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tables/table5.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updateLinks="never" hidePivotFieldList="1" showPivotChartFilter="1" defaultThemeVersion="124226"/>
  <bookViews>
    <workbookView xWindow="-15" yWindow="-15" windowWidth="12615" windowHeight="11730" tabRatio="560"/>
  </bookViews>
  <sheets>
    <sheet name="Sector breakdown" sheetId="12" r:id="rId1"/>
    <sheet name="Public private" sheetId="13" r:id="rId2"/>
    <sheet name="Chart" sheetId="14" r:id="rId3"/>
    <sheet name="Infrastructure pipeline" sheetId="6" r:id="rId4"/>
    <sheet name="Indexation data" sheetId="11" r:id="rId5"/>
    <sheet name="LA_road_mntce" sheetId="8" r:id="rId6"/>
    <sheet name="Additional_notes" sheetId="10" r:id="rId7"/>
  </sheets>
  <externalReferences>
    <externalReference r:id="rId8"/>
  </externalReferences>
  <definedNames>
    <definedName name="_baseindex">'Indexation data'!$B$22</definedName>
    <definedName name="_baseyear">'Indexation data'!$B$19</definedName>
    <definedName name="_deflator" localSheetId="4">'Indexation data'!$B$20</definedName>
    <definedName name="_xlnm._FilterDatabase" localSheetId="3" hidden="1">'Infrastructure pipeline'!$A$1:$C$577</definedName>
    <definedName name="_xlnm._FilterDatabase" localSheetId="5" hidden="1">LA_road_mntce!$A$1:$Z$555</definedName>
    <definedName name="BLPH1" hidden="1">'[1]4.6 ten year bonds'!$A$4</definedName>
    <definedName name="BLPH2" hidden="1">'[1]4.6 ten year bonds'!$D$4</definedName>
    <definedName name="BLPH3" hidden="1">'[1]4.6 ten year bonds'!$G$4</definedName>
    <definedName name="BLPH4" hidden="1">'[1]4.6 ten year bonds'!$J$4</definedName>
    <definedName name="BLPH5" hidden="1">'[1]4.6 ten year bonds'!$M$4</definedName>
    <definedName name="jhkgh" localSheetId="6"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_xlnm.Print_Area" localSheetId="6">Table256[#All]</definedName>
    <definedName name="_xlnm.Print_Area" localSheetId="5">LA_road_mntce!$D$93:$X$548</definedName>
    <definedName name="_xlnm.Print_Titles" localSheetId="3">'Infrastructure pipeline'!$C:$D,'Infrastructure pipeline'!$1:$1</definedName>
    <definedName name="Table2">LA_road_mntce!$A$1:$U$593</definedName>
    <definedName name="trggh" localSheetId="6"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25725"/>
  <pivotCaches>
    <pivotCache cacheId="0" r:id="rId9"/>
  </pivotCaches>
</workbook>
</file>

<file path=xl/calcChain.xml><?xml version="1.0" encoding="utf-8"?>
<calcChain xmlns="http://schemas.openxmlformats.org/spreadsheetml/2006/main">
  <c r="AB2" i="6"/>
  <c r="AB3"/>
  <c r="AB6"/>
  <c r="AB8"/>
  <c r="AB9"/>
  <c r="AB13"/>
  <c r="AB29"/>
  <c r="AB30"/>
  <c r="AB31"/>
  <c r="AB32"/>
  <c r="AB33"/>
  <c r="AB34"/>
  <c r="AB36"/>
  <c r="AB37"/>
  <c r="AB38"/>
  <c r="AB39"/>
  <c r="AB40"/>
  <c r="AB41"/>
  <c r="AB42"/>
  <c r="AB43"/>
  <c r="AB44"/>
  <c r="AB45"/>
  <c r="AB46"/>
  <c r="AB47"/>
  <c r="AB48"/>
  <c r="AB49"/>
  <c r="AB50"/>
  <c r="AB51"/>
  <c r="AB52"/>
  <c r="AB53"/>
  <c r="AB55"/>
  <c r="AB56"/>
  <c r="AB57"/>
  <c r="AB58"/>
  <c r="AB59"/>
  <c r="AB60"/>
  <c r="AB61"/>
  <c r="AB62"/>
  <c r="AB63"/>
  <c r="AB64"/>
  <c r="AB65"/>
  <c r="AB66"/>
  <c r="AB67"/>
  <c r="AB69"/>
  <c r="AB70"/>
  <c r="AB71"/>
  <c r="AB72"/>
  <c r="AB73"/>
  <c r="AB74"/>
  <c r="AB75"/>
  <c r="AB76"/>
  <c r="AB77"/>
  <c r="AB78"/>
  <c r="AB79"/>
  <c r="AB80"/>
  <c r="AB81"/>
  <c r="AB82"/>
  <c r="AB83"/>
  <c r="AB84"/>
  <c r="AB85"/>
  <c r="AB86"/>
  <c r="AB87"/>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164"/>
  <c r="AB165"/>
  <c r="AB166"/>
  <c r="AB167"/>
  <c r="AB168"/>
  <c r="AB169"/>
  <c r="AB170"/>
  <c r="AB171"/>
  <c r="AB172"/>
  <c r="AB173"/>
  <c r="AB174"/>
  <c r="AB175"/>
  <c r="AB176"/>
  <c r="AB177"/>
  <c r="AB178"/>
  <c r="AB179"/>
  <c r="AB180"/>
  <c r="AB181"/>
  <c r="AB183"/>
  <c r="AB184"/>
  <c r="AB185"/>
  <c r="AB186"/>
  <c r="AB187"/>
  <c r="AB188"/>
  <c r="AB189"/>
  <c r="AB190"/>
  <c r="AB191"/>
  <c r="AB192"/>
  <c r="AB193"/>
  <c r="AB194"/>
  <c r="AB195"/>
  <c r="AB196"/>
  <c r="AB197"/>
  <c r="AB198"/>
  <c r="AB199"/>
  <c r="AB200"/>
  <c r="AB201"/>
  <c r="AB202"/>
  <c r="AB203"/>
  <c r="AB204"/>
  <c r="AB205"/>
  <c r="AB206"/>
  <c r="AB207"/>
  <c r="AB208"/>
  <c r="AB209"/>
  <c r="AB210"/>
  <c r="AB211"/>
  <c r="AB212"/>
  <c r="AB213"/>
  <c r="AB214"/>
  <c r="AB215"/>
  <c r="AB216"/>
  <c r="AB217"/>
  <c r="AB218"/>
  <c r="AB219"/>
  <c r="AB220"/>
  <c r="AB221"/>
  <c r="AB222"/>
  <c r="AB223"/>
  <c r="AB224"/>
  <c r="AB225"/>
  <c r="AB226"/>
  <c r="AB227"/>
  <c r="AB228"/>
  <c r="AB229"/>
  <c r="AB230"/>
  <c r="AB231"/>
  <c r="AB232"/>
  <c r="AB233"/>
  <c r="AB234"/>
  <c r="AB235"/>
  <c r="AB236"/>
  <c r="AB237"/>
  <c r="AB238"/>
  <c r="AB239"/>
  <c r="AB240"/>
  <c r="AB241"/>
  <c r="AB242"/>
  <c r="AB243"/>
  <c r="AB244"/>
  <c r="AB245"/>
  <c r="AB246"/>
  <c r="AB247"/>
  <c r="AB248"/>
  <c r="AB249"/>
  <c r="AB250"/>
  <c r="AB251"/>
  <c r="AB252"/>
  <c r="AB253"/>
  <c r="AB254"/>
  <c r="AB255"/>
  <c r="AB256"/>
  <c r="AB258"/>
  <c r="AB269"/>
  <c r="AB272"/>
  <c r="AB275"/>
  <c r="AB282"/>
  <c r="AB284"/>
  <c r="AB286"/>
  <c r="AB288"/>
  <c r="AB290"/>
  <c r="AB292"/>
  <c r="AB294"/>
  <c r="AB296"/>
  <c r="AB297"/>
  <c r="AB298"/>
  <c r="AB299"/>
  <c r="AB300"/>
  <c r="AB301"/>
  <c r="AB302"/>
  <c r="AB303"/>
  <c r="AB304"/>
  <c r="AB305"/>
  <c r="AB306"/>
  <c r="AB307"/>
  <c r="AB308"/>
  <c r="AB309"/>
  <c r="AB310"/>
  <c r="AB311"/>
  <c r="AB312"/>
  <c r="AB313"/>
  <c r="AB314"/>
  <c r="AB318"/>
  <c r="AB319"/>
  <c r="AB322"/>
  <c r="AB324"/>
  <c r="AB328"/>
  <c r="AB329"/>
  <c r="AB334"/>
  <c r="AB336"/>
  <c r="AB339"/>
  <c r="AB340"/>
  <c r="AB341"/>
  <c r="AB346"/>
  <c r="AB349"/>
  <c r="AB350"/>
  <c r="AB375"/>
  <c r="AB376"/>
  <c r="AB377"/>
  <c r="AB378"/>
  <c r="AB379"/>
  <c r="AB380"/>
  <c r="AB383"/>
  <c r="AB384"/>
  <c r="AB385"/>
  <c r="AB387"/>
  <c r="AB388"/>
  <c r="AB389"/>
  <c r="AB391"/>
  <c r="AB397"/>
  <c r="AB398"/>
  <c r="AB399"/>
  <c r="AB400"/>
  <c r="AB401"/>
  <c r="AB404"/>
  <c r="AB421"/>
  <c r="AB422"/>
  <c r="AB423"/>
  <c r="AB427"/>
  <c r="AB428"/>
  <c r="AB443"/>
  <c r="AB444"/>
  <c r="AB445"/>
  <c r="AB446"/>
  <c r="AB447"/>
  <c r="AB448"/>
  <c r="AB449"/>
  <c r="AB450"/>
  <c r="AB451"/>
  <c r="AB452"/>
  <c r="AB477"/>
  <c r="AB479"/>
  <c r="AB481"/>
  <c r="AB482"/>
  <c r="AB483"/>
  <c r="AB490"/>
  <c r="AB493"/>
  <c r="AB498"/>
  <c r="AB500"/>
  <c r="AB503"/>
  <c r="AB507"/>
  <c r="AB508"/>
  <c r="AB511"/>
  <c r="AB512"/>
  <c r="AB516"/>
  <c r="AB519"/>
  <c r="AB532"/>
  <c r="AB533"/>
  <c r="AB534"/>
  <c r="AB535"/>
  <c r="AB536"/>
  <c r="AB537"/>
  <c r="AB539"/>
  <c r="AB540"/>
  <c r="AB542"/>
  <c r="AB544"/>
  <c r="AB545"/>
  <c r="AB546"/>
  <c r="AD3"/>
  <c r="AD5"/>
  <c r="AD8"/>
  <c r="AD9"/>
  <c r="AD12"/>
  <c r="AD13"/>
  <c r="AD28"/>
  <c r="AD29"/>
  <c r="AD30"/>
  <c r="AD31"/>
  <c r="AD32"/>
  <c r="AD33"/>
  <c r="AD34"/>
  <c r="AD36"/>
  <c r="AD37"/>
  <c r="AD38"/>
  <c r="AD39"/>
  <c r="AD40"/>
  <c r="AD41"/>
  <c r="AD42"/>
  <c r="AD43"/>
  <c r="AD44"/>
  <c r="AD45"/>
  <c r="AD46"/>
  <c r="AD47"/>
  <c r="AD48"/>
  <c r="AD49"/>
  <c r="AD50"/>
  <c r="AD51"/>
  <c r="AD53"/>
  <c r="AD55"/>
  <c r="AD56"/>
  <c r="AD57"/>
  <c r="AD58"/>
  <c r="AD60"/>
  <c r="AD61"/>
  <c r="AD62"/>
  <c r="AD63"/>
  <c r="AD64"/>
  <c r="AD65"/>
  <c r="AD66"/>
  <c r="AD67"/>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AD118"/>
  <c r="AD119"/>
  <c r="AD120"/>
  <c r="AD121"/>
  <c r="AD122"/>
  <c r="AD123"/>
  <c r="AD124"/>
  <c r="AD125"/>
  <c r="AD126"/>
  <c r="AD127"/>
  <c r="AD128"/>
  <c r="AD129"/>
  <c r="AD130"/>
  <c r="AD131"/>
  <c r="AD132"/>
  <c r="AD133"/>
  <c r="AD134"/>
  <c r="AD135"/>
  <c r="AD136"/>
  <c r="AD137"/>
  <c r="AD138"/>
  <c r="AD139"/>
  <c r="AD140"/>
  <c r="AD141"/>
  <c r="AD142"/>
  <c r="AD143"/>
  <c r="AD144"/>
  <c r="AD145"/>
  <c r="AD146"/>
  <c r="AD147"/>
  <c r="AD148"/>
  <c r="AD149"/>
  <c r="AD150"/>
  <c r="AD151"/>
  <c r="AD152"/>
  <c r="AD153"/>
  <c r="AD154"/>
  <c r="AD155"/>
  <c r="AD156"/>
  <c r="AD157"/>
  <c r="AD158"/>
  <c r="AD159"/>
  <c r="AD160"/>
  <c r="AD161"/>
  <c r="AD162"/>
  <c r="AD163"/>
  <c r="AD164"/>
  <c r="AD165"/>
  <c r="AD166"/>
  <c r="AD167"/>
  <c r="AD168"/>
  <c r="AD169"/>
  <c r="AD170"/>
  <c r="AD171"/>
  <c r="AD172"/>
  <c r="AD173"/>
  <c r="AD174"/>
  <c r="AD175"/>
  <c r="AD176"/>
  <c r="AD177"/>
  <c r="AD178"/>
  <c r="AD179"/>
  <c r="AD180"/>
  <c r="AD181"/>
  <c r="AD183"/>
  <c r="AD184"/>
  <c r="AD185"/>
  <c r="AD186"/>
  <c r="AD187"/>
  <c r="AD188"/>
  <c r="AD189"/>
  <c r="AD190"/>
  <c r="AD191"/>
  <c r="AD192"/>
  <c r="AD193"/>
  <c r="AD194"/>
  <c r="AD195"/>
  <c r="AD196"/>
  <c r="AD197"/>
  <c r="AD198"/>
  <c r="AD199"/>
  <c r="AD200"/>
  <c r="AD201"/>
  <c r="AD202"/>
  <c r="AD203"/>
  <c r="AD204"/>
  <c r="AD205"/>
  <c r="AD206"/>
  <c r="AD207"/>
  <c r="AD208"/>
  <c r="AD209"/>
  <c r="AD210"/>
  <c r="AD211"/>
  <c r="AD212"/>
  <c r="AD213"/>
  <c r="AD214"/>
  <c r="AD215"/>
  <c r="AD216"/>
  <c r="AD217"/>
  <c r="AD218"/>
  <c r="AD219"/>
  <c r="AD220"/>
  <c r="AD221"/>
  <c r="AD222"/>
  <c r="AD223"/>
  <c r="AD224"/>
  <c r="AD225"/>
  <c r="AD226"/>
  <c r="AD227"/>
  <c r="AD228"/>
  <c r="AD229"/>
  <c r="AD230"/>
  <c r="AD231"/>
  <c r="AD232"/>
  <c r="AD233"/>
  <c r="AD234"/>
  <c r="AD235"/>
  <c r="AD236"/>
  <c r="AD237"/>
  <c r="AD238"/>
  <c r="AD239"/>
  <c r="AD240"/>
  <c r="AD241"/>
  <c r="AD242"/>
  <c r="AD243"/>
  <c r="AD244"/>
  <c r="AD245"/>
  <c r="AD246"/>
  <c r="AD247"/>
  <c r="AD248"/>
  <c r="AD249"/>
  <c r="AD250"/>
  <c r="AD251"/>
  <c r="AD252"/>
  <c r="AD253"/>
  <c r="AD254"/>
  <c r="AD255"/>
  <c r="AD256"/>
  <c r="AD258"/>
  <c r="AD270"/>
  <c r="AD273"/>
  <c r="AD281"/>
  <c r="AD283"/>
  <c r="AD285"/>
  <c r="AD287"/>
  <c r="AD289"/>
  <c r="AD291"/>
  <c r="AD293"/>
  <c r="AD295"/>
  <c r="AD297"/>
  <c r="AD298"/>
  <c r="AD299"/>
  <c r="AD300"/>
  <c r="AD301"/>
  <c r="AD302"/>
  <c r="AD303"/>
  <c r="AD304"/>
  <c r="AD305"/>
  <c r="AD306"/>
  <c r="AD307"/>
  <c r="AD308"/>
  <c r="AD309"/>
  <c r="AD310"/>
  <c r="AD311"/>
  <c r="AD312"/>
  <c r="AD313"/>
  <c r="AD314"/>
  <c r="AD318"/>
  <c r="AD319"/>
  <c r="AD322"/>
  <c r="AD324"/>
  <c r="AD329"/>
  <c r="AD330"/>
  <c r="AD331"/>
  <c r="AD333"/>
  <c r="AD338"/>
  <c r="AD339"/>
  <c r="AD340"/>
  <c r="AD346"/>
  <c r="AD349"/>
  <c r="AD350"/>
  <c r="AD373"/>
  <c r="AD375"/>
  <c r="AD376"/>
  <c r="AD377"/>
  <c r="AD378"/>
  <c r="AD380"/>
  <c r="AD383"/>
  <c r="AD384"/>
  <c r="AD386"/>
  <c r="AD390"/>
  <c r="AD391"/>
  <c r="AD393"/>
  <c r="AD396"/>
  <c r="AD398"/>
  <c r="AD399"/>
  <c r="AD400"/>
  <c r="AD401"/>
  <c r="AD404"/>
  <c r="AD406"/>
  <c r="AD408"/>
  <c r="AD410"/>
  <c r="AD411"/>
  <c r="AD412"/>
  <c r="AD413"/>
  <c r="AD419"/>
  <c r="AD421"/>
  <c r="AD422"/>
  <c r="AD423"/>
  <c r="AD426"/>
  <c r="AD427"/>
  <c r="AD428"/>
  <c r="AD429"/>
  <c r="AD430"/>
  <c r="AD431"/>
  <c r="AD432"/>
  <c r="AD433"/>
  <c r="AD435"/>
  <c r="AD436"/>
  <c r="AD438"/>
  <c r="AD439"/>
  <c r="AD441"/>
  <c r="AD442"/>
  <c r="AD443"/>
  <c r="AD444"/>
  <c r="AD445"/>
  <c r="AD446"/>
  <c r="AD447"/>
  <c r="AD448"/>
  <c r="AD449"/>
  <c r="AD450"/>
  <c r="AD451"/>
  <c r="AD452"/>
  <c r="AD454"/>
  <c r="AD455"/>
  <c r="AD456"/>
  <c r="AD457"/>
  <c r="AD458"/>
  <c r="AD459"/>
  <c r="AD460"/>
  <c r="AD475"/>
  <c r="AD477"/>
  <c r="AD479"/>
  <c r="AD480"/>
  <c r="AD481"/>
  <c r="AD482"/>
  <c r="AD483"/>
  <c r="AD484"/>
  <c r="AD485"/>
  <c r="AD486"/>
  <c r="AD488"/>
  <c r="AD489"/>
  <c r="AD490"/>
  <c r="AD492"/>
  <c r="AD493"/>
  <c r="AD498"/>
  <c r="AD503"/>
  <c r="AD515"/>
  <c r="AD516"/>
  <c r="AD519"/>
  <c r="AD523"/>
  <c r="AD524"/>
  <c r="AD525"/>
  <c r="AD527"/>
  <c r="AD530"/>
  <c r="AD531"/>
  <c r="AD532"/>
  <c r="AD533"/>
  <c r="AD534"/>
  <c r="AD535"/>
  <c r="AD536"/>
  <c r="AD538"/>
  <c r="AD539"/>
  <c r="AD540"/>
  <c r="AD542"/>
  <c r="AD544"/>
  <c r="AD545"/>
  <c r="AD546"/>
  <c r="AC3"/>
  <c r="AC5"/>
  <c r="AC8"/>
  <c r="AC9"/>
  <c r="AC12"/>
  <c r="AC13"/>
  <c r="AC29"/>
  <c r="AC30"/>
  <c r="AC31"/>
  <c r="AC32"/>
  <c r="AC33"/>
  <c r="AC34"/>
  <c r="AC36"/>
  <c r="AC37"/>
  <c r="AC38"/>
  <c r="AC39"/>
  <c r="AC40"/>
  <c r="AC41"/>
  <c r="AC42"/>
  <c r="AC43"/>
  <c r="AC44"/>
  <c r="AC45"/>
  <c r="AC46"/>
  <c r="AC47"/>
  <c r="AC48"/>
  <c r="AC49"/>
  <c r="AC50"/>
  <c r="AC51"/>
  <c r="AC53"/>
  <c r="AC55"/>
  <c r="AC56"/>
  <c r="AC57"/>
  <c r="AC58"/>
  <c r="AC59"/>
  <c r="AC60"/>
  <c r="AC61"/>
  <c r="AC62"/>
  <c r="AC63"/>
  <c r="AC64"/>
  <c r="AC65"/>
  <c r="AC66"/>
  <c r="AC67"/>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64"/>
  <c r="AC165"/>
  <c r="AC166"/>
  <c r="AC167"/>
  <c r="AC168"/>
  <c r="AC169"/>
  <c r="AC170"/>
  <c r="AC171"/>
  <c r="AC172"/>
  <c r="AC173"/>
  <c r="AC174"/>
  <c r="AC175"/>
  <c r="AC176"/>
  <c r="AC177"/>
  <c r="AC178"/>
  <c r="AC179"/>
  <c r="AC180"/>
  <c r="AC181"/>
  <c r="AC183"/>
  <c r="AC184"/>
  <c r="AC185"/>
  <c r="AC186"/>
  <c r="AC187"/>
  <c r="AC188"/>
  <c r="AC189"/>
  <c r="AC190"/>
  <c r="AC191"/>
  <c r="AC192"/>
  <c r="AC193"/>
  <c r="AC194"/>
  <c r="AC195"/>
  <c r="AC196"/>
  <c r="AC197"/>
  <c r="AC198"/>
  <c r="AC199"/>
  <c r="AC200"/>
  <c r="AC201"/>
  <c r="AC202"/>
  <c r="AC203"/>
  <c r="AC204"/>
  <c r="AC205"/>
  <c r="AC206"/>
  <c r="AC207"/>
  <c r="AC208"/>
  <c r="AC209"/>
  <c r="AC210"/>
  <c r="AC211"/>
  <c r="AC212"/>
  <c r="AC213"/>
  <c r="AC214"/>
  <c r="AC215"/>
  <c r="AC216"/>
  <c r="AC217"/>
  <c r="AC218"/>
  <c r="AC219"/>
  <c r="AC220"/>
  <c r="AC221"/>
  <c r="AC222"/>
  <c r="AC223"/>
  <c r="AC224"/>
  <c r="AC225"/>
  <c r="AC226"/>
  <c r="AC227"/>
  <c r="AC228"/>
  <c r="AC229"/>
  <c r="AC230"/>
  <c r="AC231"/>
  <c r="AC232"/>
  <c r="AC233"/>
  <c r="AC234"/>
  <c r="AC235"/>
  <c r="AC236"/>
  <c r="AC237"/>
  <c r="AC238"/>
  <c r="AC239"/>
  <c r="AC240"/>
  <c r="AC241"/>
  <c r="AC242"/>
  <c r="AC243"/>
  <c r="AC244"/>
  <c r="AC245"/>
  <c r="AC246"/>
  <c r="AC247"/>
  <c r="AC248"/>
  <c r="AC249"/>
  <c r="AC250"/>
  <c r="AC251"/>
  <c r="AC252"/>
  <c r="AC253"/>
  <c r="AC254"/>
  <c r="AC255"/>
  <c r="AC256"/>
  <c r="AC258"/>
  <c r="AC270"/>
  <c r="AC273"/>
  <c r="AC281"/>
  <c r="AC283"/>
  <c r="AC285"/>
  <c r="AC287"/>
  <c r="AC289"/>
  <c r="AC291"/>
  <c r="AC293"/>
  <c r="AC295"/>
  <c r="AC297"/>
  <c r="AC298"/>
  <c r="AC299"/>
  <c r="AC300"/>
  <c r="AC301"/>
  <c r="AC302"/>
  <c r="AC303"/>
  <c r="AC304"/>
  <c r="AC305"/>
  <c r="AC306"/>
  <c r="AC307"/>
  <c r="AC308"/>
  <c r="AC309"/>
  <c r="AC310"/>
  <c r="AC311"/>
  <c r="AC312"/>
  <c r="AC313"/>
  <c r="AC314"/>
  <c r="AC318"/>
  <c r="AC319"/>
  <c r="AC322"/>
  <c r="AC324"/>
  <c r="AC328"/>
  <c r="AC329"/>
  <c r="AC336"/>
  <c r="AC339"/>
  <c r="AC340"/>
  <c r="AC346"/>
  <c r="AC349"/>
  <c r="AC350"/>
  <c r="AC375"/>
  <c r="AC376"/>
  <c r="AC377"/>
  <c r="AC378"/>
  <c r="AC379"/>
  <c r="AC380"/>
  <c r="AC383"/>
  <c r="AC384"/>
  <c r="AC385"/>
  <c r="AC386"/>
  <c r="AC387"/>
  <c r="AC388"/>
  <c r="AC390"/>
  <c r="AC391"/>
  <c r="AC393"/>
  <c r="AC398"/>
  <c r="AC399"/>
  <c r="AC400"/>
  <c r="AC401"/>
  <c r="AC404"/>
  <c r="AC406"/>
  <c r="AC408"/>
  <c r="AC411"/>
  <c r="AC412"/>
  <c r="AC421"/>
  <c r="AC422"/>
  <c r="AC423"/>
  <c r="AC427"/>
  <c r="AC428"/>
  <c r="AC435"/>
  <c r="AC443"/>
  <c r="AC444"/>
  <c r="AC445"/>
  <c r="AC446"/>
  <c r="AC447"/>
  <c r="AC448"/>
  <c r="AC449"/>
  <c r="AC450"/>
  <c r="AC451"/>
  <c r="AC452"/>
  <c r="AC454"/>
  <c r="AC455"/>
  <c r="AC456"/>
  <c r="AC457"/>
  <c r="AC458"/>
  <c r="AC459"/>
  <c r="AC460"/>
  <c r="AC477"/>
  <c r="AC479"/>
  <c r="AC481"/>
  <c r="AC482"/>
  <c r="AC483"/>
  <c r="AC484"/>
  <c r="AC485"/>
  <c r="AC486"/>
  <c r="AC488"/>
  <c r="AC489"/>
  <c r="AC490"/>
  <c r="AC492"/>
  <c r="AC493"/>
  <c r="AC498"/>
  <c r="AC503"/>
  <c r="AC515"/>
  <c r="AC523"/>
  <c r="AC532"/>
  <c r="AC533"/>
  <c r="AC534"/>
  <c r="AC535"/>
  <c r="AC536"/>
  <c r="AC538"/>
  <c r="AC539"/>
  <c r="AC540"/>
  <c r="AC542"/>
  <c r="AC544"/>
  <c r="AC545"/>
  <c r="AC546"/>
  <c r="AF2" l="1"/>
  <c r="AF3"/>
  <c r="AF4"/>
  <c r="AF5"/>
  <c r="AF6"/>
  <c r="AF7"/>
  <c r="AF8"/>
  <c r="AF9"/>
  <c r="AF10"/>
  <c r="AF11"/>
  <c r="AF12"/>
  <c r="AF13"/>
  <c r="AF14"/>
  <c r="AF15"/>
  <c r="AF16"/>
  <c r="AF17"/>
  <c r="AF18"/>
  <c r="AF19"/>
  <c r="AF20"/>
  <c r="AF21"/>
  <c r="AF22"/>
  <c r="AF23"/>
  <c r="AF24"/>
  <c r="AF25"/>
  <c r="AF26"/>
  <c r="AF27"/>
  <c r="AF28"/>
  <c r="AF29"/>
  <c r="AF30"/>
  <c r="AF31"/>
  <c r="AF32"/>
  <c r="AF33"/>
  <c r="AF34"/>
  <c r="AF36"/>
  <c r="AF37"/>
  <c r="AF38"/>
  <c r="AF39"/>
  <c r="AF40"/>
  <c r="AF41"/>
  <c r="AF42"/>
  <c r="AF43"/>
  <c r="AF44"/>
  <c r="AF45"/>
  <c r="AF46"/>
  <c r="AF47"/>
  <c r="AF48"/>
  <c r="AF49"/>
  <c r="AF50"/>
  <c r="AF51"/>
  <c r="AF52"/>
  <c r="AF53"/>
  <c r="AF54"/>
  <c r="AF55"/>
  <c r="AF56"/>
  <c r="AF57"/>
  <c r="AF58"/>
  <c r="AF59"/>
  <c r="AF60"/>
  <c r="AF61"/>
  <c r="AF62"/>
  <c r="AF63"/>
  <c r="AF64"/>
  <c r="AF65"/>
  <c r="AF66"/>
  <c r="AF67"/>
  <c r="AF69"/>
  <c r="AF70"/>
  <c r="AF71"/>
  <c r="AF72"/>
  <c r="AF73"/>
  <c r="AF74"/>
  <c r="AF75"/>
  <c r="AF76"/>
  <c r="AF77"/>
  <c r="AF78"/>
  <c r="AF79"/>
  <c r="AF80"/>
  <c r="AF81"/>
  <c r="AF82"/>
  <c r="AF83"/>
  <c r="AF84"/>
  <c r="AF85"/>
  <c r="AF86"/>
  <c r="AF87"/>
  <c r="AF88"/>
  <c r="AF89"/>
  <c r="AF90"/>
  <c r="AF91"/>
  <c r="AF92"/>
  <c r="AF93"/>
  <c r="AF94"/>
  <c r="AF95"/>
  <c r="AF96"/>
  <c r="AF97"/>
  <c r="AF98"/>
  <c r="AF99"/>
  <c r="AF100"/>
  <c r="AF101"/>
  <c r="AF102"/>
  <c r="AF103"/>
  <c r="AF104"/>
  <c r="AF105"/>
  <c r="AF106"/>
  <c r="AF107"/>
  <c r="AF108"/>
  <c r="AF109"/>
  <c r="AF110"/>
  <c r="AF111"/>
  <c r="AF112"/>
  <c r="AF113"/>
  <c r="AF114"/>
  <c r="AF115"/>
  <c r="AF116"/>
  <c r="AF117"/>
  <c r="AF118"/>
  <c r="AF119"/>
  <c r="AF120"/>
  <c r="AF121"/>
  <c r="AF122"/>
  <c r="AF123"/>
  <c r="AF124"/>
  <c r="AF125"/>
  <c r="AF126"/>
  <c r="AF127"/>
  <c r="AF128"/>
  <c r="AF129"/>
  <c r="AF130"/>
  <c r="AF131"/>
  <c r="AF132"/>
  <c r="AF133"/>
  <c r="AF134"/>
  <c r="AF135"/>
  <c r="AF136"/>
  <c r="AF137"/>
  <c r="AF138"/>
  <c r="AF139"/>
  <c r="AF140"/>
  <c r="AF141"/>
  <c r="AF142"/>
  <c r="AF143"/>
  <c r="AF144"/>
  <c r="AF145"/>
  <c r="AF146"/>
  <c r="AF147"/>
  <c r="AF148"/>
  <c r="AF149"/>
  <c r="AF150"/>
  <c r="AF151"/>
  <c r="AF152"/>
  <c r="AF153"/>
  <c r="AF154"/>
  <c r="AF155"/>
  <c r="AF156"/>
  <c r="AF157"/>
  <c r="AF158"/>
  <c r="AF159"/>
  <c r="AF160"/>
  <c r="AF161"/>
  <c r="AF162"/>
  <c r="AF163"/>
  <c r="AF164"/>
  <c r="AF165"/>
  <c r="AF166"/>
  <c r="AF167"/>
  <c r="AF168"/>
  <c r="AF169"/>
  <c r="AF170"/>
  <c r="AF171"/>
  <c r="AF172"/>
  <c r="AF173"/>
  <c r="AF174"/>
  <c r="AF175"/>
  <c r="AF176"/>
  <c r="AF177"/>
  <c r="AF178"/>
  <c r="AF179"/>
  <c r="AF180"/>
  <c r="AF181"/>
  <c r="AF182"/>
  <c r="AF183"/>
  <c r="AF184"/>
  <c r="AF185"/>
  <c r="AF186"/>
  <c r="AF187"/>
  <c r="AF188"/>
  <c r="AF189"/>
  <c r="AF190"/>
  <c r="AF191"/>
  <c r="AF192"/>
  <c r="AF193"/>
  <c r="AF194"/>
  <c r="AF195"/>
  <c r="AF196"/>
  <c r="AF197"/>
  <c r="AF198"/>
  <c r="AF199"/>
  <c r="AF200"/>
  <c r="AF201"/>
  <c r="AF202"/>
  <c r="AF203"/>
  <c r="AF204"/>
  <c r="AF205"/>
  <c r="AF206"/>
  <c r="AF207"/>
  <c r="AF208"/>
  <c r="AF209"/>
  <c r="AF210"/>
  <c r="AF211"/>
  <c r="AF212"/>
  <c r="AF213"/>
  <c r="AF214"/>
  <c r="AF215"/>
  <c r="AF216"/>
  <c r="AF217"/>
  <c r="AF218"/>
  <c r="AF219"/>
  <c r="AF220"/>
  <c r="AF221"/>
  <c r="AF222"/>
  <c r="AF223"/>
  <c r="AF224"/>
  <c r="AF225"/>
  <c r="AF226"/>
  <c r="AF227"/>
  <c r="AF228"/>
  <c r="AF229"/>
  <c r="AF230"/>
  <c r="AF231"/>
  <c r="AF232"/>
  <c r="AF233"/>
  <c r="AF234"/>
  <c r="AF235"/>
  <c r="AF236"/>
  <c r="AF237"/>
  <c r="AF238"/>
  <c r="AF239"/>
  <c r="AF240"/>
  <c r="AF241"/>
  <c r="AF242"/>
  <c r="AF243"/>
  <c r="AF244"/>
  <c r="AF245"/>
  <c r="AF246"/>
  <c r="AF247"/>
  <c r="AF248"/>
  <c r="AF249"/>
  <c r="AF250"/>
  <c r="AF251"/>
  <c r="AF252"/>
  <c r="AF253"/>
  <c r="AF254"/>
  <c r="AF255"/>
  <c r="AF256"/>
  <c r="AF257"/>
  <c r="AF258"/>
  <c r="AF259"/>
  <c r="AF260"/>
  <c r="AF261"/>
  <c r="AF262"/>
  <c r="AF263"/>
  <c r="AF264"/>
  <c r="AF265"/>
  <c r="AF266"/>
  <c r="AF267"/>
  <c r="AF268"/>
  <c r="AF270"/>
  <c r="AF271"/>
  <c r="AF273"/>
  <c r="AF274"/>
  <c r="AF275"/>
  <c r="AF276"/>
  <c r="AF277"/>
  <c r="AF278"/>
  <c r="AF279"/>
  <c r="AF280"/>
  <c r="AF281"/>
  <c r="AF283"/>
  <c r="AF285"/>
  <c r="AF287"/>
  <c r="AF289"/>
  <c r="AF291"/>
  <c r="AF293"/>
  <c r="AF295"/>
  <c r="AF297"/>
  <c r="AF298"/>
  <c r="AF299"/>
  <c r="AF300"/>
  <c r="AF301"/>
  <c r="AF302"/>
  <c r="AF303"/>
  <c r="AF304"/>
  <c r="AF305"/>
  <c r="AF306"/>
  <c r="AF307"/>
  <c r="AF308"/>
  <c r="AF309"/>
  <c r="AF310"/>
  <c r="AF311"/>
  <c r="AF312"/>
  <c r="AF313"/>
  <c r="AF314"/>
  <c r="AF318"/>
  <c r="AF319"/>
  <c r="AF320"/>
  <c r="AF321"/>
  <c r="AF325"/>
  <c r="AF326"/>
  <c r="AF328"/>
  <c r="AF329"/>
  <c r="AF330"/>
  <c r="AF331"/>
  <c r="AF332"/>
  <c r="AF333"/>
  <c r="AF334"/>
  <c r="AF335"/>
  <c r="AF336"/>
  <c r="AF341"/>
  <c r="AF342"/>
  <c r="AF343"/>
  <c r="AF344"/>
  <c r="AF346"/>
  <c r="AF348"/>
  <c r="AF349"/>
  <c r="AF350"/>
  <c r="AF373"/>
  <c r="AF375"/>
  <c r="AF377"/>
  <c r="AF379"/>
  <c r="AF384"/>
  <c r="AF385"/>
  <c r="AF386"/>
  <c r="AF387"/>
  <c r="AF388"/>
  <c r="AF389"/>
  <c r="AF390"/>
  <c r="AF391"/>
  <c r="AF392"/>
  <c r="AF393"/>
  <c r="AF394"/>
  <c r="AF395"/>
  <c r="AF396"/>
  <c r="AF398"/>
  <c r="AF399"/>
  <c r="AF400"/>
  <c r="AF401"/>
  <c r="AF403"/>
  <c r="AF404"/>
  <c r="AF405"/>
  <c r="AF406"/>
  <c r="AF407"/>
  <c r="AF408"/>
  <c r="AF410"/>
  <c r="AF411"/>
  <c r="AF412"/>
  <c r="AF413"/>
  <c r="AF414"/>
  <c r="AF415"/>
  <c r="AF416"/>
  <c r="AF417"/>
  <c r="AF418"/>
  <c r="AF419"/>
  <c r="AF424"/>
  <c r="AF425"/>
  <c r="AF426"/>
  <c r="AF427"/>
  <c r="AF428"/>
  <c r="AF429"/>
  <c r="AF430"/>
  <c r="AF431"/>
  <c r="AF432"/>
  <c r="AF433"/>
  <c r="AF434"/>
  <c r="AF435"/>
  <c r="AF436"/>
  <c r="AF437"/>
  <c r="AF438"/>
  <c r="AF439"/>
  <c r="AF440"/>
  <c r="AF441"/>
  <c r="AF442"/>
  <c r="AF443"/>
  <c r="AF444"/>
  <c r="AF445"/>
  <c r="AF446"/>
  <c r="AF447"/>
  <c r="AF448"/>
  <c r="AF449"/>
  <c r="AF450"/>
  <c r="AF451"/>
  <c r="AF452"/>
  <c r="AF453"/>
  <c r="AF454"/>
  <c r="AF455"/>
  <c r="AF456"/>
  <c r="AF457"/>
  <c r="AF458"/>
  <c r="AF459"/>
  <c r="AF460"/>
  <c r="AF461"/>
  <c r="AF462"/>
  <c r="AF463"/>
  <c r="AF464"/>
  <c r="AF465"/>
  <c r="AF466"/>
  <c r="AF467"/>
  <c r="AF468"/>
  <c r="AF469"/>
  <c r="AF470"/>
  <c r="AF471"/>
  <c r="AF472"/>
  <c r="AF473"/>
  <c r="AF474"/>
  <c r="AF475"/>
  <c r="AF476"/>
  <c r="AF477"/>
  <c r="AF478"/>
  <c r="AF479"/>
  <c r="AF480"/>
  <c r="AF481"/>
  <c r="AF482"/>
  <c r="AF483"/>
  <c r="AF484"/>
  <c r="AF485"/>
  <c r="AF486"/>
  <c r="AF487"/>
  <c r="AF488"/>
  <c r="AF489"/>
  <c r="AF490"/>
  <c r="AF491"/>
  <c r="AF492"/>
  <c r="AF493"/>
  <c r="AF494"/>
  <c r="AF495"/>
  <c r="AF496"/>
  <c r="AF497"/>
  <c r="AF498"/>
  <c r="AF499"/>
  <c r="AF500"/>
  <c r="AF501"/>
  <c r="AF502"/>
  <c r="AF503"/>
  <c r="AF504"/>
  <c r="AF505"/>
  <c r="AF506"/>
  <c r="AF507"/>
  <c r="AF508"/>
  <c r="AF509"/>
  <c r="AF510"/>
  <c r="AF511"/>
  <c r="AF512"/>
  <c r="AF513"/>
  <c r="AF514"/>
  <c r="AF515"/>
  <c r="AF516"/>
  <c r="AF517"/>
  <c r="AF518"/>
  <c r="AF519"/>
  <c r="AF520"/>
  <c r="AF521"/>
  <c r="AF522"/>
  <c r="AF523"/>
  <c r="AF524"/>
  <c r="AF525"/>
  <c r="AF526"/>
  <c r="AF527"/>
  <c r="AF528"/>
  <c r="AF529"/>
  <c r="AF530"/>
  <c r="AF531"/>
  <c r="AF532"/>
  <c r="AF533"/>
  <c r="AF534"/>
  <c r="AF535"/>
  <c r="AF536"/>
  <c r="AF537"/>
  <c r="AF538"/>
  <c r="AF539"/>
  <c r="AF540"/>
  <c r="AF541"/>
  <c r="AF542"/>
  <c r="AF543"/>
  <c r="AF544"/>
  <c r="AF545"/>
  <c r="AF546"/>
  <c r="AF547"/>
  <c r="AF548"/>
  <c r="AF549"/>
  <c r="AF550"/>
  <c r="AF551"/>
  <c r="AF552"/>
  <c r="AF553"/>
  <c r="AF554"/>
  <c r="AF555"/>
  <c r="AF556"/>
  <c r="AF557"/>
  <c r="AF558"/>
  <c r="AF559"/>
  <c r="AF560"/>
  <c r="AF561"/>
  <c r="AF562"/>
  <c r="AF563"/>
  <c r="AF564"/>
  <c r="AF565"/>
  <c r="AF566"/>
  <c r="AF567"/>
  <c r="AF568"/>
  <c r="AF569"/>
  <c r="AF570"/>
  <c r="AF571"/>
  <c r="AF572"/>
  <c r="AF573"/>
  <c r="AF574"/>
  <c r="AF575"/>
  <c r="AF576"/>
  <c r="AF577"/>
  <c r="AE3"/>
  <c r="AE4"/>
  <c r="AE5"/>
  <c r="AE7"/>
  <c r="AE8"/>
  <c r="AE9"/>
  <c r="AE11"/>
  <c r="AE12"/>
  <c r="AE13"/>
  <c r="AE14"/>
  <c r="AE15"/>
  <c r="AE16"/>
  <c r="AE17"/>
  <c r="AE18"/>
  <c r="AE19"/>
  <c r="AE20"/>
  <c r="AE21"/>
  <c r="AE22"/>
  <c r="AE23"/>
  <c r="AE24"/>
  <c r="AE25"/>
  <c r="AE26"/>
  <c r="AE27"/>
  <c r="AE28"/>
  <c r="AE29"/>
  <c r="AE30"/>
  <c r="AE31"/>
  <c r="AE32"/>
  <c r="AE33"/>
  <c r="AE34"/>
  <c r="AE36"/>
  <c r="AE37"/>
  <c r="AE38"/>
  <c r="AE39"/>
  <c r="AE40"/>
  <c r="AE41"/>
  <c r="AE42"/>
  <c r="AE43"/>
  <c r="AE44"/>
  <c r="AE45"/>
  <c r="AE46"/>
  <c r="AE47"/>
  <c r="AE48"/>
  <c r="AE49"/>
  <c r="AE50"/>
  <c r="AE51"/>
  <c r="AE53"/>
  <c r="AE54"/>
  <c r="AE55"/>
  <c r="AE56"/>
  <c r="AE57"/>
  <c r="AE58"/>
  <c r="AE60"/>
  <c r="AE61"/>
  <c r="AE62"/>
  <c r="AE63"/>
  <c r="AE64"/>
  <c r="AE65"/>
  <c r="AE66"/>
  <c r="AE67"/>
  <c r="AE69"/>
  <c r="AE70"/>
  <c r="AE71"/>
  <c r="AE72"/>
  <c r="AE73"/>
  <c r="AE74"/>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3"/>
  <c r="AE184"/>
  <c r="AE185"/>
  <c r="AE186"/>
  <c r="AE187"/>
  <c r="AE188"/>
  <c r="AE189"/>
  <c r="AE190"/>
  <c r="AE191"/>
  <c r="AE192"/>
  <c r="AE193"/>
  <c r="AE194"/>
  <c r="AE195"/>
  <c r="AE196"/>
  <c r="AE197"/>
  <c r="AE198"/>
  <c r="AE199"/>
  <c r="AE200"/>
  <c r="AE201"/>
  <c r="AE202"/>
  <c r="AE203"/>
  <c r="AE204"/>
  <c r="AE205"/>
  <c r="AE206"/>
  <c r="AE207"/>
  <c r="AE208"/>
  <c r="AE209"/>
  <c r="AE210"/>
  <c r="AE211"/>
  <c r="AE212"/>
  <c r="AE213"/>
  <c r="AE214"/>
  <c r="AE215"/>
  <c r="AE216"/>
  <c r="AE217"/>
  <c r="AE218"/>
  <c r="AE219"/>
  <c r="AE220"/>
  <c r="AE221"/>
  <c r="AE222"/>
  <c r="AE223"/>
  <c r="AE224"/>
  <c r="AE225"/>
  <c r="AE226"/>
  <c r="AE227"/>
  <c r="AE228"/>
  <c r="AE229"/>
  <c r="AE230"/>
  <c r="AE231"/>
  <c r="AE232"/>
  <c r="AE233"/>
  <c r="AE234"/>
  <c r="AE235"/>
  <c r="AE236"/>
  <c r="AE237"/>
  <c r="AE238"/>
  <c r="AE239"/>
  <c r="AE240"/>
  <c r="AE241"/>
  <c r="AE242"/>
  <c r="AE243"/>
  <c r="AE244"/>
  <c r="AE245"/>
  <c r="AE246"/>
  <c r="AE247"/>
  <c r="AE248"/>
  <c r="AE249"/>
  <c r="AE250"/>
  <c r="AE251"/>
  <c r="AE252"/>
  <c r="AE253"/>
  <c r="AE254"/>
  <c r="AE255"/>
  <c r="AE256"/>
  <c r="AE258"/>
  <c r="AE267"/>
  <c r="AE268"/>
  <c r="AE270"/>
  <c r="AE273"/>
  <c r="AE276"/>
  <c r="AE277"/>
  <c r="AE278"/>
  <c r="AE279"/>
  <c r="AE280"/>
  <c r="AE281"/>
  <c r="AE283"/>
  <c r="AE285"/>
  <c r="AE287"/>
  <c r="AE289"/>
  <c r="AE291"/>
  <c r="AE293"/>
  <c r="AE295"/>
  <c r="AE297"/>
  <c r="AE298"/>
  <c r="AE299"/>
  <c r="AE300"/>
  <c r="AE301"/>
  <c r="AE302"/>
  <c r="AE303"/>
  <c r="AE304"/>
  <c r="AE305"/>
  <c r="AE306"/>
  <c r="AE307"/>
  <c r="AE308"/>
  <c r="AE309"/>
  <c r="AE310"/>
  <c r="AE311"/>
  <c r="AE312"/>
  <c r="AE313"/>
  <c r="AE314"/>
  <c r="AE318"/>
  <c r="AE319"/>
  <c r="AE320"/>
  <c r="AE321"/>
  <c r="AE325"/>
  <c r="AE330"/>
  <c r="AE331"/>
  <c r="AE332"/>
  <c r="AE333"/>
  <c r="AE335"/>
  <c r="AE350"/>
  <c r="AE373"/>
  <c r="AE375"/>
  <c r="AE376"/>
  <c r="AE383"/>
  <c r="AE384"/>
  <c r="AE385"/>
  <c r="AE386"/>
  <c r="AE387"/>
  <c r="AE388"/>
  <c r="AE389"/>
  <c r="AE390"/>
  <c r="AE391"/>
  <c r="AE392"/>
  <c r="AE393"/>
  <c r="AE394"/>
  <c r="AE396"/>
  <c r="AE398"/>
  <c r="AE399"/>
  <c r="AE400"/>
  <c r="AE401"/>
  <c r="AE403"/>
  <c r="AE404"/>
  <c r="AE405"/>
  <c r="AE406"/>
  <c r="AE408"/>
  <c r="AE410"/>
  <c r="AE411"/>
  <c r="AE412"/>
  <c r="AE413"/>
  <c r="AE415"/>
  <c r="AE416"/>
  <c r="AE417"/>
  <c r="AE419"/>
  <c r="AE421"/>
  <c r="AE423"/>
  <c r="AE424"/>
  <c r="AE425"/>
  <c r="AE426"/>
  <c r="AE427"/>
  <c r="AE428"/>
  <c r="AE429"/>
  <c r="AE430"/>
  <c r="AE431"/>
  <c r="AE432"/>
  <c r="AE433"/>
  <c r="AE434"/>
  <c r="AE435"/>
  <c r="AE436"/>
  <c r="AE438"/>
  <c r="AE439"/>
  <c r="AE441"/>
  <c r="AE442"/>
  <c r="AE443"/>
  <c r="AE444"/>
  <c r="AE445"/>
  <c r="AE446"/>
  <c r="AE447"/>
  <c r="AE448"/>
  <c r="AE449"/>
  <c r="AE450"/>
  <c r="AE451"/>
  <c r="AE452"/>
  <c r="AE453"/>
  <c r="AE454"/>
  <c r="AE455"/>
  <c r="AE456"/>
  <c r="AE457"/>
  <c r="AE458"/>
  <c r="AE459"/>
  <c r="AE460"/>
  <c r="AE461"/>
  <c r="AE462"/>
  <c r="AE463"/>
  <c r="AE464"/>
  <c r="AE465"/>
  <c r="AE466"/>
  <c r="AE467"/>
  <c r="AE468"/>
  <c r="AE469"/>
  <c r="AE470"/>
  <c r="AE471"/>
  <c r="AE472"/>
  <c r="AE473"/>
  <c r="AE474"/>
  <c r="AE475"/>
  <c r="AE476"/>
  <c r="AE477"/>
  <c r="AE478"/>
  <c r="AE479"/>
  <c r="AE480"/>
  <c r="AE482"/>
  <c r="AE483"/>
  <c r="AE484"/>
  <c r="AE485"/>
  <c r="AE486"/>
  <c r="AE487"/>
  <c r="AE488"/>
  <c r="AE489"/>
  <c r="AE490"/>
  <c r="AE491"/>
  <c r="AE492"/>
  <c r="AE493"/>
  <c r="AE494"/>
  <c r="AE495"/>
  <c r="AE496"/>
  <c r="AE497"/>
  <c r="AE498"/>
  <c r="AE499"/>
  <c r="AE500"/>
  <c r="AE501"/>
  <c r="AE502"/>
  <c r="AE503"/>
  <c r="AE504"/>
  <c r="AE505"/>
  <c r="AE506"/>
  <c r="AE507"/>
  <c r="AE508"/>
  <c r="AE509"/>
  <c r="AE510"/>
  <c r="AE511"/>
  <c r="AE512"/>
  <c r="AE513"/>
  <c r="AE514"/>
  <c r="AE515"/>
  <c r="AE516"/>
  <c r="AE517"/>
  <c r="AE518"/>
  <c r="AE519"/>
  <c r="AE520"/>
  <c r="AE521"/>
  <c r="AE522"/>
  <c r="AE523"/>
  <c r="AE524"/>
  <c r="AE525"/>
  <c r="AE526"/>
  <c r="AE527"/>
  <c r="AE528"/>
  <c r="AE529"/>
  <c r="AE530"/>
  <c r="AE531"/>
  <c r="AE532"/>
  <c r="AE533"/>
  <c r="AE534"/>
  <c r="AE535"/>
  <c r="AE536"/>
  <c r="AE537"/>
  <c r="AE538"/>
  <c r="AE539"/>
  <c r="AE540"/>
  <c r="AE541"/>
  <c r="AE542"/>
  <c r="AE543"/>
  <c r="AE544"/>
  <c r="AE545"/>
  <c r="AE547"/>
  <c r="AE548"/>
  <c r="AE549"/>
  <c r="AE550"/>
  <c r="AE551"/>
  <c r="AE552"/>
  <c r="AE553"/>
  <c r="AE554"/>
  <c r="AE555"/>
  <c r="AE556"/>
  <c r="AE557"/>
  <c r="AE558"/>
  <c r="AE559"/>
  <c r="AE560"/>
  <c r="AE561"/>
  <c r="AE562"/>
  <c r="AE563"/>
  <c r="AE564"/>
  <c r="AE565"/>
  <c r="AE566"/>
  <c r="AE567"/>
  <c r="AE568"/>
  <c r="AE569"/>
  <c r="AE570"/>
  <c r="AE571"/>
  <c r="AE572"/>
  <c r="AE573"/>
  <c r="AE574"/>
  <c r="AE575"/>
  <c r="AE576"/>
  <c r="AE577"/>
  <c r="C19" i="13"/>
  <c r="AI268" i="6" l="1"/>
  <c r="AI270"/>
  <c r="AI319"/>
  <c r="AI171"/>
  <c r="AI103"/>
  <c r="AI105"/>
  <c r="AI186"/>
  <c r="AI84"/>
  <c r="AI177"/>
  <c r="AI208"/>
  <c r="AI209"/>
  <c r="AI116" l="1"/>
  <c r="AI114"/>
  <c r="AI112"/>
  <c r="AI189"/>
  <c r="AI195"/>
  <c r="AI109"/>
  <c r="AI107"/>
  <c r="AI80"/>
  <c r="AI78"/>
  <c r="AI76"/>
  <c r="AI74"/>
  <c r="AI32"/>
  <c r="AI53"/>
  <c r="AI28"/>
  <c r="AI295"/>
  <c r="AI291"/>
  <c r="AI287"/>
  <c r="AI283"/>
  <c r="AI311"/>
  <c r="AI304"/>
  <c r="AI301"/>
  <c r="AI297"/>
  <c r="AI312"/>
  <c r="AI309"/>
  <c r="AI306"/>
  <c r="AI300"/>
  <c r="AI313"/>
  <c r="AI20"/>
  <c r="AI22"/>
  <c r="AI23"/>
  <c r="AI24"/>
  <c r="AI26"/>
  <c r="AI14"/>
  <c r="AI17"/>
  <c r="AI13"/>
  <c r="AI280"/>
  <c r="AI277"/>
  <c r="AI279"/>
  <c r="AI321"/>
  <c r="AI331"/>
  <c r="AI243"/>
  <c r="AI152"/>
  <c r="AI146"/>
  <c r="AI144"/>
  <c r="AI142"/>
  <c r="AI140"/>
  <c r="AI36"/>
  <c r="AI179"/>
  <c r="AI89"/>
  <c r="AI94"/>
  <c r="AI232"/>
  <c r="AI228"/>
  <c r="AI215"/>
  <c r="AI83"/>
  <c r="AI81"/>
  <c r="AI194"/>
  <c r="AI100"/>
  <c r="AI218"/>
  <c r="AI221"/>
  <c r="AI191"/>
  <c r="AI187"/>
  <c r="AI30"/>
  <c r="AI40"/>
  <c r="AI210"/>
  <c r="AI258"/>
  <c r="AI67"/>
  <c r="AI196"/>
  <c r="AI58"/>
  <c r="AI151"/>
  <c r="AI253"/>
  <c r="AI236"/>
  <c r="AI168"/>
  <c r="AI57"/>
  <c r="AI55"/>
  <c r="AI165"/>
  <c r="AI163"/>
  <c r="AI88"/>
  <c r="AI86"/>
  <c r="AI235"/>
  <c r="AI160"/>
  <c r="AI159"/>
  <c r="AI91"/>
  <c r="AI39"/>
  <c r="AI42"/>
  <c r="AI207"/>
  <c r="AI157"/>
  <c r="AI62"/>
  <c r="AI60"/>
  <c r="AI69"/>
  <c r="AI150"/>
  <c r="AI148"/>
  <c r="AI222"/>
  <c r="AI238"/>
  <c r="AI147"/>
  <c r="AI128"/>
  <c r="AI126"/>
  <c r="AI124"/>
  <c r="AI122"/>
  <c r="AI120"/>
  <c r="AI118"/>
  <c r="AI216"/>
  <c r="AI72"/>
  <c r="AI65"/>
  <c r="AI63"/>
  <c r="AI138"/>
  <c r="AI136"/>
  <c r="AI134"/>
  <c r="AI132"/>
  <c r="AI130"/>
  <c r="AI37"/>
  <c r="AI251"/>
  <c r="AI203"/>
  <c r="AI192"/>
  <c r="AI173"/>
  <c r="AI325"/>
  <c r="AI335"/>
  <c r="AI333"/>
  <c r="AI332"/>
  <c r="AI56"/>
  <c r="AI166"/>
  <c r="AI164"/>
  <c r="AI162"/>
  <c r="AI87"/>
  <c r="AI85"/>
  <c r="AI161"/>
  <c r="AI233"/>
  <c r="AI92"/>
  <c r="AI90"/>
  <c r="AI43"/>
  <c r="AI252"/>
  <c r="AI158"/>
  <c r="AI156"/>
  <c r="AI61"/>
  <c r="AI70"/>
  <c r="AI154"/>
  <c r="AI149"/>
  <c r="AI223"/>
  <c r="AI220"/>
  <c r="AI197"/>
  <c r="AI217"/>
  <c r="AI127"/>
  <c r="AI125"/>
  <c r="AI123"/>
  <c r="AI121"/>
  <c r="AI119"/>
  <c r="AI117"/>
  <c r="AI213"/>
  <c r="AI71"/>
  <c r="AI64"/>
  <c r="AI139"/>
  <c r="AI137"/>
  <c r="AI135"/>
  <c r="AI133"/>
  <c r="AI131"/>
  <c r="AI185"/>
  <c r="AI29"/>
  <c r="AI234"/>
  <c r="AI202"/>
  <c r="AI172"/>
  <c r="AI155"/>
  <c r="AI129"/>
  <c r="AI178"/>
  <c r="AI110"/>
  <c r="AI205"/>
  <c r="AI106"/>
  <c r="AI104"/>
  <c r="AI38"/>
  <c r="AI115"/>
  <c r="AI113"/>
  <c r="AI111"/>
  <c r="AI34"/>
  <c r="AI212"/>
  <c r="AI108"/>
  <c r="AI33"/>
  <c r="AI79"/>
  <c r="AI77"/>
  <c r="AI75"/>
  <c r="AI73"/>
  <c r="AI183"/>
  <c r="AI54"/>
  <c r="AI350"/>
  <c r="AI293"/>
  <c r="AI289"/>
  <c r="AI285"/>
  <c r="AI281"/>
  <c r="AI305"/>
  <c r="AI302"/>
  <c r="AI298"/>
  <c r="AI314"/>
  <c r="AI310"/>
  <c r="AI307"/>
  <c r="AI303"/>
  <c r="AI299"/>
  <c r="AI308"/>
  <c r="AI19"/>
  <c r="AI21"/>
  <c r="AI25"/>
  <c r="AI27"/>
  <c r="AI15"/>
  <c r="AI16"/>
  <c r="AI18"/>
  <c r="AI320"/>
  <c r="AI278"/>
  <c r="AI276"/>
  <c r="AI318"/>
  <c r="AI273"/>
  <c r="AI267"/>
  <c r="AH349"/>
  <c r="AH339"/>
  <c r="AH324"/>
  <c r="AI245"/>
  <c r="AI230"/>
  <c r="AI211"/>
  <c r="AI48"/>
  <c r="AI46"/>
  <c r="AI199"/>
  <c r="AI246"/>
  <c r="AI175"/>
  <c r="AI44"/>
  <c r="AI237"/>
  <c r="AI98"/>
  <c r="AI96"/>
  <c r="AI250"/>
  <c r="AI231"/>
  <c r="AI225"/>
  <c r="AI51"/>
  <c r="AI193"/>
  <c r="AI247"/>
  <c r="AI153"/>
  <c r="AI49"/>
  <c r="AI145"/>
  <c r="AI143"/>
  <c r="AI141"/>
  <c r="AI41"/>
  <c r="AI180"/>
  <c r="AI255"/>
  <c r="AI95"/>
  <c r="AI93"/>
  <c r="AI229"/>
  <c r="AI227"/>
  <c r="AI214"/>
  <c r="AI82"/>
  <c r="AI206"/>
  <c r="AI101"/>
  <c r="AI102"/>
  <c r="AI198"/>
  <c r="AI244"/>
  <c r="AI188"/>
  <c r="AI31"/>
  <c r="AI45"/>
  <c r="AI200"/>
  <c r="AI50"/>
  <c r="AI241"/>
  <c r="AI66"/>
  <c r="AI184"/>
  <c r="AI201"/>
  <c r="AI170"/>
  <c r="AI242"/>
  <c r="AI169"/>
  <c r="AI167"/>
  <c r="AH239"/>
  <c r="AH219"/>
  <c r="AH181"/>
  <c r="AH47"/>
  <c r="AH254"/>
  <c r="AH190"/>
  <c r="AH176"/>
  <c r="AH174"/>
  <c r="AH249"/>
  <c r="AH99"/>
  <c r="AH97"/>
  <c r="AH256"/>
  <c r="AH240"/>
  <c r="AH226"/>
  <c r="AH224"/>
  <c r="AH204"/>
  <c r="AH248"/>
  <c r="AH243"/>
  <c r="AH152"/>
  <c r="AH146"/>
  <c r="AH144"/>
  <c r="AH142"/>
  <c r="AH140"/>
  <c r="AH36"/>
  <c r="AH179"/>
  <c r="AH89"/>
  <c r="AH94"/>
  <c r="AH232"/>
  <c r="AH228"/>
  <c r="AH215"/>
  <c r="AH83"/>
  <c r="AH81"/>
  <c r="AH194"/>
  <c r="AH100"/>
  <c r="AH218"/>
  <c r="AH221"/>
  <c r="AH191"/>
  <c r="AH187"/>
  <c r="AH30"/>
  <c r="AH40"/>
  <c r="AH210"/>
  <c r="AH258"/>
  <c r="AH67"/>
  <c r="AH196"/>
  <c r="AH58"/>
  <c r="AH151"/>
  <c r="AH253"/>
  <c r="AH236"/>
  <c r="AH168"/>
  <c r="AH57"/>
  <c r="AH55"/>
  <c r="AH165"/>
  <c r="AH163"/>
  <c r="AH88"/>
  <c r="AH86"/>
  <c r="AH235"/>
  <c r="AH160"/>
  <c r="AH159"/>
  <c r="AH91"/>
  <c r="AH39"/>
  <c r="AH42"/>
  <c r="AH207"/>
  <c r="AH157"/>
  <c r="AH62"/>
  <c r="AH60"/>
  <c r="AH69"/>
  <c r="AH150"/>
  <c r="AH148"/>
  <c r="AH222"/>
  <c r="AH238"/>
  <c r="AH147"/>
  <c r="AH128"/>
  <c r="AH126"/>
  <c r="AH124"/>
  <c r="AH122"/>
  <c r="AH120"/>
  <c r="AH118"/>
  <c r="AH216"/>
  <c r="AH72"/>
  <c r="AH65"/>
  <c r="AH63"/>
  <c r="AH138"/>
  <c r="AH136"/>
  <c r="AH134"/>
  <c r="AH132"/>
  <c r="AH130"/>
  <c r="AH37"/>
  <c r="AH251"/>
  <c r="AH203"/>
  <c r="AH192"/>
  <c r="AH173"/>
  <c r="AH209"/>
  <c r="AJ209" s="1"/>
  <c r="AH208"/>
  <c r="AJ208" s="1"/>
  <c r="AH177"/>
  <c r="AJ177" s="1"/>
  <c r="AH84"/>
  <c r="AJ84" s="1"/>
  <c r="AH186"/>
  <c r="AJ186" s="1"/>
  <c r="AH105"/>
  <c r="AJ105" s="1"/>
  <c r="AH103"/>
  <c r="AJ103" s="1"/>
  <c r="AH171"/>
  <c r="AJ171" s="1"/>
  <c r="AH116"/>
  <c r="AJ116" s="1"/>
  <c r="AH114"/>
  <c r="AH112"/>
  <c r="AJ112" s="1"/>
  <c r="AH189"/>
  <c r="AH195"/>
  <c r="AJ195" s="1"/>
  <c r="AH109"/>
  <c r="AH107"/>
  <c r="AJ107" s="1"/>
  <c r="AH80"/>
  <c r="AH78"/>
  <c r="AJ78" s="1"/>
  <c r="AH76"/>
  <c r="AH74"/>
  <c r="AJ74" s="1"/>
  <c r="AH32"/>
  <c r="AH53"/>
  <c r="AJ53" s="1"/>
  <c r="AH311"/>
  <c r="AJ311" s="1"/>
  <c r="AH304"/>
  <c r="AJ304" s="1"/>
  <c r="AH301"/>
  <c r="AJ301" s="1"/>
  <c r="AH297"/>
  <c r="AJ297" s="1"/>
  <c r="AH312"/>
  <c r="AJ312" s="1"/>
  <c r="AH309"/>
  <c r="AJ309" s="1"/>
  <c r="AH306"/>
  <c r="AJ306" s="1"/>
  <c r="AH300"/>
  <c r="AJ300" s="1"/>
  <c r="AH313"/>
  <c r="AJ313" s="1"/>
  <c r="AH13"/>
  <c r="AJ13" s="1"/>
  <c r="AH319"/>
  <c r="AJ319" s="1"/>
  <c r="AH245"/>
  <c r="AH230"/>
  <c r="AH211"/>
  <c r="AH48"/>
  <c r="AH46"/>
  <c r="AH199"/>
  <c r="AH246"/>
  <c r="AH175"/>
  <c r="AH44"/>
  <c r="AH237"/>
  <c r="AH98"/>
  <c r="AH96"/>
  <c r="AH250"/>
  <c r="AH231"/>
  <c r="AH225"/>
  <c r="AH51"/>
  <c r="AH193"/>
  <c r="AH247"/>
  <c r="AH153"/>
  <c r="AH49"/>
  <c r="AH145"/>
  <c r="AH143"/>
  <c r="AH141"/>
  <c r="AH41"/>
  <c r="AH180"/>
  <c r="AH255"/>
  <c r="AH95"/>
  <c r="AH93"/>
  <c r="AH229"/>
  <c r="AH227"/>
  <c r="AH206"/>
  <c r="AH188"/>
  <c r="AH31"/>
  <c r="AH45"/>
  <c r="AH200"/>
  <c r="AH50"/>
  <c r="AH241"/>
  <c r="AH66"/>
  <c r="AH184"/>
  <c r="AH201"/>
  <c r="AH170"/>
  <c r="AH242"/>
  <c r="AH169"/>
  <c r="AH167"/>
  <c r="AH56"/>
  <c r="AH166"/>
  <c r="AH164"/>
  <c r="AH162"/>
  <c r="AH87"/>
  <c r="AH85"/>
  <c r="AH161"/>
  <c r="AH233"/>
  <c r="AH92"/>
  <c r="AH90"/>
  <c r="AH43"/>
  <c r="AH252"/>
  <c r="AH158"/>
  <c r="AH156"/>
  <c r="AH61"/>
  <c r="AH70"/>
  <c r="AH154"/>
  <c r="AH149"/>
  <c r="AH223"/>
  <c r="AH220"/>
  <c r="AH197"/>
  <c r="AH217"/>
  <c r="AH127"/>
  <c r="AH125"/>
  <c r="AH123"/>
  <c r="AH121"/>
  <c r="AH119"/>
  <c r="AH117"/>
  <c r="AH213"/>
  <c r="AH71"/>
  <c r="AH64"/>
  <c r="AH139"/>
  <c r="AH137"/>
  <c r="AH135"/>
  <c r="AH133"/>
  <c r="AH131"/>
  <c r="AH185"/>
  <c r="AH29"/>
  <c r="AH234"/>
  <c r="AH202"/>
  <c r="AH172"/>
  <c r="AH155"/>
  <c r="AH129"/>
  <c r="AH178"/>
  <c r="AH110"/>
  <c r="AH205"/>
  <c r="AH106"/>
  <c r="AH104"/>
  <c r="AH38"/>
  <c r="AH115"/>
  <c r="AH113"/>
  <c r="AH111"/>
  <c r="AH34"/>
  <c r="AH212"/>
  <c r="AH108"/>
  <c r="AH33"/>
  <c r="AH79"/>
  <c r="AH77"/>
  <c r="AH75"/>
  <c r="AH73"/>
  <c r="AH183"/>
  <c r="AH350"/>
  <c r="AJ350" s="1"/>
  <c r="AH305"/>
  <c r="AJ305" s="1"/>
  <c r="AH302"/>
  <c r="AJ302" s="1"/>
  <c r="AH298"/>
  <c r="AJ298" s="1"/>
  <c r="AH314"/>
  <c r="AJ314" s="1"/>
  <c r="AH310"/>
  <c r="AJ310" s="1"/>
  <c r="AH307"/>
  <c r="AJ307" s="1"/>
  <c r="AH303"/>
  <c r="AJ303" s="1"/>
  <c r="AH299"/>
  <c r="AJ299" s="1"/>
  <c r="AH308"/>
  <c r="AJ308" s="1"/>
  <c r="AH318"/>
  <c r="AJ318" s="1"/>
  <c r="AH346"/>
  <c r="AH340"/>
  <c r="AH329"/>
  <c r="AH322"/>
  <c r="AI239"/>
  <c r="AI219"/>
  <c r="AI181"/>
  <c r="AI47"/>
  <c r="AI254"/>
  <c r="AI190"/>
  <c r="AI176"/>
  <c r="AI174"/>
  <c r="AI249"/>
  <c r="AI99"/>
  <c r="AI97"/>
  <c r="AI256"/>
  <c r="AI240"/>
  <c r="AI226"/>
  <c r="AI224"/>
  <c r="AI204"/>
  <c r="AI248"/>
  <c r="AH214"/>
  <c r="AJ214" s="1"/>
  <c r="AH82"/>
  <c r="AJ82" s="1"/>
  <c r="AH101"/>
  <c r="AH102"/>
  <c r="AH198"/>
  <c r="AH244"/>
  <c r="AJ198" l="1"/>
  <c r="AJ101"/>
  <c r="AJ73"/>
  <c r="AJ77"/>
  <c r="AJ33"/>
  <c r="AJ212"/>
  <c r="AJ111"/>
  <c r="AJ115"/>
  <c r="AJ104"/>
  <c r="AJ205"/>
  <c r="AJ178"/>
  <c r="AJ155"/>
  <c r="AJ202"/>
  <c r="AJ29"/>
  <c r="AJ131"/>
  <c r="AJ135"/>
  <c r="AJ139"/>
  <c r="AJ71"/>
  <c r="AJ117"/>
  <c r="AJ121"/>
  <c r="AJ125"/>
  <c r="AJ217"/>
  <c r="AJ220"/>
  <c r="AJ149"/>
  <c r="AJ70"/>
  <c r="AJ156"/>
  <c r="AJ252"/>
  <c r="AJ90"/>
  <c r="AJ233"/>
  <c r="AJ85"/>
  <c r="AJ162"/>
  <c r="AJ166"/>
  <c r="AJ167"/>
  <c r="AJ242"/>
  <c r="AJ201"/>
  <c r="AJ66"/>
  <c r="AJ50"/>
  <c r="AJ45"/>
  <c r="AJ188"/>
  <c r="AJ227"/>
  <c r="AJ93"/>
  <c r="AJ255"/>
  <c r="AJ41"/>
  <c r="AJ143"/>
  <c r="AJ49"/>
  <c r="AJ247"/>
  <c r="AJ51"/>
  <c r="AJ231"/>
  <c r="AJ96"/>
  <c r="AJ237"/>
  <c r="AJ175"/>
  <c r="AJ199"/>
  <c r="AJ48"/>
  <c r="AJ230"/>
  <c r="AJ32"/>
  <c r="AJ76"/>
  <c r="AJ80"/>
  <c r="AJ109"/>
  <c r="AJ189"/>
  <c r="AJ114"/>
  <c r="AJ173"/>
  <c r="AJ203"/>
  <c r="AJ37"/>
  <c r="AJ132"/>
  <c r="AJ136"/>
  <c r="AJ63"/>
  <c r="AJ72"/>
  <c r="AJ118"/>
  <c r="AJ122"/>
  <c r="AJ126"/>
  <c r="AJ147"/>
  <c r="AJ222"/>
  <c r="AJ150"/>
  <c r="AJ60"/>
  <c r="AJ157"/>
  <c r="AJ42"/>
  <c r="AJ91"/>
  <c r="AJ160"/>
  <c r="AJ86"/>
  <c r="AJ163"/>
  <c r="AJ55"/>
  <c r="AJ168"/>
  <c r="AJ253"/>
  <c r="AJ58"/>
  <c r="AJ67"/>
  <c r="AJ210"/>
  <c r="AJ30"/>
  <c r="AJ191"/>
  <c r="AJ218"/>
  <c r="AJ194"/>
  <c r="AJ83"/>
  <c r="AJ228"/>
  <c r="AJ94"/>
  <c r="AJ179"/>
  <c r="AJ140"/>
  <c r="AJ144"/>
  <c r="AJ152"/>
  <c r="AJ244"/>
  <c r="AJ102"/>
  <c r="AJ183"/>
  <c r="AJ75"/>
  <c r="AJ79"/>
  <c r="AJ108"/>
  <c r="AJ34"/>
  <c r="AJ113"/>
  <c r="AJ38"/>
  <c r="AJ106"/>
  <c r="AJ110"/>
  <c r="AJ129"/>
  <c r="AJ172"/>
  <c r="AJ234"/>
  <c r="AJ185"/>
  <c r="AJ133"/>
  <c r="AJ137"/>
  <c r="AJ64"/>
  <c r="AJ213"/>
  <c r="AJ119"/>
  <c r="AJ123"/>
  <c r="AJ127"/>
  <c r="AJ197"/>
  <c r="AJ223"/>
  <c r="AJ154"/>
  <c r="AJ61"/>
  <c r="AJ158"/>
  <c r="AJ43"/>
  <c r="AJ92"/>
  <c r="AJ161"/>
  <c r="AJ87"/>
  <c r="AJ164"/>
  <c r="AJ56"/>
  <c r="AJ169"/>
  <c r="AJ170"/>
  <c r="AJ184"/>
  <c r="AJ241"/>
  <c r="AJ200"/>
  <c r="AJ31"/>
  <c r="AJ206"/>
  <c r="AJ229"/>
  <c r="AJ95"/>
  <c r="AJ180"/>
  <c r="AJ141"/>
  <c r="AJ145"/>
  <c r="AJ153"/>
  <c r="AJ193"/>
  <c r="AJ225"/>
  <c r="AJ250"/>
  <c r="AJ98"/>
  <c r="AJ44"/>
  <c r="AJ246"/>
  <c r="AJ46"/>
  <c r="AJ211"/>
  <c r="AJ245"/>
  <c r="AJ192"/>
  <c r="AJ251"/>
  <c r="AJ130"/>
  <c r="AJ134"/>
  <c r="AJ138"/>
  <c r="AJ65"/>
  <c r="AJ216"/>
  <c r="AJ120"/>
  <c r="AJ124"/>
  <c r="AJ128"/>
  <c r="AJ238"/>
  <c r="AJ148"/>
  <c r="AJ69"/>
  <c r="AJ62"/>
  <c r="AJ207"/>
  <c r="AJ39"/>
  <c r="AJ159"/>
  <c r="AJ235"/>
  <c r="AJ88"/>
  <c r="AJ165"/>
  <c r="AJ57"/>
  <c r="AJ236"/>
  <c r="AJ151"/>
  <c r="AJ196"/>
  <c r="AJ258"/>
  <c r="AJ40"/>
  <c r="AJ187"/>
  <c r="AJ221"/>
  <c r="AJ100"/>
  <c r="AJ81"/>
  <c r="AJ215"/>
  <c r="AJ232"/>
  <c r="AJ89"/>
  <c r="AJ36"/>
  <c r="AJ142"/>
  <c r="AJ146"/>
  <c r="AJ243"/>
  <c r="AJ248"/>
  <c r="AJ224"/>
  <c r="AJ240"/>
  <c r="AJ97"/>
  <c r="AJ249"/>
  <c r="AJ176"/>
  <c r="AJ254"/>
  <c r="AJ181"/>
  <c r="AJ239"/>
  <c r="AJ204"/>
  <c r="AJ226"/>
  <c r="AJ256"/>
  <c r="AJ99"/>
  <c r="AJ174"/>
  <c r="AJ190"/>
  <c r="AJ47"/>
  <c r="AJ219"/>
  <c r="AA375"/>
  <c r="AG375" s="1"/>
  <c r="AA376"/>
  <c r="AG376" s="1"/>
  <c r="AA380"/>
  <c r="AG380" s="1"/>
  <c r="AA382"/>
  <c r="AA383"/>
  <c r="AG383" s="1"/>
  <c r="AA384"/>
  <c r="AG384" s="1"/>
  <c r="AA385"/>
  <c r="AA387"/>
  <c r="AA388"/>
  <c r="AA334"/>
  <c r="AA335"/>
  <c r="AA336"/>
  <c r="AA322"/>
  <c r="AG322" s="1"/>
  <c r="AA324"/>
  <c r="AG324" s="1"/>
  <c r="AA328"/>
  <c r="AA329"/>
  <c r="AG329" s="1"/>
  <c r="AA337"/>
  <c r="AA339"/>
  <c r="AG339" s="1"/>
  <c r="AA340"/>
  <c r="AG340" s="1"/>
  <c r="AA341"/>
  <c r="AA343"/>
  <c r="AA346"/>
  <c r="AG346" s="1"/>
  <c r="AA349"/>
  <c r="AG349" s="1"/>
  <c r="AA461"/>
  <c r="AA443"/>
  <c r="AG443" s="1"/>
  <c r="AA444"/>
  <c r="AG444" s="1"/>
  <c r="AA445"/>
  <c r="AG445" s="1"/>
  <c r="AA446"/>
  <c r="AG446" s="1"/>
  <c r="AA447"/>
  <c r="AG447" s="1"/>
  <c r="AA448"/>
  <c r="AA449"/>
  <c r="AG449" s="1"/>
  <c r="AA494"/>
  <c r="AA450"/>
  <c r="AG450" s="1"/>
  <c r="AA503"/>
  <c r="AG503" s="1"/>
  <c r="AA507"/>
  <c r="AA508"/>
  <c r="AA498"/>
  <c r="AG498" s="1"/>
  <c r="AA482"/>
  <c r="AA451"/>
  <c r="AG451" s="1"/>
  <c r="AA452"/>
  <c r="AG452" s="1"/>
  <c r="AA483"/>
  <c r="AG483" s="1"/>
  <c r="AA477"/>
  <c r="AG477" s="1"/>
  <c r="AA479"/>
  <c r="AG479" s="1"/>
  <c r="AA500"/>
  <c r="AA510"/>
  <c r="AA481"/>
  <c r="AA511"/>
  <c r="AA512"/>
  <c r="AA514"/>
  <c r="AA516"/>
  <c r="AA517"/>
  <c r="AA520"/>
  <c r="AA521"/>
  <c r="AA524"/>
  <c r="AA532"/>
  <c r="AG532" s="1"/>
  <c r="AA533"/>
  <c r="AG533" s="1"/>
  <c r="AA535"/>
  <c r="AG535" s="1"/>
  <c r="AA536"/>
  <c r="AG536" s="1"/>
  <c r="AA537"/>
  <c r="AA539"/>
  <c r="AG539" s="1"/>
  <c r="AA540"/>
  <c r="AG540" s="1"/>
  <c r="AA541"/>
  <c r="AA542"/>
  <c r="AG542" s="1"/>
  <c r="AA544"/>
  <c r="AG544" s="1"/>
  <c r="AA545"/>
  <c r="AG545" s="1"/>
  <c r="AA395"/>
  <c r="AA396"/>
  <c r="AA397"/>
  <c r="AA390"/>
  <c r="AA421"/>
  <c r="AA422"/>
  <c r="AA423"/>
  <c r="AG423" s="1"/>
  <c r="AA427"/>
  <c r="AG427" s="1"/>
  <c r="AA428"/>
  <c r="AG428" s="1"/>
  <c r="AA546"/>
  <c r="AA547"/>
  <c r="AA549"/>
  <c r="AA551"/>
  <c r="AA553"/>
  <c r="AA555"/>
  <c r="AA557"/>
  <c r="AA559"/>
  <c r="AA561"/>
  <c r="AA563"/>
  <c r="AA565"/>
  <c r="AA402"/>
  <c r="AA389"/>
  <c r="AA2"/>
  <c r="AA6"/>
  <c r="AA10"/>
  <c r="AA275"/>
  <c r="AA273"/>
  <c r="AA270"/>
  <c r="AA272"/>
  <c r="AA269"/>
  <c r="AA318"/>
  <c r="AG318" s="1"/>
  <c r="AK318" s="1"/>
  <c r="AA319"/>
  <c r="AG319" s="1"/>
  <c r="AK319" s="1"/>
  <c r="AA316"/>
  <c r="AA279"/>
  <c r="AA276"/>
  <c r="AA277"/>
  <c r="AA278"/>
  <c r="AA280"/>
  <c r="AA13"/>
  <c r="AG13" s="1"/>
  <c r="AK13" s="1"/>
  <c r="AA308"/>
  <c r="AG308" s="1"/>
  <c r="AK308" s="1"/>
  <c r="AA313"/>
  <c r="AG313" s="1"/>
  <c r="AK313" s="1"/>
  <c r="AA299"/>
  <c r="AG299" s="1"/>
  <c r="AK299" s="1"/>
  <c r="AA300"/>
  <c r="AG300" s="1"/>
  <c r="AK300" s="1"/>
  <c r="AA303"/>
  <c r="AG303" s="1"/>
  <c r="AK303" s="1"/>
  <c r="AA306"/>
  <c r="AG306" s="1"/>
  <c r="AK306" s="1"/>
  <c r="AA307"/>
  <c r="AG307" s="1"/>
  <c r="AK307" s="1"/>
  <c r="AA309"/>
  <c r="AG309" s="1"/>
  <c r="AK309" s="1"/>
  <c r="AA310"/>
  <c r="AG310" s="1"/>
  <c r="AK310" s="1"/>
  <c r="AA312"/>
  <c r="AG312" s="1"/>
  <c r="AK312" s="1"/>
  <c r="AA314"/>
  <c r="AG314" s="1"/>
  <c r="AK314" s="1"/>
  <c r="AA297"/>
  <c r="AG297" s="1"/>
  <c r="AK297" s="1"/>
  <c r="AA298"/>
  <c r="AG298" s="1"/>
  <c r="AK298" s="1"/>
  <c r="AA301"/>
  <c r="AG301" s="1"/>
  <c r="AK301" s="1"/>
  <c r="AA302"/>
  <c r="AG302" s="1"/>
  <c r="AK302" s="1"/>
  <c r="AA304"/>
  <c r="AG304" s="1"/>
  <c r="AK304" s="1"/>
  <c r="AA305"/>
  <c r="AG305" s="1"/>
  <c r="AK305" s="1"/>
  <c r="AA311"/>
  <c r="AG311" s="1"/>
  <c r="AK311" s="1"/>
  <c r="AA282"/>
  <c r="AA284"/>
  <c r="AA286"/>
  <c r="AA288"/>
  <c r="AA290"/>
  <c r="AA292"/>
  <c r="AA294"/>
  <c r="AA296"/>
  <c r="AA350"/>
  <c r="AG350" s="1"/>
  <c r="AK350" s="1"/>
  <c r="AA52"/>
  <c r="AA59"/>
  <c r="AA53"/>
  <c r="AG53" s="1"/>
  <c r="AK53" s="1"/>
  <c r="AA183"/>
  <c r="AG183" s="1"/>
  <c r="AK183" s="1"/>
  <c r="AA32"/>
  <c r="AG32" s="1"/>
  <c r="AK32" s="1"/>
  <c r="AA73"/>
  <c r="AG73" s="1"/>
  <c r="AK73" s="1"/>
  <c r="AA74"/>
  <c r="AG74" s="1"/>
  <c r="AK74" s="1"/>
  <c r="AA75"/>
  <c r="AG75" s="1"/>
  <c r="AK75" s="1"/>
  <c r="AA76"/>
  <c r="AG76" s="1"/>
  <c r="AK76" s="1"/>
  <c r="AA77"/>
  <c r="AG77" s="1"/>
  <c r="AK77" s="1"/>
  <c r="AA78"/>
  <c r="AG78" s="1"/>
  <c r="AK78" s="1"/>
  <c r="AA79"/>
  <c r="AG79" s="1"/>
  <c r="AK79" s="1"/>
  <c r="AA80"/>
  <c r="AG80" s="1"/>
  <c r="AK80" s="1"/>
  <c r="AA33"/>
  <c r="AG33" s="1"/>
  <c r="AK33" s="1"/>
  <c r="AA107"/>
  <c r="AG107" s="1"/>
  <c r="AK107" s="1"/>
  <c r="AA108"/>
  <c r="AG108" s="1"/>
  <c r="AK108" s="1"/>
  <c r="AA109"/>
  <c r="AG109" s="1"/>
  <c r="AK109" s="1"/>
  <c r="AA212"/>
  <c r="AG212" s="1"/>
  <c r="AK212" s="1"/>
  <c r="AA195"/>
  <c r="AG195" s="1"/>
  <c r="AK195" s="1"/>
  <c r="AA34"/>
  <c r="AG34" s="1"/>
  <c r="AK34" s="1"/>
  <c r="AA189"/>
  <c r="AG189" s="1"/>
  <c r="AK189" s="1"/>
  <c r="AA111"/>
  <c r="AG111" s="1"/>
  <c r="AK111" s="1"/>
  <c r="AA112"/>
  <c r="AG112" s="1"/>
  <c r="AK112" s="1"/>
  <c r="AA113"/>
  <c r="AG113" s="1"/>
  <c r="AK113" s="1"/>
  <c r="AA114"/>
  <c r="AG114" s="1"/>
  <c r="AK114" s="1"/>
  <c r="AA115"/>
  <c r="AG115" s="1"/>
  <c r="AK115" s="1"/>
  <c r="AA116"/>
  <c r="AG116" s="1"/>
  <c r="AK116" s="1"/>
  <c r="AA171"/>
  <c r="AG171" s="1"/>
  <c r="AK171" s="1"/>
  <c r="AA38"/>
  <c r="AG38" s="1"/>
  <c r="AK38" s="1"/>
  <c r="AA103"/>
  <c r="AG103" s="1"/>
  <c r="AK103" s="1"/>
  <c r="AA104"/>
  <c r="AG104" s="1"/>
  <c r="AK104" s="1"/>
  <c r="AA105"/>
  <c r="AG105" s="1"/>
  <c r="AK105" s="1"/>
  <c r="AA106"/>
  <c r="AG106" s="1"/>
  <c r="AK106" s="1"/>
  <c r="AA186"/>
  <c r="AG186" s="1"/>
  <c r="AK186" s="1"/>
  <c r="AA205"/>
  <c r="AG205" s="1"/>
  <c r="AK205" s="1"/>
  <c r="AA84"/>
  <c r="AG84" s="1"/>
  <c r="AK84" s="1"/>
  <c r="AA110"/>
  <c r="AG110" s="1"/>
  <c r="AK110" s="1"/>
  <c r="AA177"/>
  <c r="AG177" s="1"/>
  <c r="AK177" s="1"/>
  <c r="AA178"/>
  <c r="AG178" s="1"/>
  <c r="AK178" s="1"/>
  <c r="AA208"/>
  <c r="AG208" s="1"/>
  <c r="AK208" s="1"/>
  <c r="AA129"/>
  <c r="AG129" s="1"/>
  <c r="AK129" s="1"/>
  <c r="AA209"/>
  <c r="AG209" s="1"/>
  <c r="AK209" s="1"/>
  <c r="AA155"/>
  <c r="AG155" s="1"/>
  <c r="AK155" s="1"/>
  <c r="AA173"/>
  <c r="AG173" s="1"/>
  <c r="AK173" s="1"/>
  <c r="AA172"/>
  <c r="AG172" s="1"/>
  <c r="AK172" s="1"/>
  <c r="AA192"/>
  <c r="AG192" s="1"/>
  <c r="AK192" s="1"/>
  <c r="AA202"/>
  <c r="AG202" s="1"/>
  <c r="AK202" s="1"/>
  <c r="AA203"/>
  <c r="AG203" s="1"/>
  <c r="AK203" s="1"/>
  <c r="AA234"/>
  <c r="AG234" s="1"/>
  <c r="AK234" s="1"/>
  <c r="AA251"/>
  <c r="AG251" s="1"/>
  <c r="AK251" s="1"/>
  <c r="AA29"/>
  <c r="AG29" s="1"/>
  <c r="AK29" s="1"/>
  <c r="AA37"/>
  <c r="AG37" s="1"/>
  <c r="AK37" s="1"/>
  <c r="AA185"/>
  <c r="AG185" s="1"/>
  <c r="AK185" s="1"/>
  <c r="AA130"/>
  <c r="AG130" s="1"/>
  <c r="AK130" s="1"/>
  <c r="AA131"/>
  <c r="AG131" s="1"/>
  <c r="AK131" s="1"/>
  <c r="AA132"/>
  <c r="AG132" s="1"/>
  <c r="AK132" s="1"/>
  <c r="AA133"/>
  <c r="AG133" s="1"/>
  <c r="AK133" s="1"/>
  <c r="AA134"/>
  <c r="AG134" s="1"/>
  <c r="AK134" s="1"/>
  <c r="AA135"/>
  <c r="AG135" s="1"/>
  <c r="AK135" s="1"/>
  <c r="AA136"/>
  <c r="AG136" s="1"/>
  <c r="AK136" s="1"/>
  <c r="AA137"/>
  <c r="AG137" s="1"/>
  <c r="AK137" s="1"/>
  <c r="AA138"/>
  <c r="AG138" s="1"/>
  <c r="AK138" s="1"/>
  <c r="AA139"/>
  <c r="AG139" s="1"/>
  <c r="AK139" s="1"/>
  <c r="AA63"/>
  <c r="AG63" s="1"/>
  <c r="AK63" s="1"/>
  <c r="AA64"/>
  <c r="AG64" s="1"/>
  <c r="AK64" s="1"/>
  <c r="AA65"/>
  <c r="AG65" s="1"/>
  <c r="AK65" s="1"/>
  <c r="AA71"/>
  <c r="AG71" s="1"/>
  <c r="AK71" s="1"/>
  <c r="AA72"/>
  <c r="AG72" s="1"/>
  <c r="AK72" s="1"/>
  <c r="AA213"/>
  <c r="AG213" s="1"/>
  <c r="AK213" s="1"/>
  <c r="AA216"/>
  <c r="AG216" s="1"/>
  <c r="AK216" s="1"/>
  <c r="AA117"/>
  <c r="AG117" s="1"/>
  <c r="AK117" s="1"/>
  <c r="AA118"/>
  <c r="AG118" s="1"/>
  <c r="AK118" s="1"/>
  <c r="AA119"/>
  <c r="AG119" s="1"/>
  <c r="AK119" s="1"/>
  <c r="AA120"/>
  <c r="AG120" s="1"/>
  <c r="AK120" s="1"/>
  <c r="AA121"/>
  <c r="AG121" s="1"/>
  <c r="AK121" s="1"/>
  <c r="AA122"/>
  <c r="AG122" s="1"/>
  <c r="AK122" s="1"/>
  <c r="AA123"/>
  <c r="AG123" s="1"/>
  <c r="AK123" s="1"/>
  <c r="AA124"/>
  <c r="AG124" s="1"/>
  <c r="AK124" s="1"/>
  <c r="AA125"/>
  <c r="AG125" s="1"/>
  <c r="AK125" s="1"/>
  <c r="AA126"/>
  <c r="AG126" s="1"/>
  <c r="AK126" s="1"/>
  <c r="AA127"/>
  <c r="AG127" s="1"/>
  <c r="AK127" s="1"/>
  <c r="AA128"/>
  <c r="AG128" s="1"/>
  <c r="AK128" s="1"/>
  <c r="AA217"/>
  <c r="AG217" s="1"/>
  <c r="AK217" s="1"/>
  <c r="AA147"/>
  <c r="AG147" s="1"/>
  <c r="AK147" s="1"/>
  <c r="AA197"/>
  <c r="AG197" s="1"/>
  <c r="AK197" s="1"/>
  <c r="AA238"/>
  <c r="AG238" s="1"/>
  <c r="AK238" s="1"/>
  <c r="AA220"/>
  <c r="AG220" s="1"/>
  <c r="AK220" s="1"/>
  <c r="AA222"/>
  <c r="AG222" s="1"/>
  <c r="AK222" s="1"/>
  <c r="AA223"/>
  <c r="AG223" s="1"/>
  <c r="AK223" s="1"/>
  <c r="AA148"/>
  <c r="AG148" s="1"/>
  <c r="AK148" s="1"/>
  <c r="AA149"/>
  <c r="AG149" s="1"/>
  <c r="AK149" s="1"/>
  <c r="AA150"/>
  <c r="AG150" s="1"/>
  <c r="AK150" s="1"/>
  <c r="AA154"/>
  <c r="AG154" s="1"/>
  <c r="AK154" s="1"/>
  <c r="AA69"/>
  <c r="AG69" s="1"/>
  <c r="AK69" s="1"/>
  <c r="AA70"/>
  <c r="AG70" s="1"/>
  <c r="AK70" s="1"/>
  <c r="AA60"/>
  <c r="AG60" s="1"/>
  <c r="AK60" s="1"/>
  <c r="AA61"/>
  <c r="AG61" s="1"/>
  <c r="AK61" s="1"/>
  <c r="AA62"/>
  <c r="AG62" s="1"/>
  <c r="AK62" s="1"/>
  <c r="AA156"/>
  <c r="AG156" s="1"/>
  <c r="AK156" s="1"/>
  <c r="AA157"/>
  <c r="AG157" s="1"/>
  <c r="AK157" s="1"/>
  <c r="AA158"/>
  <c r="AG158" s="1"/>
  <c r="AK158" s="1"/>
  <c r="AA207"/>
  <c r="AG207" s="1"/>
  <c r="AK207" s="1"/>
  <c r="AA252"/>
  <c r="AG252" s="1"/>
  <c r="AK252" s="1"/>
  <c r="AA42"/>
  <c r="AG42" s="1"/>
  <c r="AK42" s="1"/>
  <c r="AA43"/>
  <c r="AG43" s="1"/>
  <c r="AK43" s="1"/>
  <c r="AA39"/>
  <c r="AG39" s="1"/>
  <c r="AK39" s="1"/>
  <c r="AA90"/>
  <c r="AG90" s="1"/>
  <c r="AK90" s="1"/>
  <c r="AA91"/>
  <c r="AG91" s="1"/>
  <c r="AK91" s="1"/>
  <c r="AA92"/>
  <c r="AG92" s="1"/>
  <c r="AK92" s="1"/>
  <c r="AA159"/>
  <c r="AG159" s="1"/>
  <c r="AK159" s="1"/>
  <c r="AA233"/>
  <c r="AG233" s="1"/>
  <c r="AK233" s="1"/>
  <c r="AA160"/>
  <c r="AG160" s="1"/>
  <c r="AK160" s="1"/>
  <c r="AA161"/>
  <c r="AG161" s="1"/>
  <c r="AK161" s="1"/>
  <c r="AA235"/>
  <c r="AG235" s="1"/>
  <c r="AK235" s="1"/>
  <c r="AA85"/>
  <c r="AG85" s="1"/>
  <c r="AK85" s="1"/>
  <c r="AA86"/>
  <c r="AG86" s="1"/>
  <c r="AK86" s="1"/>
  <c r="AA87"/>
  <c r="AG87" s="1"/>
  <c r="AK87" s="1"/>
  <c r="AA88"/>
  <c r="AG88" s="1"/>
  <c r="AK88" s="1"/>
  <c r="AA162"/>
  <c r="AG162" s="1"/>
  <c r="AK162" s="1"/>
  <c r="AA163"/>
  <c r="AG163" s="1"/>
  <c r="AK163" s="1"/>
  <c r="AA164"/>
  <c r="AG164" s="1"/>
  <c r="AK164" s="1"/>
  <c r="AA165"/>
  <c r="AG165" s="1"/>
  <c r="AK165" s="1"/>
  <c r="AA166"/>
  <c r="AG166" s="1"/>
  <c r="AK166" s="1"/>
  <c r="AA55"/>
  <c r="AG55" s="1"/>
  <c r="AK55" s="1"/>
  <c r="AA56"/>
  <c r="AG56" s="1"/>
  <c r="AK56" s="1"/>
  <c r="AA57"/>
  <c r="AG57" s="1"/>
  <c r="AK57" s="1"/>
  <c r="AA167"/>
  <c r="AG167" s="1"/>
  <c r="AK167" s="1"/>
  <c r="AA168"/>
  <c r="AG168" s="1"/>
  <c r="AK168" s="1"/>
  <c r="AA169"/>
  <c r="AG169" s="1"/>
  <c r="AK169" s="1"/>
  <c r="AA236"/>
  <c r="AG236" s="1"/>
  <c r="AK236" s="1"/>
  <c r="AA242"/>
  <c r="AG242" s="1"/>
  <c r="AK242" s="1"/>
  <c r="AA253"/>
  <c r="AG253" s="1"/>
  <c r="AK253" s="1"/>
  <c r="AA170"/>
  <c r="AG170" s="1"/>
  <c r="AK170" s="1"/>
  <c r="AA151"/>
  <c r="AG151" s="1"/>
  <c r="AK151" s="1"/>
  <c r="AA201"/>
  <c r="AG201" s="1"/>
  <c r="AK201" s="1"/>
  <c r="AA58"/>
  <c r="AG58" s="1"/>
  <c r="AK58" s="1"/>
  <c r="AA184"/>
  <c r="AG184" s="1"/>
  <c r="AK184" s="1"/>
  <c r="AA196"/>
  <c r="AG196" s="1"/>
  <c r="AK196" s="1"/>
  <c r="AA66"/>
  <c r="AG66" s="1"/>
  <c r="AK66" s="1"/>
  <c r="AA67"/>
  <c r="AG67" s="1"/>
  <c r="AK67" s="1"/>
  <c r="AA241"/>
  <c r="AG241" s="1"/>
  <c r="AK241" s="1"/>
  <c r="AA258"/>
  <c r="AG258" s="1"/>
  <c r="AK258" s="1"/>
  <c r="AA50"/>
  <c r="AG50" s="1"/>
  <c r="AK50" s="1"/>
  <c r="AA210"/>
  <c r="AG210" s="1"/>
  <c r="AK210" s="1"/>
  <c r="AA200"/>
  <c r="AG200" s="1"/>
  <c r="AK200" s="1"/>
  <c r="AA40"/>
  <c r="AG40" s="1"/>
  <c r="AK40" s="1"/>
  <c r="AA45"/>
  <c r="AG45" s="1"/>
  <c r="AK45" s="1"/>
  <c r="AA30"/>
  <c r="AG30" s="1"/>
  <c r="AK30" s="1"/>
  <c r="AA31"/>
  <c r="AG31" s="1"/>
  <c r="AK31" s="1"/>
  <c r="AA187"/>
  <c r="AG187" s="1"/>
  <c r="AK187" s="1"/>
  <c r="AA188"/>
  <c r="AG188" s="1"/>
  <c r="AK188" s="1"/>
  <c r="AA191"/>
  <c r="AG191" s="1"/>
  <c r="AK191" s="1"/>
  <c r="AA244"/>
  <c r="AG244" s="1"/>
  <c r="AK244" s="1"/>
  <c r="AA221"/>
  <c r="AG221" s="1"/>
  <c r="AK221" s="1"/>
  <c r="AA198"/>
  <c r="AG198" s="1"/>
  <c r="AK198" s="1"/>
  <c r="AA218"/>
  <c r="AG218" s="1"/>
  <c r="AK218" s="1"/>
  <c r="AA102"/>
  <c r="AG102" s="1"/>
  <c r="AK102" s="1"/>
  <c r="AA100"/>
  <c r="AG100" s="1"/>
  <c r="AK100" s="1"/>
  <c r="AA101"/>
  <c r="AG101" s="1"/>
  <c r="AK101" s="1"/>
  <c r="AA194"/>
  <c r="AG194" s="1"/>
  <c r="AK194" s="1"/>
  <c r="AA206"/>
  <c r="AG206" s="1"/>
  <c r="AK206" s="1"/>
  <c r="AA81"/>
  <c r="AG81" s="1"/>
  <c r="AK81" s="1"/>
  <c r="AA82"/>
  <c r="AG82" s="1"/>
  <c r="AK82" s="1"/>
  <c r="AA83"/>
  <c r="AG83" s="1"/>
  <c r="AK83" s="1"/>
  <c r="AA214"/>
  <c r="AG214" s="1"/>
  <c r="AK214" s="1"/>
  <c r="AA215"/>
  <c r="AG215" s="1"/>
  <c r="AK215" s="1"/>
  <c r="AA227"/>
  <c r="AG227" s="1"/>
  <c r="AK227" s="1"/>
  <c r="AA228"/>
  <c r="AG228" s="1"/>
  <c r="AK228" s="1"/>
  <c r="AA229"/>
  <c r="AG229" s="1"/>
  <c r="AK229" s="1"/>
  <c r="AA232"/>
  <c r="AG232" s="1"/>
  <c r="AK232" s="1"/>
  <c r="AA93"/>
  <c r="AG93" s="1"/>
  <c r="AK93" s="1"/>
  <c r="AA94"/>
  <c r="AG94" s="1"/>
  <c r="AK94" s="1"/>
  <c r="AA95"/>
  <c r="AG95" s="1"/>
  <c r="AK95" s="1"/>
  <c r="AA89"/>
  <c r="AG89" s="1"/>
  <c r="AK89" s="1"/>
  <c r="AA255"/>
  <c r="AG255" s="1"/>
  <c r="AK255" s="1"/>
  <c r="AA179"/>
  <c r="AG179" s="1"/>
  <c r="AK179" s="1"/>
  <c r="AA180"/>
  <c r="AG180" s="1"/>
  <c r="AK180" s="1"/>
  <c r="AA36"/>
  <c r="AG36" s="1"/>
  <c r="AK36" s="1"/>
  <c r="AA41"/>
  <c r="AG41" s="1"/>
  <c r="AK41" s="1"/>
  <c r="AA140"/>
  <c r="AG140" s="1"/>
  <c r="AK140" s="1"/>
  <c r="AA141"/>
  <c r="AG141" s="1"/>
  <c r="AK141" s="1"/>
  <c r="AA142"/>
  <c r="AG142" s="1"/>
  <c r="AK142" s="1"/>
  <c r="AA143"/>
  <c r="AG143" s="1"/>
  <c r="AK143" s="1"/>
  <c r="AA144"/>
  <c r="AG144" s="1"/>
  <c r="AK144" s="1"/>
  <c r="AA145"/>
  <c r="AG145" s="1"/>
  <c r="AK145" s="1"/>
  <c r="AA146"/>
  <c r="AG146" s="1"/>
  <c r="AK146" s="1"/>
  <c r="AA49"/>
  <c r="AG49" s="1"/>
  <c r="AK49" s="1"/>
  <c r="AA152"/>
  <c r="AG152" s="1"/>
  <c r="AK152" s="1"/>
  <c r="AA153"/>
  <c r="AG153" s="1"/>
  <c r="AK153" s="1"/>
  <c r="AA243"/>
  <c r="AG243" s="1"/>
  <c r="AK243" s="1"/>
  <c r="AA247"/>
  <c r="AG247" s="1"/>
  <c r="AK247" s="1"/>
  <c r="AA248"/>
  <c r="AG248" s="1"/>
  <c r="AK248" s="1"/>
  <c r="AA193"/>
  <c r="AG193" s="1"/>
  <c r="AK193" s="1"/>
  <c r="AA204"/>
  <c r="AG204" s="1"/>
  <c r="AK204" s="1"/>
  <c r="AA51"/>
  <c r="AG51" s="1"/>
  <c r="AK51" s="1"/>
  <c r="AA224"/>
  <c r="AG224" s="1"/>
  <c r="AK224" s="1"/>
  <c r="AA225"/>
  <c r="AG225" s="1"/>
  <c r="AK225" s="1"/>
  <c r="AA226"/>
  <c r="AG226" s="1"/>
  <c r="AK226" s="1"/>
  <c r="AA231"/>
  <c r="AG231" s="1"/>
  <c r="AK231" s="1"/>
  <c r="AA240"/>
  <c r="AG240" s="1"/>
  <c r="AK240" s="1"/>
  <c r="AA250"/>
  <c r="AG250" s="1"/>
  <c r="AK250" s="1"/>
  <c r="AA256"/>
  <c r="AG256" s="1"/>
  <c r="AK256" s="1"/>
  <c r="AA96"/>
  <c r="AG96" s="1"/>
  <c r="AK96" s="1"/>
  <c r="AA97"/>
  <c r="AG97" s="1"/>
  <c r="AK97" s="1"/>
  <c r="AA98"/>
  <c r="AG98" s="1"/>
  <c r="AK98" s="1"/>
  <c r="AA99"/>
  <c r="AG99" s="1"/>
  <c r="AK99" s="1"/>
  <c r="AA237"/>
  <c r="AG237" s="1"/>
  <c r="AK237" s="1"/>
  <c r="AA249"/>
  <c r="AG249" s="1"/>
  <c r="AK249" s="1"/>
  <c r="AA44"/>
  <c r="AG44" s="1"/>
  <c r="AK44" s="1"/>
  <c r="AA174"/>
  <c r="AG174" s="1"/>
  <c r="AK174" s="1"/>
  <c r="AA175"/>
  <c r="AG175" s="1"/>
  <c r="AK175" s="1"/>
  <c r="AA176"/>
  <c r="AG176" s="1"/>
  <c r="AK176" s="1"/>
  <c r="AA246"/>
  <c r="AG246" s="1"/>
  <c r="AK246" s="1"/>
  <c r="AA190"/>
  <c r="AG190" s="1"/>
  <c r="AK190" s="1"/>
  <c r="AA199"/>
  <c r="AG199" s="1"/>
  <c r="AK199" s="1"/>
  <c r="AA254"/>
  <c r="AG254" s="1"/>
  <c r="AK254" s="1"/>
  <c r="AA46"/>
  <c r="AG46" s="1"/>
  <c r="AK46" s="1"/>
  <c r="AA47"/>
  <c r="AG47" s="1"/>
  <c r="AK47" s="1"/>
  <c r="AA48"/>
  <c r="AG48" s="1"/>
  <c r="AK48" s="1"/>
  <c r="AA181"/>
  <c r="AG181" s="1"/>
  <c r="AK181" s="1"/>
  <c r="AA211"/>
  <c r="AG211" s="1"/>
  <c r="AK211" s="1"/>
  <c r="AA219"/>
  <c r="AG219" s="1"/>
  <c r="AK219" s="1"/>
  <c r="AA230"/>
  <c r="AG230" s="1"/>
  <c r="AK230" s="1"/>
  <c r="AA239"/>
  <c r="AG239" s="1"/>
  <c r="AK239" s="1"/>
  <c r="AA245"/>
  <c r="AG245" s="1"/>
  <c r="AK245" s="1"/>
  <c r="AH375"/>
  <c r="AH376"/>
  <c r="AH377"/>
  <c r="AH378"/>
  <c r="AH380"/>
  <c r="AH383"/>
  <c r="AH384"/>
  <c r="AH443"/>
  <c r="AH444"/>
  <c r="AH445"/>
  <c r="AH446"/>
  <c r="AH447"/>
  <c r="AH448"/>
  <c r="AH449"/>
  <c r="AH450"/>
  <c r="AH503"/>
  <c r="AH498"/>
  <c r="AH482"/>
  <c r="AH451"/>
  <c r="AH490"/>
  <c r="AH452"/>
  <c r="AH483"/>
  <c r="AH477"/>
  <c r="AH479"/>
  <c r="AH481"/>
  <c r="AH493"/>
  <c r="AH532"/>
  <c r="AH533"/>
  <c r="AH534"/>
  <c r="AH535"/>
  <c r="AH536"/>
  <c r="AH539"/>
  <c r="AH540"/>
  <c r="AH542"/>
  <c r="AH544"/>
  <c r="AH545"/>
  <c r="AH421"/>
  <c r="AH422"/>
  <c r="AH423"/>
  <c r="AH427"/>
  <c r="AH428"/>
  <c r="AH546"/>
  <c r="AH401"/>
  <c r="AH404"/>
  <c r="AH398"/>
  <c r="AH400"/>
  <c r="AH399"/>
  <c r="AH3"/>
  <c r="AH8"/>
  <c r="AH9"/>
  <c r="AI373"/>
  <c r="AI375"/>
  <c r="AI384"/>
  <c r="AI385"/>
  <c r="AI386"/>
  <c r="AI387"/>
  <c r="AI388"/>
  <c r="AI330"/>
  <c r="AI454"/>
  <c r="AI467"/>
  <c r="AI501"/>
  <c r="AI461"/>
  <c r="AI443"/>
  <c r="AI444"/>
  <c r="AI445"/>
  <c r="AI446"/>
  <c r="AI468"/>
  <c r="AI447"/>
  <c r="AI484"/>
  <c r="AI485"/>
  <c r="AI455"/>
  <c r="AI448"/>
  <c r="AI486"/>
  <c r="AI462"/>
  <c r="AI463"/>
  <c r="AI456"/>
  <c r="AI469"/>
  <c r="AI449"/>
  <c r="AI494"/>
  <c r="AI450"/>
  <c r="AI502"/>
  <c r="AI503"/>
  <c r="AI487"/>
  <c r="AI453"/>
  <c r="AI495"/>
  <c r="AI507"/>
  <c r="AI496"/>
  <c r="AI508"/>
  <c r="AI497"/>
  <c r="AI498"/>
  <c r="AI499"/>
  <c r="AI464"/>
  <c r="AI457"/>
  <c r="AI458"/>
  <c r="AI470"/>
  <c r="AI471"/>
  <c r="AI472"/>
  <c r="AI488"/>
  <c r="AI482"/>
  <c r="AI459"/>
  <c r="AI460"/>
  <c r="AI451"/>
  <c r="AI473"/>
  <c r="AI474"/>
  <c r="AI489"/>
  <c r="AI465"/>
  <c r="AI475"/>
  <c r="AI490"/>
  <c r="AI452"/>
  <c r="AI491"/>
  <c r="AI483"/>
  <c r="AI466"/>
  <c r="AI476"/>
  <c r="AI477"/>
  <c r="AI478"/>
  <c r="AI479"/>
  <c r="AI480"/>
  <c r="AI500"/>
  <c r="AI504"/>
  <c r="AI509"/>
  <c r="AI492"/>
  <c r="AI505"/>
  <c r="AI510"/>
  <c r="AI506"/>
  <c r="AI493"/>
  <c r="AI511"/>
  <c r="AI512"/>
  <c r="AI513"/>
  <c r="AI514"/>
  <c r="AI515"/>
  <c r="AI516"/>
  <c r="AI517"/>
  <c r="AI518"/>
  <c r="AI519"/>
  <c r="AI520"/>
  <c r="AI521"/>
  <c r="AI522"/>
  <c r="AI523"/>
  <c r="AI524"/>
  <c r="AI525"/>
  <c r="AI526"/>
  <c r="AI527"/>
  <c r="AI528"/>
  <c r="AI529"/>
  <c r="AI530"/>
  <c r="AI531"/>
  <c r="AI532"/>
  <c r="AI533"/>
  <c r="AI534"/>
  <c r="AI535"/>
  <c r="AI536"/>
  <c r="AI537"/>
  <c r="AI538"/>
  <c r="AI539"/>
  <c r="AI540"/>
  <c r="AI541"/>
  <c r="AI542"/>
  <c r="AI543"/>
  <c r="AI544"/>
  <c r="AI545"/>
  <c r="AI391"/>
  <c r="AI393"/>
  <c r="AI394"/>
  <c r="AI392"/>
  <c r="AI396"/>
  <c r="AI390"/>
  <c r="AI419"/>
  <c r="AI431"/>
  <c r="AI439"/>
  <c r="AI424"/>
  <c r="AI429"/>
  <c r="AI441"/>
  <c r="AI425"/>
  <c r="AI438"/>
  <c r="AI436"/>
  <c r="AI426"/>
  <c r="AI430"/>
  <c r="AI433"/>
  <c r="AI432"/>
  <c r="AI442"/>
  <c r="AI435"/>
  <c r="AI434"/>
  <c r="AI427"/>
  <c r="AI428"/>
  <c r="AI548"/>
  <c r="AI547"/>
  <c r="AI550"/>
  <c r="AI549"/>
  <c r="AI552"/>
  <c r="AI551"/>
  <c r="AI554"/>
  <c r="AI553"/>
  <c r="AI556"/>
  <c r="AI555"/>
  <c r="AI558"/>
  <c r="AI557"/>
  <c r="AI560"/>
  <c r="AI559"/>
  <c r="AI562"/>
  <c r="AI561"/>
  <c r="AI564"/>
  <c r="AI563"/>
  <c r="AI566"/>
  <c r="AI565"/>
  <c r="AI568"/>
  <c r="AI567"/>
  <c r="AI569"/>
  <c r="AI570"/>
  <c r="AI571"/>
  <c r="AI574"/>
  <c r="AI572"/>
  <c r="AI573"/>
  <c r="AI576"/>
  <c r="AI575"/>
  <c r="AI577"/>
  <c r="AI415"/>
  <c r="AI417"/>
  <c r="AI416"/>
  <c r="AI410"/>
  <c r="AI408"/>
  <c r="AI413"/>
  <c r="AI412"/>
  <c r="AI406"/>
  <c r="AI411"/>
  <c r="AI405"/>
  <c r="AI401"/>
  <c r="AI403"/>
  <c r="AI404"/>
  <c r="AI398"/>
  <c r="AI400"/>
  <c r="AI399"/>
  <c r="AI389"/>
  <c r="AI3"/>
  <c r="AI4"/>
  <c r="AI5"/>
  <c r="AI7"/>
  <c r="AI8"/>
  <c r="AI9"/>
  <c r="AI12"/>
  <c r="AI11"/>
  <c r="AG448"/>
  <c r="AG482"/>
  <c r="AG481"/>
  <c r="AG421"/>
  <c r="M19" i="11"/>
  <c r="A2"/>
  <c r="B2"/>
  <c r="C2"/>
  <c r="D2"/>
  <c r="E2"/>
  <c r="F2"/>
  <c r="G2"/>
  <c r="H2"/>
  <c r="I2"/>
  <c r="J2"/>
  <c r="K2"/>
  <c r="L2"/>
  <c r="M2"/>
  <c r="N2"/>
  <c r="O2"/>
  <c r="P2"/>
  <c r="Q2"/>
  <c r="R2"/>
  <c r="S2"/>
  <c r="T2"/>
  <c r="U2"/>
  <c r="V2"/>
  <c r="W2"/>
  <c r="X2"/>
  <c r="Y2"/>
  <c r="Z2"/>
  <c r="AA6"/>
  <c r="AA2" s="1"/>
  <c r="W7"/>
  <c r="X7"/>
  <c r="Y7" s="1"/>
  <c r="Z7" s="1"/>
  <c r="AA7" s="1"/>
  <c r="AB7" s="1"/>
  <c r="AC7" s="1"/>
  <c r="AD7" s="1"/>
  <c r="AE7" s="1"/>
  <c r="W8"/>
  <c r="X8" s="1"/>
  <c r="Y8" s="1"/>
  <c r="Z8" s="1"/>
  <c r="AA8" s="1"/>
  <c r="AB8" s="1"/>
  <c r="AC8" s="1"/>
  <c r="AD8" s="1"/>
  <c r="AE8" s="1"/>
  <c r="B22"/>
  <c r="AB5" i="6" l="1"/>
  <c r="AB7"/>
  <c r="AB11"/>
  <c r="AB15"/>
  <c r="AB17"/>
  <c r="AB19"/>
  <c r="AB21"/>
  <c r="AB23"/>
  <c r="AB25"/>
  <c r="AB27"/>
  <c r="AB35"/>
  <c r="AB257"/>
  <c r="AB259"/>
  <c r="AB261"/>
  <c r="AB263"/>
  <c r="AB265"/>
  <c r="AB267"/>
  <c r="AB271"/>
  <c r="AB273"/>
  <c r="AB277"/>
  <c r="AB279"/>
  <c r="AB281"/>
  <c r="AB283"/>
  <c r="AB285"/>
  <c r="AB287"/>
  <c r="AB289"/>
  <c r="AB291"/>
  <c r="AB293"/>
  <c r="AB295"/>
  <c r="AB315"/>
  <c r="AB317"/>
  <c r="AB321"/>
  <c r="AB323"/>
  <c r="AB325"/>
  <c r="AB327"/>
  <c r="AB331"/>
  <c r="AB333"/>
  <c r="AB335"/>
  <c r="AB337"/>
  <c r="AB343"/>
  <c r="AB345"/>
  <c r="AB347"/>
  <c r="AB351"/>
  <c r="AB353"/>
  <c r="AB355"/>
  <c r="AB357"/>
  <c r="AB359"/>
  <c r="AB361"/>
  <c r="AB363"/>
  <c r="AB365"/>
  <c r="AB367"/>
  <c r="AB369"/>
  <c r="AB371"/>
  <c r="AB373"/>
  <c r="AB381"/>
  <c r="AB393"/>
  <c r="AB395"/>
  <c r="AB403"/>
  <c r="AB405"/>
  <c r="AB407"/>
  <c r="AB409"/>
  <c r="AB411"/>
  <c r="AB413"/>
  <c r="AB415"/>
  <c r="AB417"/>
  <c r="AB419"/>
  <c r="AB425"/>
  <c r="AB429"/>
  <c r="AB431"/>
  <c r="AB433"/>
  <c r="AB435"/>
  <c r="AB437"/>
  <c r="AB439"/>
  <c r="AB441"/>
  <c r="AB453"/>
  <c r="AB455"/>
  <c r="AB457"/>
  <c r="AB459"/>
  <c r="AB461"/>
  <c r="AB463"/>
  <c r="AB465"/>
  <c r="AB467"/>
  <c r="AB469"/>
  <c r="AB471"/>
  <c r="AB473"/>
  <c r="AB475"/>
  <c r="AB485"/>
  <c r="AB487"/>
  <c r="AB489"/>
  <c r="AB491"/>
  <c r="AB495"/>
  <c r="AB497"/>
  <c r="AB499"/>
  <c r="AB501"/>
  <c r="AB505"/>
  <c r="AB509"/>
  <c r="AB513"/>
  <c r="AB515"/>
  <c r="AB517"/>
  <c r="AB521"/>
  <c r="AB523"/>
  <c r="AB525"/>
  <c r="AB527"/>
  <c r="AB529"/>
  <c r="AB531"/>
  <c r="AB541"/>
  <c r="AB543"/>
  <c r="AB547"/>
  <c r="AB549"/>
  <c r="AB551"/>
  <c r="AB553"/>
  <c r="AB555"/>
  <c r="AB557"/>
  <c r="AB559"/>
  <c r="AB561"/>
  <c r="AB563"/>
  <c r="AB565"/>
  <c r="AB567"/>
  <c r="AB569"/>
  <c r="AB571"/>
  <c r="AB573"/>
  <c r="AB575"/>
  <c r="AB577"/>
  <c r="AD7"/>
  <c r="AD11"/>
  <c r="AD15"/>
  <c r="AD17"/>
  <c r="AD19"/>
  <c r="AD21"/>
  <c r="AD23"/>
  <c r="AD25"/>
  <c r="AD27"/>
  <c r="AD35"/>
  <c r="AD59"/>
  <c r="AD257"/>
  <c r="AD259"/>
  <c r="AD261"/>
  <c r="AD263"/>
  <c r="AD265"/>
  <c r="AD267"/>
  <c r="AD269"/>
  <c r="AD271"/>
  <c r="AD275"/>
  <c r="AD277"/>
  <c r="AD279"/>
  <c r="AD315"/>
  <c r="AD317"/>
  <c r="AD321"/>
  <c r="AD323"/>
  <c r="AD325"/>
  <c r="AD327"/>
  <c r="AD335"/>
  <c r="AD337"/>
  <c r="AD341"/>
  <c r="AD343"/>
  <c r="AD345"/>
  <c r="AD347"/>
  <c r="AD351"/>
  <c r="AD353"/>
  <c r="AD355"/>
  <c r="AD357"/>
  <c r="AD359"/>
  <c r="AD361"/>
  <c r="AD363"/>
  <c r="AD365"/>
  <c r="AD367"/>
  <c r="AD369"/>
  <c r="AD371"/>
  <c r="AD379"/>
  <c r="AD381"/>
  <c r="AD385"/>
  <c r="AD387"/>
  <c r="AD389"/>
  <c r="AD395"/>
  <c r="AD397"/>
  <c r="AD403"/>
  <c r="AD405"/>
  <c r="AD407"/>
  <c r="AD409"/>
  <c r="AD415"/>
  <c r="AD417"/>
  <c r="AD425"/>
  <c r="AD437"/>
  <c r="AD453"/>
  <c r="AD461"/>
  <c r="AD463"/>
  <c r="AD465"/>
  <c r="AD467"/>
  <c r="AD469"/>
  <c r="AD471"/>
  <c r="AD473"/>
  <c r="AD487"/>
  <c r="AD491"/>
  <c r="AD495"/>
  <c r="AD497"/>
  <c r="AD499"/>
  <c r="AD501"/>
  <c r="AD505"/>
  <c r="AD507"/>
  <c r="AD509"/>
  <c r="AD511"/>
  <c r="AD513"/>
  <c r="AD517"/>
  <c r="AD521"/>
  <c r="AD529"/>
  <c r="AD537"/>
  <c r="AD541"/>
  <c r="AD543"/>
  <c r="AD547"/>
  <c r="AD549"/>
  <c r="AD551"/>
  <c r="AD553"/>
  <c r="AD555"/>
  <c r="AD557"/>
  <c r="AD559"/>
  <c r="AD561"/>
  <c r="AD563"/>
  <c r="AD565"/>
  <c r="AD567"/>
  <c r="AD569"/>
  <c r="AD571"/>
  <c r="AD573"/>
  <c r="AD575"/>
  <c r="AD577"/>
  <c r="AC7"/>
  <c r="AC11"/>
  <c r="AC15"/>
  <c r="AC17"/>
  <c r="AC19"/>
  <c r="AC21"/>
  <c r="AC23"/>
  <c r="AC25"/>
  <c r="AC27"/>
  <c r="AC35"/>
  <c r="AC257"/>
  <c r="AC259"/>
  <c r="AC261"/>
  <c r="AC263"/>
  <c r="AC265"/>
  <c r="AC267"/>
  <c r="AC269"/>
  <c r="AC271"/>
  <c r="AC275"/>
  <c r="AC277"/>
  <c r="AC279"/>
  <c r="AC315"/>
  <c r="AC317"/>
  <c r="AC321"/>
  <c r="AC323"/>
  <c r="AC325"/>
  <c r="AC327"/>
  <c r="AC331"/>
  <c r="AB4"/>
  <c r="AB10"/>
  <c r="AB12"/>
  <c r="AB14"/>
  <c r="AB16"/>
  <c r="AB18"/>
  <c r="AB20"/>
  <c r="AB22"/>
  <c r="AB24"/>
  <c r="AB26"/>
  <c r="AB28"/>
  <c r="AB54"/>
  <c r="AB68"/>
  <c r="AB182"/>
  <c r="AB260"/>
  <c r="AB262"/>
  <c r="AB264"/>
  <c r="AB266"/>
  <c r="AB268"/>
  <c r="AB270"/>
  <c r="AB274"/>
  <c r="AB276"/>
  <c r="AB278"/>
  <c r="AB280"/>
  <c r="AB316"/>
  <c r="AB320"/>
  <c r="AB326"/>
  <c r="AB330"/>
  <c r="AB332"/>
  <c r="AB338"/>
  <c r="AB342"/>
  <c r="AB344"/>
  <c r="AB348"/>
  <c r="AB352"/>
  <c r="AB354"/>
  <c r="AB356"/>
  <c r="AB358"/>
  <c r="AB360"/>
  <c r="AB362"/>
  <c r="AB364"/>
  <c r="AB366"/>
  <c r="AB368"/>
  <c r="AB370"/>
  <c r="AB372"/>
  <c r="AB374"/>
  <c r="AB382"/>
  <c r="AB386"/>
  <c r="AB390"/>
  <c r="AB392"/>
  <c r="AB394"/>
  <c r="AB396"/>
  <c r="AB402"/>
  <c r="AB406"/>
  <c r="AB408"/>
  <c r="AB410"/>
  <c r="AB412"/>
  <c r="AB414"/>
  <c r="AB416"/>
  <c r="AB418"/>
  <c r="AB420"/>
  <c r="AB424"/>
  <c r="AB426"/>
  <c r="AB430"/>
  <c r="AB432"/>
  <c r="AB434"/>
  <c r="AB436"/>
  <c r="AB438"/>
  <c r="AB440"/>
  <c r="AB442"/>
  <c r="AB454"/>
  <c r="AB456"/>
  <c r="AB458"/>
  <c r="AB460"/>
  <c r="AB462"/>
  <c r="AB464"/>
  <c r="AB466"/>
  <c r="AB468"/>
  <c r="AB470"/>
  <c r="AB472"/>
  <c r="AB474"/>
  <c r="AB476"/>
  <c r="AB478"/>
  <c r="AB480"/>
  <c r="AB484"/>
  <c r="AB486"/>
  <c r="AB488"/>
  <c r="AB492"/>
  <c r="AB494"/>
  <c r="AB496"/>
  <c r="AB502"/>
  <c r="AB504"/>
  <c r="AB506"/>
  <c r="AB510"/>
  <c r="AB514"/>
  <c r="AB518"/>
  <c r="AB520"/>
  <c r="AB522"/>
  <c r="AB524"/>
  <c r="AB526"/>
  <c r="AB528"/>
  <c r="AB530"/>
  <c r="AB538"/>
  <c r="AB548"/>
  <c r="AB550"/>
  <c r="AB552"/>
  <c r="AB554"/>
  <c r="AB556"/>
  <c r="AB558"/>
  <c r="AB560"/>
  <c r="AB562"/>
  <c r="AB564"/>
  <c r="AB566"/>
  <c r="AB568"/>
  <c r="AB570"/>
  <c r="AB572"/>
  <c r="AB574"/>
  <c r="AB576"/>
  <c r="AD2"/>
  <c r="AD4"/>
  <c r="AD6"/>
  <c r="AD10"/>
  <c r="AD14"/>
  <c r="AD16"/>
  <c r="AD18"/>
  <c r="AD20"/>
  <c r="AD22"/>
  <c r="AD24"/>
  <c r="AD26"/>
  <c r="AD52"/>
  <c r="AD54"/>
  <c r="AD68"/>
  <c r="AD182"/>
  <c r="AD260"/>
  <c r="AD262"/>
  <c r="AD264"/>
  <c r="AD266"/>
  <c r="AD268"/>
  <c r="AD272"/>
  <c r="AD274"/>
  <c r="AD276"/>
  <c r="AD278"/>
  <c r="AD280"/>
  <c r="AD282"/>
  <c r="AD284"/>
  <c r="AD286"/>
  <c r="AD288"/>
  <c r="AD290"/>
  <c r="AD292"/>
  <c r="AD294"/>
  <c r="AD296"/>
  <c r="AD316"/>
  <c r="AD320"/>
  <c r="AD326"/>
  <c r="AD328"/>
  <c r="AD332"/>
  <c r="AD334"/>
  <c r="AD336"/>
  <c r="AD342"/>
  <c r="AD344"/>
  <c r="AD348"/>
  <c r="AD352"/>
  <c r="AD354"/>
  <c r="AD356"/>
  <c r="AD358"/>
  <c r="AD360"/>
  <c r="AD362"/>
  <c r="AD364"/>
  <c r="AD366"/>
  <c r="AD368"/>
  <c r="AD370"/>
  <c r="AD372"/>
  <c r="AD374"/>
  <c r="AD382"/>
  <c r="AD388"/>
  <c r="AD392"/>
  <c r="AD394"/>
  <c r="AD402"/>
  <c r="AD414"/>
  <c r="AD416"/>
  <c r="AD418"/>
  <c r="AD420"/>
  <c r="AD424"/>
  <c r="AD434"/>
  <c r="AD440"/>
  <c r="AD462"/>
  <c r="AD464"/>
  <c r="AD466"/>
  <c r="AD468"/>
  <c r="AD470"/>
  <c r="AD472"/>
  <c r="AD474"/>
  <c r="AD476"/>
  <c r="AD478"/>
  <c r="AD494"/>
  <c r="AD496"/>
  <c r="AD500"/>
  <c r="AD502"/>
  <c r="AD504"/>
  <c r="AD506"/>
  <c r="AD508"/>
  <c r="AD510"/>
  <c r="AD512"/>
  <c r="AD514"/>
  <c r="AD518"/>
  <c r="AD520"/>
  <c r="AD522"/>
  <c r="AD526"/>
  <c r="AD528"/>
  <c r="AD548"/>
  <c r="AD550"/>
  <c r="AD552"/>
  <c r="AD554"/>
  <c r="AD556"/>
  <c r="AD558"/>
  <c r="AD560"/>
  <c r="AD562"/>
  <c r="AD564"/>
  <c r="AD566"/>
  <c r="AD568"/>
  <c r="AD570"/>
  <c r="AD572"/>
  <c r="AD574"/>
  <c r="AD576"/>
  <c r="AC2"/>
  <c r="AC4"/>
  <c r="AC6"/>
  <c r="AC10"/>
  <c r="AC14"/>
  <c r="AC16"/>
  <c r="AC18"/>
  <c r="AC20"/>
  <c r="AC22"/>
  <c r="AC24"/>
  <c r="AC26"/>
  <c r="AC28"/>
  <c r="AC52"/>
  <c r="AC54"/>
  <c r="AC68"/>
  <c r="AC182"/>
  <c r="AC260"/>
  <c r="AC262"/>
  <c r="AC264"/>
  <c r="AC266"/>
  <c r="AC268"/>
  <c r="AC272"/>
  <c r="AC274"/>
  <c r="AC276"/>
  <c r="AC278"/>
  <c r="AC280"/>
  <c r="AC282"/>
  <c r="AC284"/>
  <c r="AC286"/>
  <c r="AC288"/>
  <c r="AC290"/>
  <c r="AC292"/>
  <c r="AC294"/>
  <c r="AC296"/>
  <c r="AC320"/>
  <c r="AC330"/>
  <c r="AC333"/>
  <c r="AC335"/>
  <c r="AC337"/>
  <c r="AC341"/>
  <c r="AC343"/>
  <c r="AC345"/>
  <c r="AC347"/>
  <c r="AC351"/>
  <c r="AC353"/>
  <c r="AC355"/>
  <c r="AC357"/>
  <c r="AC359"/>
  <c r="AC361"/>
  <c r="AC363"/>
  <c r="AC365"/>
  <c r="AC367"/>
  <c r="AC369"/>
  <c r="AC371"/>
  <c r="AC373"/>
  <c r="AC381"/>
  <c r="AC389"/>
  <c r="AC395"/>
  <c r="AC397"/>
  <c r="AC403"/>
  <c r="AC405"/>
  <c r="AC407"/>
  <c r="AC409"/>
  <c r="AC413"/>
  <c r="AC415"/>
  <c r="AC417"/>
  <c r="AC419"/>
  <c r="AC425"/>
  <c r="AC429"/>
  <c r="AC431"/>
  <c r="AC433"/>
  <c r="AC437"/>
  <c r="AC439"/>
  <c r="AC441"/>
  <c r="AC453"/>
  <c r="AC461"/>
  <c r="AC463"/>
  <c r="AC465"/>
  <c r="AC467"/>
  <c r="AC469"/>
  <c r="AC471"/>
  <c r="AC473"/>
  <c r="AC475"/>
  <c r="AC487"/>
  <c r="AC491"/>
  <c r="AC495"/>
  <c r="AC497"/>
  <c r="AC499"/>
  <c r="AC501"/>
  <c r="AC505"/>
  <c r="AC507"/>
  <c r="AC509"/>
  <c r="AC511"/>
  <c r="AC513"/>
  <c r="AC517"/>
  <c r="AC519"/>
  <c r="AC521"/>
  <c r="AC525"/>
  <c r="AC527"/>
  <c r="AC529"/>
  <c r="AC531"/>
  <c r="AC537"/>
  <c r="AC541"/>
  <c r="AC543"/>
  <c r="AC547"/>
  <c r="AC549"/>
  <c r="AC551"/>
  <c r="AC553"/>
  <c r="AC555"/>
  <c r="AC557"/>
  <c r="AC559"/>
  <c r="AC561"/>
  <c r="AC563"/>
  <c r="AC565"/>
  <c r="AC567"/>
  <c r="AC569"/>
  <c r="AC571"/>
  <c r="AC573"/>
  <c r="AC577"/>
  <c r="AC316"/>
  <c r="AC326"/>
  <c r="AC332"/>
  <c r="AC334"/>
  <c r="AC338"/>
  <c r="AC342"/>
  <c r="AC344"/>
  <c r="AC348"/>
  <c r="AC352"/>
  <c r="AC354"/>
  <c r="AC356"/>
  <c r="AC358"/>
  <c r="AC360"/>
  <c r="AC362"/>
  <c r="AC364"/>
  <c r="AC366"/>
  <c r="AC368"/>
  <c r="AC370"/>
  <c r="AC372"/>
  <c r="AC374"/>
  <c r="AC382"/>
  <c r="AC392"/>
  <c r="AC394"/>
  <c r="AC396"/>
  <c r="AC402"/>
  <c r="AC410"/>
  <c r="AC414"/>
  <c r="AC416"/>
  <c r="AC418"/>
  <c r="AC420"/>
  <c r="AC424"/>
  <c r="AC426"/>
  <c r="AC430"/>
  <c r="AC432"/>
  <c r="AC434"/>
  <c r="AC436"/>
  <c r="AC438"/>
  <c r="AC440"/>
  <c r="AC442"/>
  <c r="AC462"/>
  <c r="AC464"/>
  <c r="AC466"/>
  <c r="AC468"/>
  <c r="AC470"/>
  <c r="AC472"/>
  <c r="AC474"/>
  <c r="AC476"/>
  <c r="AC478"/>
  <c r="AC480"/>
  <c r="AC494"/>
  <c r="AC496"/>
  <c r="AC500"/>
  <c r="AC502"/>
  <c r="AC504"/>
  <c r="AC506"/>
  <c r="AC508"/>
  <c r="AC510"/>
  <c r="AC512"/>
  <c r="AC514"/>
  <c r="AC516"/>
  <c r="AC518"/>
  <c r="AC520"/>
  <c r="AC522"/>
  <c r="AC524"/>
  <c r="AC526"/>
  <c r="AC528"/>
  <c r="AC530"/>
  <c r="AC548"/>
  <c r="AC550"/>
  <c r="AC552"/>
  <c r="AC554"/>
  <c r="AC556"/>
  <c r="AC558"/>
  <c r="AC560"/>
  <c r="AC562"/>
  <c r="AC564"/>
  <c r="AC566"/>
  <c r="AC568"/>
  <c r="AC570"/>
  <c r="AC572"/>
  <c r="AC574"/>
  <c r="AC576"/>
  <c r="AC575"/>
  <c r="AK448"/>
  <c r="AA330"/>
  <c r="AF35"/>
  <c r="AF269"/>
  <c r="AF315"/>
  <c r="AF317"/>
  <c r="AF381"/>
  <c r="AF421"/>
  <c r="AF423"/>
  <c r="AE35"/>
  <c r="AE59"/>
  <c r="AE257"/>
  <c r="AE259"/>
  <c r="AE261"/>
  <c r="AE263"/>
  <c r="AE265"/>
  <c r="AE269"/>
  <c r="AE271"/>
  <c r="AE275"/>
  <c r="AE315"/>
  <c r="AE317"/>
  <c r="AE323"/>
  <c r="AE327"/>
  <c r="AE329"/>
  <c r="AE337"/>
  <c r="AE339"/>
  <c r="AE341"/>
  <c r="AE343"/>
  <c r="AE345"/>
  <c r="AE347"/>
  <c r="AE349"/>
  <c r="AE351"/>
  <c r="AE353"/>
  <c r="AE355"/>
  <c r="AE357"/>
  <c r="AE359"/>
  <c r="AE361"/>
  <c r="AE363"/>
  <c r="AE365"/>
  <c r="AE367"/>
  <c r="AE369"/>
  <c r="AE371"/>
  <c r="AE377"/>
  <c r="AE379"/>
  <c r="AE381"/>
  <c r="AE395"/>
  <c r="AE397"/>
  <c r="AE407"/>
  <c r="AE409"/>
  <c r="AE437"/>
  <c r="AE481"/>
  <c r="AF68"/>
  <c r="AF272"/>
  <c r="AF282"/>
  <c r="AF284"/>
  <c r="AF286"/>
  <c r="AF288"/>
  <c r="AF290"/>
  <c r="AF292"/>
  <c r="AF294"/>
  <c r="AF296"/>
  <c r="AF316"/>
  <c r="AF380"/>
  <c r="AF420"/>
  <c r="AF422"/>
  <c r="AE2"/>
  <c r="AE6"/>
  <c r="AE10"/>
  <c r="AE52"/>
  <c r="AE68"/>
  <c r="AE182"/>
  <c r="AE260"/>
  <c r="AE262"/>
  <c r="AE264"/>
  <c r="AE266"/>
  <c r="AE272"/>
  <c r="AE274"/>
  <c r="AE282"/>
  <c r="AE284"/>
  <c r="AE286"/>
  <c r="AE288"/>
  <c r="AE290"/>
  <c r="AE292"/>
  <c r="AE294"/>
  <c r="AE296"/>
  <c r="AE316"/>
  <c r="AE322"/>
  <c r="AE324"/>
  <c r="AE326"/>
  <c r="AE328"/>
  <c r="AE334"/>
  <c r="AE336"/>
  <c r="AE338"/>
  <c r="AE340"/>
  <c r="AE342"/>
  <c r="AE344"/>
  <c r="AE346"/>
  <c r="AE348"/>
  <c r="AE352"/>
  <c r="AE354"/>
  <c r="AE356"/>
  <c r="AE358"/>
  <c r="AE360"/>
  <c r="AE362"/>
  <c r="AE364"/>
  <c r="AE366"/>
  <c r="AE368"/>
  <c r="AE370"/>
  <c r="AE372"/>
  <c r="AE374"/>
  <c r="AE378"/>
  <c r="AE380"/>
  <c r="AE382"/>
  <c r="AE402"/>
  <c r="AE414"/>
  <c r="AE418"/>
  <c r="AE420"/>
  <c r="AE422"/>
  <c r="AE440"/>
  <c r="AE546"/>
  <c r="AK482"/>
  <c r="AI380"/>
  <c r="AJ380" s="1"/>
  <c r="AI377"/>
  <c r="AI379"/>
  <c r="AI381"/>
  <c r="AK536"/>
  <c r="AK477"/>
  <c r="AK503"/>
  <c r="AK444"/>
  <c r="AK428"/>
  <c r="AK544"/>
  <c r="AK539"/>
  <c r="AK533"/>
  <c r="AK452"/>
  <c r="AK446"/>
  <c r="AK384"/>
  <c r="AK427"/>
  <c r="AK545"/>
  <c r="AK542"/>
  <c r="AK540"/>
  <c r="AK535"/>
  <c r="AK532"/>
  <c r="AK479"/>
  <c r="AK483"/>
  <c r="AK451"/>
  <c r="AK498"/>
  <c r="AK450"/>
  <c r="AK449"/>
  <c r="AK447"/>
  <c r="AK445"/>
  <c r="AK443"/>
  <c r="AK380"/>
  <c r="AK375"/>
  <c r="AJ8"/>
  <c r="AJ399"/>
  <c r="AJ398"/>
  <c r="AJ401"/>
  <c r="AJ428"/>
  <c r="AJ544"/>
  <c r="AJ540"/>
  <c r="AJ536"/>
  <c r="AJ534"/>
  <c r="AJ532"/>
  <c r="AJ477"/>
  <c r="AJ452"/>
  <c r="AJ451"/>
  <c r="AJ498"/>
  <c r="AJ450"/>
  <c r="AJ448"/>
  <c r="AJ446"/>
  <c r="AJ444"/>
  <c r="AJ384"/>
  <c r="AJ377"/>
  <c r="AJ375"/>
  <c r="AJ9"/>
  <c r="AJ3"/>
  <c r="AJ400"/>
  <c r="AJ404"/>
  <c r="AJ427"/>
  <c r="AJ545"/>
  <c r="AJ542"/>
  <c r="AJ539"/>
  <c r="AJ535"/>
  <c r="AJ533"/>
  <c r="AJ493"/>
  <c r="AJ479"/>
  <c r="AJ483"/>
  <c r="AJ490"/>
  <c r="AJ482"/>
  <c r="AJ503"/>
  <c r="AJ449"/>
  <c r="AJ447"/>
  <c r="AJ445"/>
  <c r="AJ443"/>
  <c r="AI334"/>
  <c r="AI336"/>
  <c r="AI326"/>
  <c r="AI328"/>
  <c r="AI341"/>
  <c r="AI343"/>
  <c r="AI349"/>
  <c r="AJ349" s="1"/>
  <c r="AI2"/>
  <c r="AI260"/>
  <c r="AI262"/>
  <c r="AI259"/>
  <c r="AI264"/>
  <c r="AI263"/>
  <c r="AI266"/>
  <c r="AI52"/>
  <c r="AI59"/>
  <c r="AI182"/>
  <c r="AI329"/>
  <c r="AJ329" s="1"/>
  <c r="AI342"/>
  <c r="AI344"/>
  <c r="AI346"/>
  <c r="AJ346" s="1"/>
  <c r="AI348"/>
  <c r="AI481"/>
  <c r="AJ481" s="1"/>
  <c r="AI10"/>
  <c r="AI274"/>
  <c r="AI271"/>
  <c r="AI265"/>
  <c r="AI261"/>
  <c r="AI275"/>
  <c r="AI257"/>
  <c r="AH519"/>
  <c r="AJ519" s="1"/>
  <c r="AI421"/>
  <c r="AJ421" s="1"/>
  <c r="AI423"/>
  <c r="AJ423" s="1"/>
  <c r="AH336"/>
  <c r="AH328"/>
  <c r="AH59"/>
  <c r="AJ59" s="1"/>
  <c r="AH385"/>
  <c r="AJ385" s="1"/>
  <c r="AG387"/>
  <c r="AK387" s="1"/>
  <c r="AG397"/>
  <c r="AG290"/>
  <c r="AH386"/>
  <c r="AJ386" s="1"/>
  <c r="AH331"/>
  <c r="AJ331" s="1"/>
  <c r="AH321"/>
  <c r="AJ321" s="1"/>
  <c r="AH343"/>
  <c r="AH345"/>
  <c r="AH347"/>
  <c r="AH454"/>
  <c r="AJ454" s="1"/>
  <c r="AH484"/>
  <c r="AJ484" s="1"/>
  <c r="AH455"/>
  <c r="AJ455" s="1"/>
  <c r="AH486"/>
  <c r="AJ486" s="1"/>
  <c r="AH494"/>
  <c r="AJ494" s="1"/>
  <c r="AH457"/>
  <c r="AJ457" s="1"/>
  <c r="AH460"/>
  <c r="AJ460" s="1"/>
  <c r="AH489"/>
  <c r="AJ489" s="1"/>
  <c r="AH492"/>
  <c r="AJ492" s="1"/>
  <c r="AG510"/>
  <c r="AK510" s="1"/>
  <c r="AH515"/>
  <c r="AJ515" s="1"/>
  <c r="AG517"/>
  <c r="AK517" s="1"/>
  <c r="AH523"/>
  <c r="AJ523" s="1"/>
  <c r="AH525"/>
  <c r="AJ525" s="1"/>
  <c r="AH527"/>
  <c r="AJ527" s="1"/>
  <c r="AH531"/>
  <c r="AJ531" s="1"/>
  <c r="AH393"/>
  <c r="AJ393" s="1"/>
  <c r="AH396"/>
  <c r="AJ396" s="1"/>
  <c r="AH390"/>
  <c r="AJ390" s="1"/>
  <c r="AH435"/>
  <c r="AJ435" s="1"/>
  <c r="AH408"/>
  <c r="AJ408" s="1"/>
  <c r="AH412"/>
  <c r="AJ412" s="1"/>
  <c r="AH406"/>
  <c r="AJ406" s="1"/>
  <c r="AH5"/>
  <c r="AJ5" s="1"/>
  <c r="AH12"/>
  <c r="AJ12" s="1"/>
  <c r="AH270"/>
  <c r="AJ270" s="1"/>
  <c r="AH283"/>
  <c r="AJ283" s="1"/>
  <c r="AH287"/>
  <c r="AJ287" s="1"/>
  <c r="AH291"/>
  <c r="AJ291" s="1"/>
  <c r="AH295"/>
  <c r="AJ295" s="1"/>
  <c r="AH373"/>
  <c r="AJ373" s="1"/>
  <c r="AH332"/>
  <c r="AJ332" s="1"/>
  <c r="AH333"/>
  <c r="AJ333" s="1"/>
  <c r="AH338"/>
  <c r="AH485"/>
  <c r="AJ485" s="1"/>
  <c r="AH456"/>
  <c r="AJ456" s="1"/>
  <c r="AH458"/>
  <c r="AJ458" s="1"/>
  <c r="AH488"/>
  <c r="AJ488" s="1"/>
  <c r="AH459"/>
  <c r="AJ459" s="1"/>
  <c r="AH530"/>
  <c r="AJ530" s="1"/>
  <c r="AH538"/>
  <c r="AJ538" s="1"/>
  <c r="AG395"/>
  <c r="AH441"/>
  <c r="AJ441" s="1"/>
  <c r="AH433"/>
  <c r="AJ433" s="1"/>
  <c r="AH442"/>
  <c r="AJ442" s="1"/>
  <c r="AH411"/>
  <c r="AJ411" s="1"/>
  <c r="AG402"/>
  <c r="AH273"/>
  <c r="AJ273" s="1"/>
  <c r="AH315"/>
  <c r="AH316"/>
  <c r="AH320"/>
  <c r="AJ320" s="1"/>
  <c r="AH18"/>
  <c r="AJ18" s="1"/>
  <c r="AH27"/>
  <c r="AJ27" s="1"/>
  <c r="AH25"/>
  <c r="AJ25" s="1"/>
  <c r="AH281"/>
  <c r="AJ281" s="1"/>
  <c r="AH285"/>
  <c r="AJ285" s="1"/>
  <c r="AH289"/>
  <c r="AJ289" s="1"/>
  <c r="AH293"/>
  <c r="AJ293" s="1"/>
  <c r="AG336"/>
  <c r="AH387"/>
  <c r="AJ387" s="1"/>
  <c r="AG282"/>
  <c r="AI546"/>
  <c r="AJ546" s="1"/>
  <c r="AH510"/>
  <c r="AJ510" s="1"/>
  <c r="AG422"/>
  <c r="AH388"/>
  <c r="AJ388" s="1"/>
  <c r="AA352"/>
  <c r="AA354"/>
  <c r="AA356"/>
  <c r="AA358"/>
  <c r="AA360"/>
  <c r="AA362"/>
  <c r="AA364"/>
  <c r="AA366"/>
  <c r="AA368"/>
  <c r="AA370"/>
  <c r="AA372"/>
  <c r="AA374"/>
  <c r="AA378"/>
  <c r="AG378" s="1"/>
  <c r="AA386"/>
  <c r="AA331"/>
  <c r="AA321"/>
  <c r="AA326"/>
  <c r="AA345"/>
  <c r="AA347"/>
  <c r="AA454"/>
  <c r="AA501"/>
  <c r="AA468"/>
  <c r="AA484"/>
  <c r="AA455"/>
  <c r="AA486"/>
  <c r="AA463"/>
  <c r="AA469"/>
  <c r="AA502"/>
  <c r="AA487"/>
  <c r="AA495"/>
  <c r="AA496"/>
  <c r="AA497"/>
  <c r="AA499"/>
  <c r="AA457"/>
  <c r="AG457" s="1"/>
  <c r="AK457" s="1"/>
  <c r="AA470"/>
  <c r="AA472"/>
  <c r="AA460"/>
  <c r="AA473"/>
  <c r="AA489"/>
  <c r="AA475"/>
  <c r="AA476"/>
  <c r="AA478"/>
  <c r="AA480"/>
  <c r="AA504"/>
  <c r="AA492"/>
  <c r="AA506"/>
  <c r="AA513"/>
  <c r="AA515"/>
  <c r="AA519"/>
  <c r="AA523"/>
  <c r="AG523" s="1"/>
  <c r="AK523" s="1"/>
  <c r="AA525"/>
  <c r="AA527"/>
  <c r="AG527" s="1"/>
  <c r="AK527" s="1"/>
  <c r="AA529"/>
  <c r="AA531"/>
  <c r="AG531" s="1"/>
  <c r="AK531" s="1"/>
  <c r="AA543"/>
  <c r="AA393"/>
  <c r="AA392"/>
  <c r="AA419"/>
  <c r="AA439"/>
  <c r="AA429"/>
  <c r="AA440"/>
  <c r="AA425"/>
  <c r="AA436"/>
  <c r="AA430"/>
  <c r="AA432"/>
  <c r="AA435"/>
  <c r="AA567"/>
  <c r="AA570"/>
  <c r="AA574"/>
  <c r="AA573"/>
  <c r="AA575"/>
  <c r="AA415"/>
  <c r="AA416"/>
  <c r="AA408"/>
  <c r="AA412"/>
  <c r="AA406"/>
  <c r="AA405"/>
  <c r="AA414"/>
  <c r="AA403"/>
  <c r="AA398"/>
  <c r="AG398" s="1"/>
  <c r="AK398" s="1"/>
  <c r="AA399"/>
  <c r="AG399" s="1"/>
  <c r="AK399" s="1"/>
  <c r="AA5"/>
  <c r="AA7"/>
  <c r="AA9"/>
  <c r="AG9" s="1"/>
  <c r="AK9" s="1"/>
  <c r="AA12"/>
  <c r="AA260"/>
  <c r="AA268"/>
  <c r="AA262"/>
  <c r="AA259"/>
  <c r="AA264"/>
  <c r="AA263"/>
  <c r="AA266"/>
  <c r="AA317"/>
  <c r="AA17"/>
  <c r="AA14"/>
  <c r="AA26"/>
  <c r="AA24"/>
  <c r="AA23"/>
  <c r="AA22"/>
  <c r="AA20"/>
  <c r="AA283"/>
  <c r="AA287"/>
  <c r="AA291"/>
  <c r="AA295"/>
  <c r="AA28"/>
  <c r="AA182"/>
  <c r="AA351"/>
  <c r="AA353"/>
  <c r="AA355"/>
  <c r="AA357"/>
  <c r="AA359"/>
  <c r="AA361"/>
  <c r="AA363"/>
  <c r="AA365"/>
  <c r="AA367"/>
  <c r="AA369"/>
  <c r="AA371"/>
  <c r="AA373"/>
  <c r="AA377"/>
  <c r="AG377" s="1"/>
  <c r="AK377" s="1"/>
  <c r="AA379"/>
  <c r="AA381"/>
  <c r="AA332"/>
  <c r="AA333"/>
  <c r="AA325"/>
  <c r="AA327"/>
  <c r="AA338"/>
  <c r="AG338" s="1"/>
  <c r="AA342"/>
  <c r="AA344"/>
  <c r="AA348"/>
  <c r="AA323"/>
  <c r="AA467"/>
  <c r="AA485"/>
  <c r="AA462"/>
  <c r="AA456"/>
  <c r="AA453"/>
  <c r="AA464"/>
  <c r="AA458"/>
  <c r="AA471"/>
  <c r="AA488"/>
  <c r="AA459"/>
  <c r="AA474"/>
  <c r="AA465"/>
  <c r="AA490"/>
  <c r="AG490" s="1"/>
  <c r="AK490" s="1"/>
  <c r="AA491"/>
  <c r="AA466"/>
  <c r="AA509"/>
  <c r="AA505"/>
  <c r="AA493"/>
  <c r="AG493" s="1"/>
  <c r="AK493" s="1"/>
  <c r="AA518"/>
  <c r="AA522"/>
  <c r="AA526"/>
  <c r="AA528"/>
  <c r="AA530"/>
  <c r="AG530" s="1"/>
  <c r="AK530" s="1"/>
  <c r="AA534"/>
  <c r="AG534" s="1"/>
  <c r="AK534" s="1"/>
  <c r="AA538"/>
  <c r="AA391"/>
  <c r="AA394"/>
  <c r="AA418"/>
  <c r="AA420"/>
  <c r="AA431"/>
  <c r="AA424"/>
  <c r="AA441"/>
  <c r="AA437"/>
  <c r="AA438"/>
  <c r="AA426"/>
  <c r="AA433"/>
  <c r="AA442"/>
  <c r="AA434"/>
  <c r="AA548"/>
  <c r="AA550"/>
  <c r="AA552"/>
  <c r="AA554"/>
  <c r="AA556"/>
  <c r="AA558"/>
  <c r="AA560"/>
  <c r="AA562"/>
  <c r="AA564"/>
  <c r="AA566"/>
  <c r="AA568"/>
  <c r="AA569"/>
  <c r="AA571"/>
  <c r="AA572"/>
  <c r="AA576"/>
  <c r="AA577"/>
  <c r="AA417"/>
  <c r="AA410"/>
  <c r="AA413"/>
  <c r="AA409"/>
  <c r="AA411"/>
  <c r="AA407"/>
  <c r="AI407" s="1"/>
  <c r="AA401"/>
  <c r="AG401" s="1"/>
  <c r="AK401" s="1"/>
  <c r="AA404"/>
  <c r="AG404" s="1"/>
  <c r="AK404" s="1"/>
  <c r="AA400"/>
  <c r="AG400" s="1"/>
  <c r="AK400" s="1"/>
  <c r="AA3"/>
  <c r="AG3" s="1"/>
  <c r="AK3" s="1"/>
  <c r="AA4"/>
  <c r="AA8"/>
  <c r="AG8" s="1"/>
  <c r="AK8" s="1"/>
  <c r="AA11"/>
  <c r="AA267"/>
  <c r="AA274"/>
  <c r="AA271"/>
  <c r="AA265"/>
  <c r="AA261"/>
  <c r="AA315"/>
  <c r="AA320"/>
  <c r="AG320" s="1"/>
  <c r="AK320" s="1"/>
  <c r="AA18"/>
  <c r="AG18" s="1"/>
  <c r="AK18" s="1"/>
  <c r="AA16"/>
  <c r="AA15"/>
  <c r="AA27"/>
  <c r="AG27" s="1"/>
  <c r="AK27" s="1"/>
  <c r="AA25"/>
  <c r="AG25" s="1"/>
  <c r="AK25" s="1"/>
  <c r="AA21"/>
  <c r="AA19"/>
  <c r="AA281"/>
  <c r="AG281" s="1"/>
  <c r="AK281" s="1"/>
  <c r="AA285"/>
  <c r="AG285" s="1"/>
  <c r="AK285" s="1"/>
  <c r="AA289"/>
  <c r="AG289" s="1"/>
  <c r="AK289" s="1"/>
  <c r="AA293"/>
  <c r="AG293" s="1"/>
  <c r="AK293" s="1"/>
  <c r="AA35"/>
  <c r="AA54"/>
  <c r="AA68"/>
  <c r="AA257"/>
  <c r="AG546"/>
  <c r="AI6"/>
  <c r="AI437"/>
  <c r="AI395"/>
  <c r="AB6" i="11"/>
  <c r="AK336" i="6" l="1"/>
  <c r="AJ328"/>
  <c r="AH563"/>
  <c r="AJ563" s="1"/>
  <c r="AG555"/>
  <c r="AK555" s="1"/>
  <c r="AG266"/>
  <c r="AK266" s="1"/>
  <c r="AG264"/>
  <c r="AK264" s="1"/>
  <c r="AG262"/>
  <c r="AK262" s="1"/>
  <c r="AG260"/>
  <c r="AK260" s="1"/>
  <c r="AI414"/>
  <c r="AG475"/>
  <c r="AK475" s="1"/>
  <c r="AG328"/>
  <c r="AK328" s="1"/>
  <c r="AJ343"/>
  <c r="AH512"/>
  <c r="AJ512" s="1"/>
  <c r="AG288"/>
  <c r="AH6"/>
  <c r="AJ6" s="1"/>
  <c r="AG511"/>
  <c r="AK511" s="1"/>
  <c r="AH517"/>
  <c r="AJ517" s="1"/>
  <c r="AG59"/>
  <c r="AK59" s="1"/>
  <c r="AG563"/>
  <c r="AK563" s="1"/>
  <c r="AH547"/>
  <c r="AJ547" s="1"/>
  <c r="AG296"/>
  <c r="AG547"/>
  <c r="AK547" s="1"/>
  <c r="AG5"/>
  <c r="AK5" s="1"/>
  <c r="AG406"/>
  <c r="AK406" s="1"/>
  <c r="AG408"/>
  <c r="AK408" s="1"/>
  <c r="AH415"/>
  <c r="AJ415" s="1"/>
  <c r="AH573"/>
  <c r="AJ573" s="1"/>
  <c r="AH570"/>
  <c r="AJ570" s="1"/>
  <c r="AG435"/>
  <c r="AK435" s="1"/>
  <c r="AG430"/>
  <c r="AK430" s="1"/>
  <c r="AH425"/>
  <c r="AJ425" s="1"/>
  <c r="AG429"/>
  <c r="AK429" s="1"/>
  <c r="AG419"/>
  <c r="AK419" s="1"/>
  <c r="AG393"/>
  <c r="AK393" s="1"/>
  <c r="AG515"/>
  <c r="AK515" s="1"/>
  <c r="AG455"/>
  <c r="AK455" s="1"/>
  <c r="AG454"/>
  <c r="AK454" s="1"/>
  <c r="AG345"/>
  <c r="AG321"/>
  <c r="AK321" s="1"/>
  <c r="AG386"/>
  <c r="AK386" s="1"/>
  <c r="AH461"/>
  <c r="AJ461" s="1"/>
  <c r="AG330"/>
  <c r="AK330" s="1"/>
  <c r="AG559"/>
  <c r="AK559" s="1"/>
  <c r="AH555"/>
  <c r="AJ555" s="1"/>
  <c r="AG551"/>
  <c r="AK551" s="1"/>
  <c r="AG286"/>
  <c r="AG508"/>
  <c r="AK508" s="1"/>
  <c r="AH549"/>
  <c r="AJ549" s="1"/>
  <c r="AG6"/>
  <c r="AK6" s="1"/>
  <c r="AG280"/>
  <c r="AK280" s="1"/>
  <c r="AH511"/>
  <c r="AJ511" s="1"/>
  <c r="AG334"/>
  <c r="AK334" s="1"/>
  <c r="AG257"/>
  <c r="AK257" s="1"/>
  <c r="AG54"/>
  <c r="AK54" s="1"/>
  <c r="AG19"/>
  <c r="AK19" s="1"/>
  <c r="AG15"/>
  <c r="AK15" s="1"/>
  <c r="AG265"/>
  <c r="AK265" s="1"/>
  <c r="AG274"/>
  <c r="AK274" s="1"/>
  <c r="AG348"/>
  <c r="AK348" s="1"/>
  <c r="AG342"/>
  <c r="AK342" s="1"/>
  <c r="AG327"/>
  <c r="AG412"/>
  <c r="AK412" s="1"/>
  <c r="AG486"/>
  <c r="AK486" s="1"/>
  <c r="AG484"/>
  <c r="AK484" s="1"/>
  <c r="AG347"/>
  <c r="AG331"/>
  <c r="AK331" s="1"/>
  <c r="AG343"/>
  <c r="AK343" s="1"/>
  <c r="AG390"/>
  <c r="AK390" s="1"/>
  <c r="AH257"/>
  <c r="AJ257" s="1"/>
  <c r="AH54"/>
  <c r="AJ54" s="1"/>
  <c r="AH19"/>
  <c r="AJ19" s="1"/>
  <c r="AH15"/>
  <c r="AJ15" s="1"/>
  <c r="AH278"/>
  <c r="AJ278" s="1"/>
  <c r="AH265"/>
  <c r="AJ265" s="1"/>
  <c r="AH274"/>
  <c r="AJ274" s="1"/>
  <c r="AH410"/>
  <c r="AJ410" s="1"/>
  <c r="AH438"/>
  <c r="AJ438" s="1"/>
  <c r="AH431"/>
  <c r="AJ431" s="1"/>
  <c r="AH348"/>
  <c r="AJ348" s="1"/>
  <c r="AH342"/>
  <c r="AJ342" s="1"/>
  <c r="AH327"/>
  <c r="AH335"/>
  <c r="AJ335" s="1"/>
  <c r="AH28"/>
  <c r="AJ28" s="1"/>
  <c r="AH22"/>
  <c r="AJ22" s="1"/>
  <c r="AH24"/>
  <c r="AJ24" s="1"/>
  <c r="AH14"/>
  <c r="AJ14" s="1"/>
  <c r="AH280"/>
  <c r="AJ280" s="1"/>
  <c r="AH279"/>
  <c r="AJ279" s="1"/>
  <c r="AH259"/>
  <c r="AJ259" s="1"/>
  <c r="AH268"/>
  <c r="AJ268" s="1"/>
  <c r="AG565"/>
  <c r="AK565" s="1"/>
  <c r="AH561"/>
  <c r="AJ561" s="1"/>
  <c r="AH557"/>
  <c r="AJ557" s="1"/>
  <c r="AH553"/>
  <c r="AJ553" s="1"/>
  <c r="AG549"/>
  <c r="AK549" s="1"/>
  <c r="AH430"/>
  <c r="AJ430" s="1"/>
  <c r="AH429"/>
  <c r="AJ429" s="1"/>
  <c r="AH419"/>
  <c r="AJ419" s="1"/>
  <c r="AG541"/>
  <c r="AK541" s="1"/>
  <c r="AH521"/>
  <c r="AJ521" s="1"/>
  <c r="AH480"/>
  <c r="AJ480" s="1"/>
  <c r="AH337"/>
  <c r="AG294"/>
  <c r="AG272"/>
  <c r="AH500"/>
  <c r="AJ500" s="1"/>
  <c r="AH507"/>
  <c r="AJ507" s="1"/>
  <c r="AG292"/>
  <c r="AG284"/>
  <c r="AG269"/>
  <c r="AH389"/>
  <c r="AJ389" s="1"/>
  <c r="AJ336"/>
  <c r="AK546"/>
  <c r="AG315"/>
  <c r="AG411"/>
  <c r="AK411" s="1"/>
  <c r="AG413"/>
  <c r="AK413" s="1"/>
  <c r="AG442"/>
  <c r="AK442" s="1"/>
  <c r="AG426"/>
  <c r="AK426" s="1"/>
  <c r="AG538"/>
  <c r="AK538" s="1"/>
  <c r="AG488"/>
  <c r="AK488" s="1"/>
  <c r="AG458"/>
  <c r="AK458" s="1"/>
  <c r="AG333"/>
  <c r="AK333" s="1"/>
  <c r="AG373"/>
  <c r="AK373" s="1"/>
  <c r="AG182"/>
  <c r="AK182" s="1"/>
  <c r="AG295"/>
  <c r="AK295" s="1"/>
  <c r="AG287"/>
  <c r="AK287" s="1"/>
  <c r="AG20"/>
  <c r="AK20" s="1"/>
  <c r="AG23"/>
  <c r="AK23" s="1"/>
  <c r="AG26"/>
  <c r="AK26" s="1"/>
  <c r="AG17"/>
  <c r="AK17" s="1"/>
  <c r="AH402"/>
  <c r="AH395"/>
  <c r="AJ395" s="1"/>
  <c r="AH263"/>
  <c r="AJ263" s="1"/>
  <c r="AG573"/>
  <c r="AK573" s="1"/>
  <c r="AH565"/>
  <c r="AJ565" s="1"/>
  <c r="AG279"/>
  <c r="AK279" s="1"/>
  <c r="AG316"/>
  <c r="AG278"/>
  <c r="AK278" s="1"/>
  <c r="AK329"/>
  <c r="AK346"/>
  <c r="AK423"/>
  <c r="AK421"/>
  <c r="AK395"/>
  <c r="AK349"/>
  <c r="AK481"/>
  <c r="AH559"/>
  <c r="AJ559" s="1"/>
  <c r="AH551"/>
  <c r="AJ551" s="1"/>
  <c r="AH397"/>
  <c r="AH508"/>
  <c r="AJ508" s="1"/>
  <c r="AG461"/>
  <c r="AK461" s="1"/>
  <c r="AG52"/>
  <c r="AK52" s="1"/>
  <c r="AG276"/>
  <c r="AK276" s="1"/>
  <c r="AG275"/>
  <c r="AK275" s="1"/>
  <c r="AG512"/>
  <c r="AK512" s="1"/>
  <c r="AG277"/>
  <c r="AK277" s="1"/>
  <c r="AH537"/>
  <c r="AJ537" s="1"/>
  <c r="AG341"/>
  <c r="AK341" s="1"/>
  <c r="AH382"/>
  <c r="AI422"/>
  <c r="AJ422" s="1"/>
  <c r="AG270"/>
  <c r="AK270" s="1"/>
  <c r="AG553"/>
  <c r="AK553" s="1"/>
  <c r="AG557"/>
  <c r="AK557" s="1"/>
  <c r="AG561"/>
  <c r="AK561" s="1"/>
  <c r="AG68"/>
  <c r="AG35"/>
  <c r="AG21"/>
  <c r="AK21" s="1"/>
  <c r="AG16"/>
  <c r="AK16" s="1"/>
  <c r="AG261"/>
  <c r="AK261" s="1"/>
  <c r="AG271"/>
  <c r="AK271" s="1"/>
  <c r="AG267"/>
  <c r="AK267" s="1"/>
  <c r="AI418"/>
  <c r="AG323"/>
  <c r="AG344"/>
  <c r="AK344" s="1"/>
  <c r="AG325"/>
  <c r="AK325" s="1"/>
  <c r="AG317"/>
  <c r="AH7"/>
  <c r="AJ7" s="1"/>
  <c r="AH405"/>
  <c r="AJ405" s="1"/>
  <c r="AH416"/>
  <c r="AJ416" s="1"/>
  <c r="AH575"/>
  <c r="AJ575" s="1"/>
  <c r="AH574"/>
  <c r="AJ574" s="1"/>
  <c r="AH567"/>
  <c r="AJ567" s="1"/>
  <c r="AG432"/>
  <c r="AK432" s="1"/>
  <c r="AG436"/>
  <c r="AK436" s="1"/>
  <c r="AI440"/>
  <c r="AG439"/>
  <c r="AK439" s="1"/>
  <c r="AG519"/>
  <c r="AK519" s="1"/>
  <c r="AG326"/>
  <c r="AK326" s="1"/>
  <c r="AG507"/>
  <c r="AK507" s="1"/>
  <c r="AG537"/>
  <c r="AK537" s="1"/>
  <c r="AG389"/>
  <c r="AK389" s="1"/>
  <c r="AG335"/>
  <c r="AK335" s="1"/>
  <c r="AG337"/>
  <c r="AH541"/>
  <c r="AJ541" s="1"/>
  <c r="AG273"/>
  <c r="AK273" s="1"/>
  <c r="AH35"/>
  <c r="AH21"/>
  <c r="AJ21" s="1"/>
  <c r="AH16"/>
  <c r="AJ16" s="1"/>
  <c r="AH276"/>
  <c r="AJ276" s="1"/>
  <c r="AH413"/>
  <c r="AJ413" s="1"/>
  <c r="AH426"/>
  <c r="AJ426" s="1"/>
  <c r="AH323"/>
  <c r="AH344"/>
  <c r="AJ344" s="1"/>
  <c r="AH330"/>
  <c r="AJ330" s="1"/>
  <c r="AH20"/>
  <c r="AJ20" s="1"/>
  <c r="AH23"/>
  <c r="AJ23" s="1"/>
  <c r="AH26"/>
  <c r="AJ26" s="1"/>
  <c r="AH17"/>
  <c r="AJ17" s="1"/>
  <c r="AH277"/>
  <c r="AJ277" s="1"/>
  <c r="AH317"/>
  <c r="AH266"/>
  <c r="AJ266" s="1"/>
  <c r="AH264"/>
  <c r="AJ264" s="1"/>
  <c r="AH262"/>
  <c r="AJ262" s="1"/>
  <c r="AH260"/>
  <c r="AJ260" s="1"/>
  <c r="AH432"/>
  <c r="AJ432" s="1"/>
  <c r="AH436"/>
  <c r="AJ436" s="1"/>
  <c r="AH439"/>
  <c r="AJ439" s="1"/>
  <c r="AH475"/>
  <c r="AJ475" s="1"/>
  <c r="AH326"/>
  <c r="AJ326" s="1"/>
  <c r="AH10"/>
  <c r="AJ10" s="1"/>
  <c r="AH520"/>
  <c r="AJ520" s="1"/>
  <c r="AH514"/>
  <c r="AJ514" s="1"/>
  <c r="AH296"/>
  <c r="AH286"/>
  <c r="AH275"/>
  <c r="AJ275" s="1"/>
  <c r="AH288"/>
  <c r="AI68"/>
  <c r="AI294"/>
  <c r="AI286"/>
  <c r="AK286" s="1"/>
  <c r="AI316"/>
  <c r="AJ316" s="1"/>
  <c r="AI272"/>
  <c r="AK272" s="1"/>
  <c r="AI292"/>
  <c r="AI284"/>
  <c r="AK284" s="1"/>
  <c r="AI269"/>
  <c r="AH524"/>
  <c r="AJ524" s="1"/>
  <c r="AG524"/>
  <c r="AK524" s="1"/>
  <c r="AH516"/>
  <c r="AJ516" s="1"/>
  <c r="AG516"/>
  <c r="AK516" s="1"/>
  <c r="AG410"/>
  <c r="AK410" s="1"/>
  <c r="AG433"/>
  <c r="AK433" s="1"/>
  <c r="AG438"/>
  <c r="AK438" s="1"/>
  <c r="AG441"/>
  <c r="AK441" s="1"/>
  <c r="AG431"/>
  <c r="AK431" s="1"/>
  <c r="AG459"/>
  <c r="AK459" s="1"/>
  <c r="AG456"/>
  <c r="AK456" s="1"/>
  <c r="AG485"/>
  <c r="AK485" s="1"/>
  <c r="AG332"/>
  <c r="AK332" s="1"/>
  <c r="AH351"/>
  <c r="AG28"/>
  <c r="AK28" s="1"/>
  <c r="AG291"/>
  <c r="AK291" s="1"/>
  <c r="AG283"/>
  <c r="AK283" s="1"/>
  <c r="AG22"/>
  <c r="AK22" s="1"/>
  <c r="AG24"/>
  <c r="AK24" s="1"/>
  <c r="AG14"/>
  <c r="AK14" s="1"/>
  <c r="AG263"/>
  <c r="AK263" s="1"/>
  <c r="AG259"/>
  <c r="AK259" s="1"/>
  <c r="AG268"/>
  <c r="AK268" s="1"/>
  <c r="AG12"/>
  <c r="AK12" s="1"/>
  <c r="AG525"/>
  <c r="AK525" s="1"/>
  <c r="AG492"/>
  <c r="AK492" s="1"/>
  <c r="AG480"/>
  <c r="AK480" s="1"/>
  <c r="AG489"/>
  <c r="AK489" s="1"/>
  <c r="AG460"/>
  <c r="AK460" s="1"/>
  <c r="AG514"/>
  <c r="AK514" s="1"/>
  <c r="AG521"/>
  <c r="AK521" s="1"/>
  <c r="AG396"/>
  <c r="AK396" s="1"/>
  <c r="AG494"/>
  <c r="AK494" s="1"/>
  <c r="AG500"/>
  <c r="AK500" s="1"/>
  <c r="AG520"/>
  <c r="AK520" s="1"/>
  <c r="AH68"/>
  <c r="AH261"/>
  <c r="AJ261" s="1"/>
  <c r="AH271"/>
  <c r="AJ271" s="1"/>
  <c r="AH267"/>
  <c r="AJ267" s="1"/>
  <c r="AG10"/>
  <c r="AK10" s="1"/>
  <c r="AH325"/>
  <c r="AJ325" s="1"/>
  <c r="AH182"/>
  <c r="AJ182" s="1"/>
  <c r="AG382"/>
  <c r="AH294"/>
  <c r="AJ294" s="1"/>
  <c r="AH282"/>
  <c r="AH272"/>
  <c r="AH292"/>
  <c r="AH284"/>
  <c r="AH269"/>
  <c r="AH334"/>
  <c r="AJ334" s="1"/>
  <c r="AI35"/>
  <c r="AI290"/>
  <c r="AK290" s="1"/>
  <c r="AI282"/>
  <c r="AK282" s="1"/>
  <c r="AI315"/>
  <c r="AJ315" s="1"/>
  <c r="AI296"/>
  <c r="AK296" s="1"/>
  <c r="AI288"/>
  <c r="AI317"/>
  <c r="AH290"/>
  <c r="AJ290" s="1"/>
  <c r="AH52"/>
  <c r="AJ52" s="1"/>
  <c r="AH341"/>
  <c r="AJ341" s="1"/>
  <c r="AG405"/>
  <c r="AK405" s="1"/>
  <c r="AG425"/>
  <c r="AK425" s="1"/>
  <c r="AG570"/>
  <c r="AK570" s="1"/>
  <c r="AG415"/>
  <c r="AK415" s="1"/>
  <c r="AG351"/>
  <c r="AG567"/>
  <c r="AK567" s="1"/>
  <c r="AG574"/>
  <c r="AK574" s="1"/>
  <c r="AG575"/>
  <c r="AK575" s="1"/>
  <c r="AG416"/>
  <c r="AK416" s="1"/>
  <c r="AG7"/>
  <c r="AK7" s="1"/>
  <c r="AI420"/>
  <c r="AG385"/>
  <c r="AK385" s="1"/>
  <c r="AG388"/>
  <c r="AK388" s="1"/>
  <c r="AH407"/>
  <c r="AJ407" s="1"/>
  <c r="AH409"/>
  <c r="AH577"/>
  <c r="AJ577" s="1"/>
  <c r="AH572"/>
  <c r="AJ572" s="1"/>
  <c r="AH569"/>
  <c r="AJ569" s="1"/>
  <c r="AH566"/>
  <c r="AJ566" s="1"/>
  <c r="AH562"/>
  <c r="AJ562" s="1"/>
  <c r="AH558"/>
  <c r="AJ558" s="1"/>
  <c r="AH554"/>
  <c r="AJ554" s="1"/>
  <c r="AH550"/>
  <c r="AJ550" s="1"/>
  <c r="AH434"/>
  <c r="AJ434" s="1"/>
  <c r="AH418"/>
  <c r="AH391"/>
  <c r="AJ391" s="1"/>
  <c r="AG391"/>
  <c r="AK391" s="1"/>
  <c r="AH528"/>
  <c r="AJ528" s="1"/>
  <c r="AH522"/>
  <c r="AJ522" s="1"/>
  <c r="AH509"/>
  <c r="AJ509" s="1"/>
  <c r="AH491"/>
  <c r="AJ491" s="1"/>
  <c r="AH465"/>
  <c r="AJ465" s="1"/>
  <c r="AH471"/>
  <c r="AJ471" s="1"/>
  <c r="AH464"/>
  <c r="AJ464" s="1"/>
  <c r="AH381"/>
  <c r="AJ381" s="1"/>
  <c r="AH371"/>
  <c r="AH367"/>
  <c r="AH363"/>
  <c r="AH359"/>
  <c r="AH355"/>
  <c r="AH403"/>
  <c r="AJ403" s="1"/>
  <c r="AH392"/>
  <c r="AJ392" s="1"/>
  <c r="AH543"/>
  <c r="AJ543" s="1"/>
  <c r="AH529"/>
  <c r="AJ529" s="1"/>
  <c r="AH513"/>
  <c r="AJ513" s="1"/>
  <c r="AH476"/>
  <c r="AJ476" s="1"/>
  <c r="AH470"/>
  <c r="AJ470" s="1"/>
  <c r="AH499"/>
  <c r="AJ499" s="1"/>
  <c r="AH496"/>
  <c r="AJ496" s="1"/>
  <c r="AH487"/>
  <c r="AJ487" s="1"/>
  <c r="AH469"/>
  <c r="AJ469" s="1"/>
  <c r="AH501"/>
  <c r="AJ501" s="1"/>
  <c r="AH372"/>
  <c r="AH368"/>
  <c r="AH364"/>
  <c r="AH360"/>
  <c r="AH356"/>
  <c r="AH352"/>
  <c r="AH11"/>
  <c r="AJ11" s="1"/>
  <c r="AH4"/>
  <c r="AJ4" s="1"/>
  <c r="AH417"/>
  <c r="AJ417" s="1"/>
  <c r="AH576"/>
  <c r="AJ576" s="1"/>
  <c r="AH571"/>
  <c r="AJ571" s="1"/>
  <c r="AH568"/>
  <c r="AJ568" s="1"/>
  <c r="AH564"/>
  <c r="AJ564" s="1"/>
  <c r="AH560"/>
  <c r="AJ560" s="1"/>
  <c r="AH556"/>
  <c r="AJ556" s="1"/>
  <c r="AH552"/>
  <c r="AJ552" s="1"/>
  <c r="AH548"/>
  <c r="AJ548" s="1"/>
  <c r="AH437"/>
  <c r="AJ437" s="1"/>
  <c r="AH424"/>
  <c r="AJ424" s="1"/>
  <c r="AH420"/>
  <c r="AH394"/>
  <c r="AJ394" s="1"/>
  <c r="AH526"/>
  <c r="AJ526" s="1"/>
  <c r="AH518"/>
  <c r="AJ518" s="1"/>
  <c r="AH505"/>
  <c r="AJ505" s="1"/>
  <c r="AH466"/>
  <c r="AJ466" s="1"/>
  <c r="AH474"/>
  <c r="AJ474" s="1"/>
  <c r="AH453"/>
  <c r="AJ453" s="1"/>
  <c r="AH462"/>
  <c r="AJ462" s="1"/>
  <c r="AH467"/>
  <c r="AJ467" s="1"/>
  <c r="AH379"/>
  <c r="AJ379" s="1"/>
  <c r="AH369"/>
  <c r="AH365"/>
  <c r="AH361"/>
  <c r="AH357"/>
  <c r="AH353"/>
  <c r="AH506"/>
  <c r="AJ506" s="1"/>
  <c r="AH504"/>
  <c r="AJ504" s="1"/>
  <c r="AH478"/>
  <c r="AJ478" s="1"/>
  <c r="AH473"/>
  <c r="AJ473" s="1"/>
  <c r="AH472"/>
  <c r="AJ472" s="1"/>
  <c r="AH497"/>
  <c r="AJ497" s="1"/>
  <c r="AH495"/>
  <c r="AJ495" s="1"/>
  <c r="AH502"/>
  <c r="AJ502" s="1"/>
  <c r="AH463"/>
  <c r="AJ463" s="1"/>
  <c r="AH468"/>
  <c r="AJ468" s="1"/>
  <c r="AH374"/>
  <c r="AH370"/>
  <c r="AH366"/>
  <c r="AH362"/>
  <c r="AH358"/>
  <c r="AH354"/>
  <c r="AH440"/>
  <c r="AG440"/>
  <c r="AK440" s="1"/>
  <c r="AH2"/>
  <c r="AJ2" s="1"/>
  <c r="AG2"/>
  <c r="AK2" s="1"/>
  <c r="AH414"/>
  <c r="AG414"/>
  <c r="AK414" s="1"/>
  <c r="AB2" i="11"/>
  <c r="AC6"/>
  <c r="AJ414" i="6" l="1"/>
  <c r="AJ420"/>
  <c r="AK269"/>
  <c r="AK292"/>
  <c r="AK294"/>
  <c r="AK288"/>
  <c r="AJ440"/>
  <c r="AJ284"/>
  <c r="AJ272"/>
  <c r="AJ68"/>
  <c r="AJ418"/>
  <c r="AJ269"/>
  <c r="AJ292"/>
  <c r="AK68"/>
  <c r="AK315"/>
  <c r="AK316"/>
  <c r="AK422"/>
  <c r="AJ286"/>
  <c r="AK317"/>
  <c r="AK35"/>
  <c r="AJ282"/>
  <c r="AJ296"/>
  <c r="AJ288"/>
  <c r="AJ317"/>
  <c r="AJ35"/>
  <c r="AG362"/>
  <c r="AG366"/>
  <c r="AG370"/>
  <c r="AG374"/>
  <c r="AG468"/>
  <c r="AK468" s="1"/>
  <c r="AG463"/>
  <c r="AK463" s="1"/>
  <c r="AG502"/>
  <c r="AK502" s="1"/>
  <c r="AG495"/>
  <c r="AK495" s="1"/>
  <c r="AG497"/>
  <c r="AK497" s="1"/>
  <c r="AG472"/>
  <c r="AK472" s="1"/>
  <c r="AG473"/>
  <c r="AK473" s="1"/>
  <c r="AG478"/>
  <c r="AK478" s="1"/>
  <c r="AG504"/>
  <c r="AK504" s="1"/>
  <c r="AG506"/>
  <c r="AK506" s="1"/>
  <c r="AG353"/>
  <c r="AG357"/>
  <c r="AG361"/>
  <c r="AG365"/>
  <c r="AG369"/>
  <c r="AG379"/>
  <c r="AK379" s="1"/>
  <c r="AG467"/>
  <c r="AK467" s="1"/>
  <c r="AG462"/>
  <c r="AK462" s="1"/>
  <c r="AG453"/>
  <c r="AK453" s="1"/>
  <c r="AG474"/>
  <c r="AK474" s="1"/>
  <c r="AG466"/>
  <c r="AK466" s="1"/>
  <c r="AG505"/>
  <c r="AK505" s="1"/>
  <c r="AG518"/>
  <c r="AK518" s="1"/>
  <c r="AG526"/>
  <c r="AK526" s="1"/>
  <c r="AG394"/>
  <c r="AK394" s="1"/>
  <c r="AG420"/>
  <c r="AK420" s="1"/>
  <c r="AG424"/>
  <c r="AK424" s="1"/>
  <c r="AG437"/>
  <c r="AK437" s="1"/>
  <c r="AG548"/>
  <c r="AK548" s="1"/>
  <c r="AG552"/>
  <c r="AK552" s="1"/>
  <c r="AG556"/>
  <c r="AK556" s="1"/>
  <c r="AG560"/>
  <c r="AK560" s="1"/>
  <c r="AG564"/>
  <c r="AK564" s="1"/>
  <c r="AG568"/>
  <c r="AK568" s="1"/>
  <c r="AG571"/>
  <c r="AK571" s="1"/>
  <c r="AG576"/>
  <c r="AK576" s="1"/>
  <c r="AG417"/>
  <c r="AK417" s="1"/>
  <c r="AG4"/>
  <c r="AK4" s="1"/>
  <c r="AG11"/>
  <c r="AK11" s="1"/>
  <c r="AG354"/>
  <c r="AG358"/>
  <c r="AG352"/>
  <c r="AG356"/>
  <c r="AG360"/>
  <c r="AG364"/>
  <c r="AG368"/>
  <c r="AG372"/>
  <c r="AG501"/>
  <c r="AK501" s="1"/>
  <c r="AG469"/>
  <c r="AK469" s="1"/>
  <c r="AG487"/>
  <c r="AK487" s="1"/>
  <c r="AG496"/>
  <c r="AK496" s="1"/>
  <c r="AG499"/>
  <c r="AK499" s="1"/>
  <c r="AG470"/>
  <c r="AK470" s="1"/>
  <c r="AG476"/>
  <c r="AK476" s="1"/>
  <c r="AG513"/>
  <c r="AK513" s="1"/>
  <c r="AG529"/>
  <c r="AK529" s="1"/>
  <c r="AG543"/>
  <c r="AK543" s="1"/>
  <c r="AG392"/>
  <c r="AK392" s="1"/>
  <c r="AG403"/>
  <c r="AK403" s="1"/>
  <c r="AG355"/>
  <c r="AG359"/>
  <c r="AG363"/>
  <c r="AG367"/>
  <c r="AG371"/>
  <c r="AG381"/>
  <c r="AK381" s="1"/>
  <c r="AG464"/>
  <c r="AK464" s="1"/>
  <c r="AG471"/>
  <c r="AK471" s="1"/>
  <c r="AG465"/>
  <c r="AK465" s="1"/>
  <c r="AG491"/>
  <c r="AK491" s="1"/>
  <c r="AG509"/>
  <c r="AK509" s="1"/>
  <c r="AG522"/>
  <c r="AK522" s="1"/>
  <c r="AG528"/>
  <c r="AK528" s="1"/>
  <c r="AG418"/>
  <c r="AK418" s="1"/>
  <c r="AG434"/>
  <c r="AK434" s="1"/>
  <c r="AG550"/>
  <c r="AK550" s="1"/>
  <c r="AG554"/>
  <c r="AK554" s="1"/>
  <c r="AG558"/>
  <c r="AK558" s="1"/>
  <c r="AG562"/>
  <c r="AK562" s="1"/>
  <c r="AG566"/>
  <c r="AK566" s="1"/>
  <c r="AG569"/>
  <c r="AK569" s="1"/>
  <c r="AG572"/>
  <c r="AK572" s="1"/>
  <c r="AG577"/>
  <c r="AK577" s="1"/>
  <c r="AG409"/>
  <c r="AG407"/>
  <c r="AK407" s="1"/>
  <c r="AC2" i="11"/>
  <c r="AD6"/>
  <c r="AD2" l="1"/>
  <c r="AE6"/>
  <c r="AE2" s="1"/>
  <c r="AF323" i="6" l="1"/>
  <c r="AI323" s="1"/>
  <c r="AF337"/>
  <c r="AI337" s="1"/>
  <c r="AF345"/>
  <c r="AI345" s="1"/>
  <c r="AF351"/>
  <c r="AI351" s="1"/>
  <c r="AF355"/>
  <c r="AI355" s="1"/>
  <c r="AF359"/>
  <c r="AI359" s="1"/>
  <c r="AF363"/>
  <c r="AI363" s="1"/>
  <c r="AF367"/>
  <c r="AI367" s="1"/>
  <c r="AF371"/>
  <c r="AI371" s="1"/>
  <c r="AF383"/>
  <c r="AI383" s="1"/>
  <c r="AF409"/>
  <c r="AI409" s="1"/>
  <c r="AF322"/>
  <c r="AI322" s="1"/>
  <c r="AF338"/>
  <c r="AI338" s="1"/>
  <c r="AF352"/>
  <c r="AI352" s="1"/>
  <c r="AF356"/>
  <c r="AI356" s="1"/>
  <c r="AF360"/>
  <c r="AI360" s="1"/>
  <c r="AF364"/>
  <c r="AI364" s="1"/>
  <c r="AF368"/>
  <c r="AI368" s="1"/>
  <c r="AF372"/>
  <c r="AI372" s="1"/>
  <c r="AF376"/>
  <c r="AI376" s="1"/>
  <c r="AF402"/>
  <c r="AI402" s="1"/>
  <c r="AF327"/>
  <c r="AI327" s="1"/>
  <c r="AF339"/>
  <c r="AI339" s="1"/>
  <c r="AF347"/>
  <c r="AI347" s="1"/>
  <c r="AF353"/>
  <c r="AI353" s="1"/>
  <c r="AF357"/>
  <c r="AI357" s="1"/>
  <c r="AF361"/>
  <c r="AI361" s="1"/>
  <c r="AF365"/>
  <c r="AI365" s="1"/>
  <c r="AF369"/>
  <c r="AI369" s="1"/>
  <c r="AF397"/>
  <c r="AI397" s="1"/>
  <c r="AF324"/>
  <c r="AI324" s="1"/>
  <c r="AF340"/>
  <c r="AI340" s="1"/>
  <c r="AF354"/>
  <c r="AI354" s="1"/>
  <c r="AF358"/>
  <c r="AI358" s="1"/>
  <c r="AF362"/>
  <c r="AI362" s="1"/>
  <c r="AF366"/>
  <c r="AI366" s="1"/>
  <c r="AF370"/>
  <c r="AI370" s="1"/>
  <c r="AF374"/>
  <c r="AI374" s="1"/>
  <c r="AF378"/>
  <c r="AI378" s="1"/>
  <c r="AF382"/>
  <c r="AI382" s="1"/>
  <c r="AJ378" l="1"/>
  <c r="AK378"/>
  <c r="AJ370"/>
  <c r="AK370"/>
  <c r="AJ362"/>
  <c r="AK362"/>
  <c r="AJ354"/>
  <c r="AK354"/>
  <c r="AJ324"/>
  <c r="AK324"/>
  <c r="AJ369"/>
  <c r="AK369"/>
  <c r="AJ361"/>
  <c r="AK361"/>
  <c r="AJ353"/>
  <c r="AK353"/>
  <c r="AK339"/>
  <c r="AJ339"/>
  <c r="AJ402"/>
  <c r="AK402"/>
  <c r="AJ372"/>
  <c r="AK372"/>
  <c r="AJ364"/>
  <c r="AK364"/>
  <c r="AJ356"/>
  <c r="AK356"/>
  <c r="AJ338"/>
  <c r="AK338"/>
  <c r="AJ409"/>
  <c r="AK409"/>
  <c r="AJ371"/>
  <c r="AK371"/>
  <c r="AJ363"/>
  <c r="AK363"/>
  <c r="AJ355"/>
  <c r="AK355"/>
  <c r="AJ345"/>
  <c r="AK345"/>
  <c r="AK323"/>
  <c r="AJ323"/>
  <c r="AK382"/>
  <c r="AJ382"/>
  <c r="AJ374"/>
  <c r="AK374"/>
  <c r="AJ366"/>
  <c r="AK366"/>
  <c r="AJ358"/>
  <c r="AK358"/>
  <c r="AK340"/>
  <c r="AJ340"/>
  <c r="AK397"/>
  <c r="AJ397"/>
  <c r="AJ365"/>
  <c r="AK365"/>
  <c r="AJ357"/>
  <c r="AK357"/>
  <c r="AJ347"/>
  <c r="AK347"/>
  <c r="AJ327"/>
  <c r="AK327"/>
  <c r="AK376"/>
  <c r="AJ376"/>
  <c r="AJ368"/>
  <c r="AK368"/>
  <c r="AJ360"/>
  <c r="AK360"/>
  <c r="AJ352"/>
  <c r="AK352"/>
  <c r="AJ322"/>
  <c r="AK322"/>
  <c r="AK383"/>
  <c r="AJ383"/>
  <c r="AJ367"/>
  <c r="AK367"/>
  <c r="AJ359"/>
  <c r="AK359"/>
  <c r="AK351"/>
  <c r="AJ351"/>
  <c r="AJ337"/>
  <c r="AK337"/>
</calcChain>
</file>

<file path=xl/comments1.xml><?xml version="1.0" encoding="utf-8"?>
<comments xmlns="http://schemas.openxmlformats.org/spreadsheetml/2006/main">
  <authors>
    <author>Author</author>
  </authors>
  <commentList>
    <comment ref="T95" authorId="0">
      <text>
        <r>
          <rPr>
            <b/>
            <sz val="8"/>
            <color indexed="81"/>
            <rFont val="Tahoma"/>
            <family val="2"/>
          </rPr>
          <t xml:space="preserve">Author:
</t>
        </r>
      </text>
    </comment>
    <comment ref="T99" authorId="0">
      <text>
        <r>
          <rPr>
            <b/>
            <sz val="8"/>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B41" authorId="0">
      <text>
        <r>
          <rPr>
            <b/>
            <sz val="8"/>
            <color indexed="81"/>
            <rFont val="Tahoma"/>
            <family val="2"/>
          </rPr>
          <t xml:space="preserve">Author:
</t>
        </r>
      </text>
    </comment>
  </commentList>
</comments>
</file>

<file path=xl/sharedStrings.xml><?xml version="1.0" encoding="utf-8"?>
<sst xmlns="http://schemas.openxmlformats.org/spreadsheetml/2006/main" count="16306" uniqueCount="2785">
  <si>
    <t>Sector</t>
  </si>
  <si>
    <t>Project / programme name</t>
  </si>
  <si>
    <t>Description / purpose</t>
  </si>
  <si>
    <t>Region</t>
  </si>
  <si>
    <t>Asset Ownership</t>
  </si>
  <si>
    <t>Funding Source(s)</t>
  </si>
  <si>
    <t>Scheme Status</t>
  </si>
  <si>
    <t>Total capex cost all funding (£m)</t>
  </si>
  <si>
    <t>Total capex cost publicly funded, if different (£m)</t>
  </si>
  <si>
    <t>2011/12 (£m)</t>
  </si>
  <si>
    <t>2012/13 (£m)</t>
  </si>
  <si>
    <t>2013/14 (£m)</t>
  </si>
  <si>
    <t>2014/15 (£m)</t>
  </si>
  <si>
    <t>Notes</t>
  </si>
  <si>
    <t>UK</t>
  </si>
  <si>
    <t>Private</t>
  </si>
  <si>
    <t>No</t>
  </si>
  <si>
    <t>Started</t>
  </si>
  <si>
    <t>Yes</t>
  </si>
  <si>
    <t>Confirmed</t>
  </si>
  <si>
    <t>Nominal</t>
  </si>
  <si>
    <t>Public / private</t>
  </si>
  <si>
    <t>Proposed</t>
  </si>
  <si>
    <t>Estimated</t>
  </si>
  <si>
    <t>Planned</t>
  </si>
  <si>
    <t>Yorkshire &amp; the Humber</t>
  </si>
  <si>
    <t>Public</t>
  </si>
  <si>
    <t>South West</t>
  </si>
  <si>
    <t>NA</t>
  </si>
  <si>
    <t>Scotland</t>
  </si>
  <si>
    <t/>
  </si>
  <si>
    <t>West Midlands</t>
  </si>
  <si>
    <t>Constant</t>
  </si>
  <si>
    <t>East Midlands</t>
  </si>
  <si>
    <t>North West</t>
  </si>
  <si>
    <t>North East</t>
  </si>
  <si>
    <t>Wales</t>
  </si>
  <si>
    <t>London</t>
  </si>
  <si>
    <t>South East</t>
  </si>
  <si>
    <t>East of England</t>
  </si>
  <si>
    <t>Ongoing</t>
  </si>
  <si>
    <t>Unknown</t>
  </si>
  <si>
    <t>TBC</t>
  </si>
  <si>
    <t>Sellafield</t>
  </si>
  <si>
    <t>2009/10</t>
  </si>
  <si>
    <t>North Wales</t>
  </si>
  <si>
    <t>Humberside</t>
  </si>
  <si>
    <t>various</t>
  </si>
  <si>
    <t>Flood</t>
  </si>
  <si>
    <t>Remaining schemes and strategies by region</t>
  </si>
  <si>
    <t>Various</t>
  </si>
  <si>
    <t>Pre-project</t>
  </si>
  <si>
    <t>Capital Works Database, 5 Year Plan</t>
  </si>
  <si>
    <t>Including increase in line with LTIS</t>
  </si>
  <si>
    <t>Other capital projects</t>
  </si>
  <si>
    <t>Strategies generating schemes over £50m in total</t>
  </si>
  <si>
    <t>Strategy</t>
  </si>
  <si>
    <t>tbc</t>
  </si>
  <si>
    <t>Schemes costing over £50m</t>
  </si>
  <si>
    <t>Broadland PPPP</t>
  </si>
  <si>
    <t>The project covers all matters related to flood defence services associated with the Broadland tidal river system, including maintenance, emergency response, strategic planning, design and improvement works.</t>
  </si>
  <si>
    <t>Bid price</t>
  </si>
  <si>
    <t>Broadland Flood Alleviation Strategy</t>
  </si>
  <si>
    <t>Exe Estuary Strategy</t>
  </si>
  <si>
    <t>Irwell Catchment Future Capital</t>
  </si>
  <si>
    <t xml:space="preserve">Allowance for future Long Term Plan Capital Investment </t>
  </si>
  <si>
    <t>Flood Alleviation Scheme</t>
  </si>
  <si>
    <t>Upper Aire Strategy</t>
  </si>
  <si>
    <t>Review and implementation of the Engineered Component as recommended within the Lower Thames Strategy.</t>
  </si>
  <si>
    <t>Lower Thames Strategy</t>
  </si>
  <si>
    <t>Concept</t>
  </si>
  <si>
    <t>Implement the results of the Framework For Action, i.e. PAR recommendations.  The project is likely to require replacement of  the existing vertical walled defences with improved hydraulically efficient defences, with the intention of protecting and raising beach levels, reducing long term damage and reducing overtopping and breach potential.</t>
  </si>
  <si>
    <t>Thames Barrier and Associated Gates works</t>
  </si>
  <si>
    <t>Thames Weirs Investment Strategy - Works From</t>
  </si>
  <si>
    <t>Weir replacement work packages recommended by the Thames Weirs Capital Investment Plan for years 2020-2030.</t>
  </si>
  <si>
    <t>Thames Weirs Investment Strategy</t>
  </si>
  <si>
    <t>TE2100 Implementation Start-up Project - Anglian</t>
  </si>
  <si>
    <t>Development and implementation of TE2100 strategy</t>
  </si>
  <si>
    <t>2010/11</t>
  </si>
  <si>
    <t>Indicative Allocation</t>
  </si>
  <si>
    <t>TE2100 Implementation Start-up Project - Thames</t>
  </si>
  <si>
    <t>Research</t>
  </si>
  <si>
    <t>Transport</t>
  </si>
  <si>
    <t>England</t>
  </si>
  <si>
    <t>n/a</t>
  </si>
  <si>
    <t>Other</t>
  </si>
  <si>
    <t>2013/14</t>
  </si>
  <si>
    <t>-</t>
  </si>
  <si>
    <t>Pre-procurement</t>
  </si>
  <si>
    <t>Manchester</t>
  </si>
  <si>
    <t>Waste</t>
  </si>
  <si>
    <t>Hertfordshire County Council</t>
  </si>
  <si>
    <t>Lancashire County Council</t>
  </si>
  <si>
    <t>Leeds City Council</t>
  </si>
  <si>
    <t>Norfolk County Council</t>
  </si>
  <si>
    <t>unknown</t>
  </si>
  <si>
    <t>Staffordshire County Council</t>
  </si>
  <si>
    <t>Suffolk County Council</t>
  </si>
  <si>
    <t>Surrey County Council</t>
  </si>
  <si>
    <t>Gloucestershire County Council</t>
  </si>
  <si>
    <t>Water</t>
  </si>
  <si>
    <t>Refurbishment</t>
  </si>
  <si>
    <t>Private Finance Initiative</t>
  </si>
  <si>
    <t>PFI</t>
  </si>
  <si>
    <t>Data source(s)</t>
  </si>
  <si>
    <t>Basis of costs</t>
  </si>
  <si>
    <t>Estimate status</t>
  </si>
  <si>
    <t>On schedule</t>
  </si>
  <si>
    <t>Date in service</t>
  </si>
  <si>
    <t>Earliest construction start date</t>
  </si>
  <si>
    <t>Economically regulated asset</t>
  </si>
  <si>
    <t>Sub-Group</t>
  </si>
  <si>
    <t>Sub-Sector</t>
  </si>
  <si>
    <t>N/A</t>
  </si>
  <si>
    <t>Yorkshire &amp; The Humber</t>
  </si>
  <si>
    <t>East Of England</t>
  </si>
  <si>
    <t xml:space="preserve"> </t>
  </si>
  <si>
    <t>Nuclear Decommissioning</t>
  </si>
  <si>
    <t>Disposal facility for UK legacy radioactive waste</t>
  </si>
  <si>
    <t>About 2028</t>
  </si>
  <si>
    <t>About 2040</t>
  </si>
  <si>
    <t>NDA ARAC</t>
  </si>
  <si>
    <t>The values from 2011/12 onwards represent our "current best estimate", which is based on our reference case programme and the inventory scenario used as the basis for the NDA's ARAC. The values do not include any contingency and are at 2011 money values.  All costs are assumed to be capex but the operational cost can be provided if needed.</t>
  </si>
  <si>
    <t>Waste &amp; Materials Management</t>
  </si>
  <si>
    <t>Build ILW ministore enablers &amp; weather protection</t>
  </si>
  <si>
    <t>some enabling works commenced</t>
  </si>
  <si>
    <t>NDA New Construction subcontractor cost estimates extracted from SLC plans</t>
  </si>
  <si>
    <t xml:space="preserve">Magnox have various long term existing framework contracts in place to support projects.  Details of the Framework Contractors are on the Magnox website </t>
  </si>
  <si>
    <t>Build solid ILW retrieval faciltiy</t>
  </si>
  <si>
    <t>Decommissioning</t>
  </si>
  <si>
    <t>Safestore cladding</t>
  </si>
  <si>
    <t>Build (FED) ILW retrieval &amp; processing facility</t>
  </si>
  <si>
    <t>Details of the main contractor and supply chain are on the Magnox website</t>
  </si>
  <si>
    <t>Modular Active Effluent Treatment Plant</t>
  </si>
  <si>
    <t>Build solid (FED) ILW retreival &amp; processing facility</t>
  </si>
  <si>
    <t>New LLW facilities</t>
  </si>
  <si>
    <t>Harwell ILW Store</t>
  </si>
  <si>
    <t>2014-2015</t>
  </si>
  <si>
    <t>Effluent Treatment Plant</t>
  </si>
  <si>
    <t>2015-2016</t>
  </si>
  <si>
    <t>2018-2019</t>
  </si>
  <si>
    <t>Infrastructure</t>
  </si>
  <si>
    <t>Replacement Decontamination Facility</t>
  </si>
  <si>
    <t>Separation Area Ventilation</t>
  </si>
  <si>
    <t>Site Security</t>
  </si>
  <si>
    <t>N/a</t>
  </si>
  <si>
    <t>Various contracts of security enhancements</t>
  </si>
  <si>
    <t>Electricity Supply Services</t>
  </si>
  <si>
    <t>Main spend forecast for 2014-2015</t>
  </si>
  <si>
    <t>Operations</t>
  </si>
  <si>
    <t>Magnox PU Storage</t>
  </si>
  <si>
    <t>BEP Product Store</t>
  </si>
  <si>
    <t>2012-2013</t>
  </si>
  <si>
    <t>Sludge Packaging Plant (SPP)</t>
  </si>
  <si>
    <t>Facility is in construction but further requirements for plant &amp; equipment during the life of the project</t>
  </si>
  <si>
    <t>Replacement Flask Maintenance Facility</t>
  </si>
  <si>
    <t>LLW Sort, segregate and size reduction facility</t>
  </si>
  <si>
    <t>Silo Maintenance Facility</t>
  </si>
  <si>
    <t>Box Transfer Facility</t>
  </si>
  <si>
    <t>Silos Direct Encapsulation Plant</t>
  </si>
  <si>
    <t>Highly Active Liquid Evaporator</t>
  </si>
  <si>
    <t>Medical</t>
  </si>
  <si>
    <t>Centre for Virus Research Glasgow (MRC)</t>
  </si>
  <si>
    <t>Construction of new Research Facility</t>
  </si>
  <si>
    <t>Stage C design Plan</t>
  </si>
  <si>
    <t>CVR Glasgow will become a University Unit within the Glasgow University. Funds for the project are shared between Glasgow University, Wolffson trust and the MRC. Project will include laboratories and write up areas.</t>
  </si>
  <si>
    <t>IGMM Edinburgh (MRC)</t>
  </si>
  <si>
    <t>Stage D Design</t>
  </si>
  <si>
    <t>The building will connect the three organisations involved (wellcome-wolfson trust, Edinburgh University, MRC) and provide the basis for further collaborations.  Funding by all three parties.</t>
  </si>
  <si>
    <t>CSC Hammersmith (MRC)</t>
  </si>
  <si>
    <t>Refurbishment and conversion in to research facilitiy</t>
  </si>
  <si>
    <t>cost estimate from ICL Aug 2011</t>
  </si>
  <si>
    <t>MRC agreed to Capital grant of £1.4m. £1m funding from other sources.</t>
  </si>
  <si>
    <t>High performance Computing (EPSRC)</t>
  </si>
  <si>
    <t>Research Facility</t>
  </si>
  <si>
    <t>Office Refurbishment(IPO)</t>
  </si>
  <si>
    <t>this project is self funded</t>
  </si>
  <si>
    <t>Cost estimate from STFC building group</t>
  </si>
  <si>
    <t>£6m of STFC funds. Bid in place for £9m of announced science funding</t>
  </si>
  <si>
    <t xml:space="preserve">Estimate from BBSRC estates </t>
  </si>
  <si>
    <t>Project not yet approved</t>
  </si>
  <si>
    <t>Cost of schemes generated by strategy = 253m</t>
  </si>
  <si>
    <t>Cost of schemes generated by strategy = 185m</t>
  </si>
  <si>
    <t>Laboratories</t>
  </si>
  <si>
    <t>Construction of Reseach Building / Infrastructure</t>
  </si>
  <si>
    <t>Institute of Animal Health</t>
  </si>
  <si>
    <t>Works arising from Southend Strategy</t>
  </si>
  <si>
    <t>Erosion risk leading to contamination risk from landfill</t>
  </si>
  <si>
    <t>Boston Barrage/Barrier Works</t>
  </si>
  <si>
    <t>A multi functional barrier within Boston Haven: dual function of partial tidal exclusion barrage for water level control to enable safe navigation and tidal surge barrier.</t>
  </si>
  <si>
    <t>Rossall Coastal Defence Improvement Scheme</t>
  </si>
  <si>
    <t>Haslar (Gosport) to Cador Drive (Fareham) Coastal Flood and Erosion Risk Management Schemes</t>
  </si>
  <si>
    <t>Improve SoP to coastlinewith a complex mix of land use</t>
  </si>
  <si>
    <t>Lower Thames Flood Alleviation Scheme</t>
  </si>
  <si>
    <t>Thames Barrier &amp; Associated Gates works - Next 5 yrs Approval Period &amp; Beyond</t>
  </si>
  <si>
    <t>Weymouth Flood Barrier</t>
  </si>
  <si>
    <t>Improve standard of flood protection within the harbour</t>
  </si>
  <si>
    <t>Leeds Flood Alleviation Scheme, River Aire</t>
  </si>
  <si>
    <t>The Middle and Outer Medway Estuary Strategy</t>
  </si>
  <si>
    <t>The Swale Strategy</t>
  </si>
  <si>
    <t>Anglian Central RFCC</t>
  </si>
  <si>
    <t>Anglian Eastern RFCC</t>
  </si>
  <si>
    <t>Anglian Northern RFCC</t>
  </si>
  <si>
    <t>Midlands RFCC</t>
  </si>
  <si>
    <t>North West RFCC</t>
  </si>
  <si>
    <t>Northumbria RFCC</t>
  </si>
  <si>
    <t>South West RFCC</t>
  </si>
  <si>
    <t>Southern RFCC</t>
  </si>
  <si>
    <t>Thames RFCC</t>
  </si>
  <si>
    <t>Wessex RFCC</t>
  </si>
  <si>
    <t>Yorkshire RFCC</t>
  </si>
  <si>
    <t>2012/2013</t>
  </si>
  <si>
    <t>Notes (including details where "other" given in response to earlier questions)</t>
  </si>
  <si>
    <t>Economically Regulated Asset</t>
  </si>
  <si>
    <t>Procurement Method</t>
  </si>
  <si>
    <t>Start Date</t>
  </si>
  <si>
    <t>Earliest Possible Finish Date</t>
  </si>
  <si>
    <t>Contract Extensions</t>
  </si>
  <si>
    <t>Latest Possible Finish Date</t>
  </si>
  <si>
    <t>Current Best Knowledge of Finish date</t>
  </si>
  <si>
    <t>Planned date to issue OJEU</t>
  </si>
  <si>
    <t>Basis of Costs</t>
  </si>
  <si>
    <t>Data Source</t>
  </si>
  <si>
    <t>Highway Maintenance</t>
  </si>
  <si>
    <t>Buckinghamshire County Council</t>
  </si>
  <si>
    <t>South east</t>
  </si>
  <si>
    <t>Competetive Dialogue</t>
  </si>
  <si>
    <t>?</t>
  </si>
  <si>
    <t>1st April 2009</t>
  </si>
  <si>
    <t>4+3</t>
  </si>
  <si>
    <t>Cambridgeshire County Council</t>
  </si>
  <si>
    <t>Cumbria County Council</t>
  </si>
  <si>
    <t>Highway Works &amp; Related Services</t>
  </si>
  <si>
    <t>Inspection, maintenance and improvement of roads and bridges</t>
  </si>
  <si>
    <t>3 years (signed April 06)</t>
  </si>
  <si>
    <t>Derbyshire County Council</t>
  </si>
  <si>
    <t xml:space="preserve">Highway Maintenance </t>
  </si>
  <si>
    <t>Works undertaken in house by DLO</t>
  </si>
  <si>
    <t>DLO</t>
  </si>
  <si>
    <t xml:space="preserve">Surface Dressing </t>
  </si>
  <si>
    <t>Works undertaken in house by DLO with plant hire sub-contractors</t>
  </si>
  <si>
    <t>Carriageway Resufacing</t>
  </si>
  <si>
    <t>Framework Contract</t>
  </si>
  <si>
    <t>2 year</t>
  </si>
  <si>
    <t>£7m/year</t>
  </si>
  <si>
    <t>Road Marking &amp; Studding Work</t>
  </si>
  <si>
    <t>Source Derbyshire</t>
  </si>
  <si>
    <t>£1m/year</t>
  </si>
  <si>
    <t>Safety Fencing Works</t>
  </si>
  <si>
    <t>1 year</t>
  </si>
  <si>
    <t>£250k/year</t>
  </si>
  <si>
    <t>Specialist High Friction Surfacing Works</t>
  </si>
  <si>
    <t>Installation and Removal of Street Lighting Furniture</t>
  </si>
  <si>
    <t>£500k/year</t>
  </si>
  <si>
    <t>Slurry Sealing</t>
  </si>
  <si>
    <t>Gully Cleansing</t>
  </si>
  <si>
    <t>£750k</t>
  </si>
  <si>
    <t>Traffic Management</t>
  </si>
  <si>
    <t>Traffic Signal Maintenance</t>
  </si>
  <si>
    <t>£175/year</t>
  </si>
  <si>
    <t>Devon County Council</t>
  </si>
  <si>
    <t>Highway  Term Maintenance</t>
  </si>
  <si>
    <t>5 years +1+1+1+1+1</t>
  </si>
  <si>
    <t>£35M / annum or £350M over 10 year period.</t>
  </si>
  <si>
    <t>Maintenance of Public Rights of Way</t>
  </si>
  <si>
    <t>Minor Construction Works  (North, South and East)</t>
  </si>
  <si>
    <t>Street Lighting &amp; Illuminated Signs &amp; Traffic Bollards</t>
  </si>
  <si>
    <t>Vehicle Maintenance</t>
  </si>
  <si>
    <t>5 years</t>
  </si>
  <si>
    <t>Dorset  County Council</t>
  </si>
  <si>
    <t>Construction Delivery Partner</t>
  </si>
  <si>
    <t>Road Marking &amp; Studs</t>
  </si>
  <si>
    <t>Supply &amp; Installation of Road Surfacing</t>
  </si>
  <si>
    <t>Supply &amp; Delivery of Road Traffic Signs</t>
  </si>
  <si>
    <t>East Sussex County Council</t>
  </si>
  <si>
    <t>Highway Works Contract 2005-2012</t>
  </si>
  <si>
    <t>3 years</t>
  </si>
  <si>
    <t>Street Lighting Maintenance</t>
  </si>
  <si>
    <t>Essex County Council</t>
  </si>
  <si>
    <t xml:space="preserve">Highways Maintenance and Highways Improvements works </t>
  </si>
  <si>
    <t>Competitive Dialogue</t>
  </si>
  <si>
    <t>up to 5 years</t>
  </si>
  <si>
    <t>£500M to £3,000M</t>
  </si>
  <si>
    <t>Actual</t>
  </si>
  <si>
    <t xml:space="preserve">Highway, Structural  &amp; Routine Maintenance; C/E/ Construction &amp; Prof/Services     </t>
  </si>
  <si>
    <t>5 year</t>
  </si>
  <si>
    <t>NEC 3 Package of services including all routine maintenance.  Sole supplier -with ability to sublet. There is also a loose specialist contract for Traffic signals held jointly with Worcestershire.</t>
  </si>
  <si>
    <t>OJEU for next contract due in June -July 2012 £35M / annum or £350M over 10 year period.  The scope of this contract has yet to be confirmed.</t>
  </si>
  <si>
    <t>Maintenance of Street Lighting, Illuminated Signs</t>
  </si>
  <si>
    <t>2 Years</t>
  </si>
  <si>
    <t>Hampshire County Council</t>
  </si>
  <si>
    <t>Term Highways Contract, including:
Highway Maintenance
Surface Dressing
Slurry Sealing
Cold Planing
Road Markings &amp; Studs
High Friction Surfacing
Carriageway Resurfacing
Winter Maintenance
Gully Cleansing
Minor Structures Maintenance</t>
  </si>
  <si>
    <t>OJEU Restricted</t>
  </si>
  <si>
    <t>1 + 1 + 1 years</t>
  </si>
  <si>
    <t>None planned at this time</t>
  </si>
  <si>
    <t>£175M - £350M</t>
  </si>
  <si>
    <t>Price List</t>
  </si>
  <si>
    <t>County Council Response</t>
  </si>
  <si>
    <t>Improvement Works Framework 1 (up to £500k works), including:
Carriageway Resurfacing
High Friction Surfacing</t>
  </si>
  <si>
    <t>£6M actual spend</t>
  </si>
  <si>
    <t>Improvement Works Framework 1 (£50k to £4M works), including:
Carriageway Resurfacing
High Friction Surfacing
Major Structures Maintenance</t>
  </si>
  <si>
    <t>£17M actual spend</t>
  </si>
  <si>
    <t>Tendered work packages on either Activity Schedule or Bill of Quantities</t>
  </si>
  <si>
    <t>Hampshire County Council as contracting authority, plus Southampton City Council, Windsor &amp; Maidenhead Council, ?????</t>
  </si>
  <si>
    <t>SE7 Sub-Regional Works Framework (up to £500k works), including:
Carriageway Resurfacing
High Friction Surfacing</t>
  </si>
  <si>
    <t>£15 - 25M total for all authorities</t>
  </si>
  <si>
    <t>Hampshire County Council as contracting authority, plus Surrey CC, East Sussex CC, Kent CC, Brighton &amp; Hove Council and Medway Council (under the South-East 7 umbrella)</t>
  </si>
  <si>
    <t>SE7 Regional Framework(£50k to £4M works), including:
Carriageway Resurfacing
High Friction Surfacing
Major Structures Maintenance</t>
  </si>
  <si>
    <t>£30 - 50M total for all authorities</t>
  </si>
  <si>
    <t>Hampshire County Council in association with West Sussex CC and Southampton City Council</t>
  </si>
  <si>
    <t>Street Lighting PFI, including:
Street Lighting
Illuminated Traffic Signs</t>
  </si>
  <si>
    <t>OJEU Competitive Dialogue</t>
  </si>
  <si>
    <t>£450 - 530M (Hampshire only)</t>
  </si>
  <si>
    <t>3 Years</t>
  </si>
  <si>
    <t>Highway Services Term Contract</t>
  </si>
  <si>
    <t>5 Years</t>
  </si>
  <si>
    <t>Kent County Council</t>
  </si>
  <si>
    <t>Network Management Term Maintenance Contract</t>
  </si>
  <si>
    <t>Open</t>
  </si>
  <si>
    <t>na</t>
  </si>
  <si>
    <t>£390m</t>
  </si>
  <si>
    <t>KCC</t>
  </si>
  <si>
    <t>Highway Core Services Contract</t>
  </si>
  <si>
    <t>6 Years</t>
  </si>
  <si>
    <t>£750m</t>
  </si>
  <si>
    <t>Lancashire County Council along with Blackburn With Darwen Borough Council and Blackpool Borough Council</t>
  </si>
  <si>
    <t>Supply of rock salt and coverings for rock salt stockpiles for the LCC winter service</t>
  </si>
  <si>
    <t>OJEU - Open Procedure</t>
  </si>
  <si>
    <t>One year if required by LCC and agreed with the Supplier</t>
  </si>
  <si>
    <t>Current Contract: £3,060,000 excluding VAT</t>
  </si>
  <si>
    <t>Pricing Schedule</t>
  </si>
  <si>
    <t>Lancashire County Council Contract Documents</t>
  </si>
  <si>
    <t>Street Lighting and Illuminated Traffic Signs</t>
  </si>
  <si>
    <t>Awarded to Lancashire County Commercial Group when an extension to the previous Term Maintenance Contract came to an end</t>
  </si>
  <si>
    <t>Not Applicable</t>
  </si>
  <si>
    <t>None</t>
  </si>
  <si>
    <t>Cost Plus</t>
  </si>
  <si>
    <t>Highway Maintenance Including: Surface Dressing; Slurry Sealing; Cold Planing; Road Markings and Studs; High Friction Surfacing; Carriageway Resurfacing and Gully Cleansing</t>
  </si>
  <si>
    <t>Actual Costs/"Open Book"</t>
  </si>
  <si>
    <t>Leicestershire County Council</t>
  </si>
  <si>
    <t>Leicestershire Highway Works Alliance</t>
  </si>
  <si>
    <t>Lincolnshire County Council</t>
  </si>
  <si>
    <t>Highway Works Term Contract 2010-2020</t>
  </si>
  <si>
    <t>Term Maintenance</t>
  </si>
  <si>
    <t xml:space="preserve">1+1+1 </t>
  </si>
  <si>
    <t>Approx turnover £30M-£35M/ annum over 10 years</t>
  </si>
  <si>
    <t xml:space="preserve">Specialist Vehicle Maintenance </t>
  </si>
  <si>
    <t>Traffic signals 2010-2020</t>
  </si>
  <si>
    <t>1+1+1</t>
  </si>
  <si>
    <t>£1-2M/ annum</t>
  </si>
  <si>
    <t>Major resurfacing works, Drainage, Flood defence</t>
  </si>
  <si>
    <t>Framework</t>
  </si>
  <si>
    <t>Approx turnover £10M/ year.  Total for duration £40M</t>
  </si>
  <si>
    <t>Highways Maintenance* (current contract includes those activities highlighted in yellow below)</t>
  </si>
  <si>
    <t>Sole Supplier</t>
  </si>
  <si>
    <t xml:space="preserve">31-Apr-14
</t>
  </si>
  <si>
    <t>OJEU for next contract due in Jan 2013 £40M / annum or £400M over 10 year period.  The scope of this contract has yet to be confirmed.</t>
  </si>
  <si>
    <t>Winter maintenance &amp; Routine Village maintenance</t>
  </si>
  <si>
    <t>In house</t>
  </si>
  <si>
    <t>Salt supplier</t>
  </si>
  <si>
    <t>Street Lighting</t>
  </si>
  <si>
    <t>North Yorkshire County Council</t>
  </si>
  <si>
    <t>Highways Maintenance</t>
  </si>
  <si>
    <t>OJEU - Restricted tender process</t>
  </si>
  <si>
    <t>NB Max 10 year contract awarded initially, with potential to lose up to 4 years</t>
  </si>
  <si>
    <t>Depends on contract performance under HMC 2012</t>
  </si>
  <si>
    <t>£250m over 10 years</t>
  </si>
  <si>
    <t>Traffic Signals</t>
  </si>
  <si>
    <t>Due out later this year</t>
  </si>
  <si>
    <t>Northamptonshire  County Council</t>
  </si>
  <si>
    <t>Highway Network Infrastructure Maintenance &amp; Management Services</t>
  </si>
  <si>
    <t>4 years</t>
  </si>
  <si>
    <t>Northumberland  County Council</t>
  </si>
  <si>
    <t>Surface Dressing</t>
  </si>
  <si>
    <t>Road Resurfacing Services</t>
  </si>
  <si>
    <t>2 years</t>
  </si>
  <si>
    <t>Road Marking &amp; Anti-skid Surfacing</t>
  </si>
  <si>
    <t>1 Year</t>
  </si>
  <si>
    <t>Nottinghamshire  County Council</t>
  </si>
  <si>
    <t>Highway Maintenance &amp; Construction</t>
  </si>
  <si>
    <t>sole provider</t>
  </si>
  <si>
    <t>£150M/10 yrs</t>
  </si>
  <si>
    <t>Oxfordshire County Council</t>
  </si>
  <si>
    <t>Rutland County Council</t>
  </si>
  <si>
    <t>Public Rights-of-Way Works</t>
  </si>
  <si>
    <t xml:space="preserve">Shropshire Council </t>
  </si>
  <si>
    <t xml:space="preserve">Two stage process ,PQQ and then formal tender process with assessment on   Price/ Quality </t>
  </si>
  <si>
    <t>4 Years</t>
  </si>
  <si>
    <t>Signals will become part of Ringway contract after April 2014</t>
  </si>
  <si>
    <t>Sole provider</t>
  </si>
  <si>
    <t>£0.25 million p.a,</t>
  </si>
  <si>
    <t>Shropshire  County Council &amp; Cheshire West &amp; Chester</t>
  </si>
  <si>
    <t>Highways &amp; Environmental Term Services Contract</t>
  </si>
  <si>
    <t>Two stage process ,PQQ and then formal tender process with assessment on   Price/ Quality (55/45)</t>
  </si>
  <si>
    <t>01/04/2012 - Shropshire 06/10/2012 - Cheshire West</t>
  </si>
  <si>
    <t xml:space="preserve">31 March 2018 - Shropshire Sept 2018 - Cheshire West </t>
  </si>
  <si>
    <t xml:space="preserve"> 4 years</t>
  </si>
  <si>
    <t xml:space="preserve">31 March 2012 - Shropshire Sept 2022 - Cheshire West </t>
  </si>
  <si>
    <t>£20 million p.a,</t>
  </si>
  <si>
    <t>Somerset County Council</t>
  </si>
  <si>
    <t>EU 'Restricted' Procedure</t>
  </si>
  <si>
    <t>60 months</t>
  </si>
  <si>
    <t>£188m - £414m</t>
  </si>
  <si>
    <t>Nominal (Costs derived from Schedule of Rates)</t>
  </si>
  <si>
    <t>SCC Highways Contract Team</t>
  </si>
  <si>
    <t>Maintenance of Highway Lighting and  Illluminated Traffic Signs under a Term Maintenacne Contract</t>
  </si>
  <si>
    <t>48 months</t>
  </si>
  <si>
    <t>£14m - £21m</t>
  </si>
  <si>
    <t>Maintenance of Traffic Signals and Ancillary Equipment</t>
  </si>
  <si>
    <t>24 months</t>
  </si>
  <si>
    <t>31 May 2012 (one year extension awarded)</t>
  </si>
  <si>
    <t>26/04/2011 (actual)</t>
  </si>
  <si>
    <t>Approx £5m</t>
  </si>
  <si>
    <t>36 months</t>
  </si>
  <si>
    <t>£3.4m - £5.5m</t>
  </si>
  <si>
    <t>Work to Highway Structures</t>
  </si>
  <si>
    <t>£4.8m</t>
  </si>
  <si>
    <t>Highway Maintenance (inclusive)</t>
  </si>
  <si>
    <t>Single provider</t>
  </si>
  <si>
    <t>Autumn 12</t>
  </si>
  <si>
    <t>circa. £50m pa</t>
  </si>
  <si>
    <t>Highway Maintenance and Improvements</t>
  </si>
  <si>
    <t>9.5 Years</t>
  </si>
  <si>
    <t>Consultancy and Laboratory Services</t>
  </si>
  <si>
    <t>Traffic Signals Provision and Maintenance</t>
  </si>
  <si>
    <t>Highway Maintenance, Improvements, Design and Laboratory Services, Street Lighting and Traffic Signals, including works in the above contract plus work currently delivered in-house</t>
  </si>
  <si>
    <t>£500M over life of contract.</t>
  </si>
  <si>
    <t>4 year + 2 years</t>
  </si>
  <si>
    <t>Warwickshire County Council (with Coventry City)</t>
  </si>
  <si>
    <t xml:space="preserve">Restricted </t>
  </si>
  <si>
    <t xml:space="preserve">1 + 1+1+1 </t>
  </si>
  <si>
    <t>West Sussex County Council</t>
  </si>
  <si>
    <t>Term Contract for Highway Maintenance and Improvements, including Improvement works upto 500,00k, Surface Dressing, Slurry Sealing, Cold Planing Road markings and studs, carriageway resurfacing, winter maintenance, gully cleansing.</t>
  </si>
  <si>
    <t>£200M</t>
  </si>
  <si>
    <t xml:space="preserve">Street Lighting and Illuminated traffic Signs - </t>
  </si>
  <si>
    <t>£400m</t>
  </si>
  <si>
    <t>Traffic Signals Maintenance</t>
  </si>
  <si>
    <t>Term Service</t>
  </si>
  <si>
    <t>Provision of Professional Services</t>
  </si>
  <si>
    <t>Framework Agreement</t>
  </si>
  <si>
    <t>Wiltshire County Council</t>
  </si>
  <si>
    <t>Highway Works Contract</t>
  </si>
  <si>
    <t>Wiltshire  Council</t>
  </si>
  <si>
    <t>2 Years based on performance</t>
  </si>
  <si>
    <t>31st March 2012</t>
  </si>
  <si>
    <t>Sole supplier - Restricted Tender</t>
  </si>
  <si>
    <t>between 70 000 000 and 190 000 000 GBP</t>
  </si>
  <si>
    <t>Worcestershire County Council</t>
  </si>
  <si>
    <t>circa £20M p.a.</t>
  </si>
  <si>
    <t>Highways Improvements</t>
  </si>
  <si>
    <t>Contract Start Date - April 2008</t>
  </si>
  <si>
    <t>none</t>
  </si>
  <si>
    <t>Vehicle Maintenance Contract</t>
  </si>
  <si>
    <t>no decision</t>
  </si>
  <si>
    <t>Barnsley Metropolitan Borough Council</t>
  </si>
  <si>
    <t xml:space="preserve">Highway Surface Dressing Collaborative Contract - South York's Consortium </t>
  </si>
  <si>
    <t>Birmingham City  Metropolitan Borough Council</t>
  </si>
  <si>
    <t>Contract Start Date -  Jan 2010</t>
  </si>
  <si>
    <t>Bolton Metropolitan Borough Council</t>
  </si>
  <si>
    <t>General Highway Projects</t>
  </si>
  <si>
    <t xml:space="preserve">Street Lighting </t>
  </si>
  <si>
    <t>General Highways Structure Projects</t>
  </si>
  <si>
    <t>Bury Metropolitan Borough Council</t>
  </si>
  <si>
    <t>Surface Dressing, Slurry Sealing, Cold Planing, Road markings and studs, HF surfacing.</t>
  </si>
  <si>
    <t xml:space="preserve">Open tender </t>
  </si>
  <si>
    <t>Not confirmed</t>
  </si>
  <si>
    <t>Street Lighting and Illuminated Traffic Signs, Winter Maintenance, Gully Cleansing</t>
  </si>
  <si>
    <t>Continual</t>
  </si>
  <si>
    <t>Carriageway Resurfacing</t>
  </si>
  <si>
    <t>Open tender - Where required</t>
  </si>
  <si>
    <t>Calderdale Metropolitan Borough Council</t>
  </si>
  <si>
    <t>Highway Maintenance including streetlighting &amp; illuminated sign and some winter maintenance.</t>
  </si>
  <si>
    <t>£5.5/ annum</t>
  </si>
  <si>
    <t>Restricted Tender</t>
  </si>
  <si>
    <t>£600k</t>
  </si>
  <si>
    <t>£200k</t>
  </si>
  <si>
    <t>Cold Planing ( as part of carriageway surfacing contract)</t>
  </si>
  <si>
    <t>see below</t>
  </si>
  <si>
    <t>Road Markings and Studs</t>
  </si>
  <si>
    <t>£60k</t>
  </si>
  <si>
    <t>High Friction Surfacing</t>
  </si>
  <si>
    <t>£1.5m</t>
  </si>
  <si>
    <t>£100k</t>
  </si>
  <si>
    <t>£300k</t>
  </si>
  <si>
    <t>Coventry City (with Warwickshire &amp; Solihull) Metropolitan Borough Council</t>
  </si>
  <si>
    <t>Highway Maintenance including structural maintenance, microasphalt etc.</t>
  </si>
  <si>
    <t>1 + 1</t>
  </si>
  <si>
    <t>Coventry City Metropolitan Borough Council</t>
  </si>
  <si>
    <t>Street Lighting Maintenance PFI</t>
  </si>
  <si>
    <t>Coventry City Metropolitan Borough Council (with Solihull, Warwickshire &amp; Nottingham City)</t>
  </si>
  <si>
    <t>£750k per annum for Coventry + unknown amount for other authorities</t>
  </si>
  <si>
    <t>Routine &amp; cyclical maintenance; Vehicle maintenance; Grittting; Gulley cleansing &amp; Road markings</t>
  </si>
  <si>
    <t>Jacobs administer a contract for City Services Directorate on behalf of the City Council</t>
  </si>
  <si>
    <t>Doncaster Metropolitan Borough Council</t>
  </si>
  <si>
    <t>Highway Maintenance including, Street lighting, winter maintenance</t>
  </si>
  <si>
    <t>Highways Surface Dressing Collaborative Contract - South York's Consortium</t>
  </si>
  <si>
    <t>Specialist Highway Maintenance including surfacing, road markings, major TM</t>
  </si>
  <si>
    <t>Condition Surveys</t>
  </si>
  <si>
    <t>Dudley Metropolitan Borough Council</t>
  </si>
  <si>
    <t>Minor Surfacing Works</t>
  </si>
  <si>
    <t>Competitive Tender 70/30 Price/Quality</t>
  </si>
  <si>
    <t>Sole Provider</t>
  </si>
  <si>
    <t>£600k per annum</t>
  </si>
  <si>
    <t>Road Marking &amp; High Friction Surfacing</t>
  </si>
  <si>
    <t>£250k per annum</t>
  </si>
  <si>
    <t>Routine Highway Maintenance, Vehicle Maintenance, Winter Maintenance, Gully Cleansing, Street Lighting and Illuminated Traffic Signs</t>
  </si>
  <si>
    <t>Dudley Metropolitan Borough Council in collaboration with Sandwell MBC and Wolverhampton CC</t>
  </si>
  <si>
    <t>Highway Surface Treatments - Carriageway Microsurfacing and Surface Dressing</t>
  </si>
  <si>
    <t>£2,500k per annum</t>
  </si>
  <si>
    <t>Highway Surface Treatments - Carriageway Retread and Footway Surface Dressing</t>
  </si>
  <si>
    <t>£750k per annum</t>
  </si>
  <si>
    <t>Highway Surface Treatments - Footway Microsurfacing and Slurry Sealing</t>
  </si>
  <si>
    <t>Carriageway Surfacing</t>
  </si>
  <si>
    <t>£5m per annum</t>
  </si>
  <si>
    <t>Gateshead Metropolitan Borough Council</t>
  </si>
  <si>
    <t>Open Tender</t>
  </si>
  <si>
    <t>Winter Maintenance</t>
  </si>
  <si>
    <t>Cold Planing</t>
  </si>
  <si>
    <t>2 yrs</t>
  </si>
  <si>
    <t>Kirklees Metropolitan Borough Council</t>
  </si>
  <si>
    <t>Surface Work for Highways</t>
  </si>
  <si>
    <t>General Highways, Resurfacing &amp; Structures</t>
  </si>
  <si>
    <t>Public rights of way &amp; bridleways</t>
  </si>
  <si>
    <t>Knowsley Metropolitan Borough Council</t>
  </si>
  <si>
    <t>Highway Maintenance &amp; Minor Capital Works</t>
  </si>
  <si>
    <t>Highway Repairs &amp; Drainage Works (Minor Works)</t>
  </si>
  <si>
    <t>Leeds City Metropolitan Borough Council</t>
  </si>
  <si>
    <t>Carriageway Maintenance 2009-2011</t>
  </si>
  <si>
    <t>EU tender</t>
  </si>
  <si>
    <t>Design &amp; construction including widening of carriageway &amp; modification of junctions</t>
  </si>
  <si>
    <t>Framework Contract for Public Realm Works. Removal of surfaces of footways, carriageways, site clearance, construction of new streetscape surfaces</t>
  </si>
  <si>
    <t>Contract Start - Early 2009</t>
  </si>
  <si>
    <t>No procurement inhouse provider</t>
  </si>
  <si>
    <t>ADEPT Survey April 2013</t>
  </si>
  <si>
    <t>Restricted tender</t>
  </si>
  <si>
    <t>Approx £700k</t>
  </si>
  <si>
    <t>ADEPT Survey April 2014</t>
  </si>
  <si>
    <t>Approx £200k</t>
  </si>
  <si>
    <t>ADEPT Survey April 2015</t>
  </si>
  <si>
    <t>Open tender</t>
  </si>
  <si>
    <t>Approx £500k</t>
  </si>
  <si>
    <t>ADEPT Survey April 2016</t>
  </si>
  <si>
    <t>ADEPT Survey April 2017</t>
  </si>
  <si>
    <t>Term Maintenance Contract</t>
  </si>
  <si>
    <t>Approx £4m</t>
  </si>
  <si>
    <t>ADEPT Survey April 2018</t>
  </si>
  <si>
    <t>ADEPT Survey April 2019</t>
  </si>
  <si>
    <t>ADEPT Survey April 2020</t>
  </si>
  <si>
    <t>Manchester City Metropolitan Borough Council</t>
  </si>
  <si>
    <t>Footpath Reconstruction &amp; Associated Highway Works</t>
  </si>
  <si>
    <t>Newcastle Upon Tyne Metropolitan Borough Council</t>
  </si>
  <si>
    <t>Highway Surfacing &amp; Patching</t>
  </si>
  <si>
    <t>Newcastle Upon Tyne Metropolitan Borough Council &amp; North Tyneside Council</t>
  </si>
  <si>
    <t>Street Lighting &amp; Illuminated Traffic Signs</t>
  </si>
  <si>
    <t>North Tyneside Metropolitan Borough Council</t>
  </si>
  <si>
    <t>Oldham Metropolitan Borough Council</t>
  </si>
  <si>
    <t>Resurfacing Carriageway</t>
  </si>
  <si>
    <t>Rochdale Metropolitan Borough Council</t>
  </si>
  <si>
    <t>Highway Maintenance Work. Repair &amp; Minor improvement works to Council's highway infrastructure</t>
  </si>
  <si>
    <t>Rotherham Metropolitan Borough Council</t>
  </si>
  <si>
    <t>Gully Cleansing, Street Lighting, Signs and Amenities Installation and Maintenance,High Friction Surfacing,Highway Maintenance,Winter Maintenance,Carriageway Surfacing</t>
  </si>
  <si>
    <t>In House Delivery Team</t>
  </si>
  <si>
    <t>Street Lighting Installation</t>
  </si>
  <si>
    <t>Prudential Borrowing</t>
  </si>
  <si>
    <t xml:space="preserve">Tender </t>
  </si>
  <si>
    <t>Sole Provider through tender process</t>
  </si>
  <si>
    <t>Schedule of Rates</t>
  </si>
  <si>
    <t>High Mast Servicing</t>
  </si>
  <si>
    <t>Competetive quotes</t>
  </si>
  <si>
    <t>Sole Provider through competitive quote</t>
  </si>
  <si>
    <t>Price per unit</t>
  </si>
  <si>
    <t>Street Lighting Structural Testing</t>
  </si>
  <si>
    <t>Fixed price per unitPrice per unit</t>
  </si>
  <si>
    <t>Road Marking Contract</t>
  </si>
  <si>
    <t>1+1</t>
  </si>
  <si>
    <t>Salford Metropolitan Borough Council</t>
  </si>
  <si>
    <t>Partnership between Salford City Council and property and infrastructure consultancy, Capita Symonds (part of The Capita Group Plc), in association with experts Morrison.</t>
  </si>
  <si>
    <t>Sandwell Metropolitan Borough Council</t>
  </si>
  <si>
    <t>Structures/ Bridges</t>
  </si>
  <si>
    <t>Traffic signal maintenance</t>
  </si>
  <si>
    <t>Carriageway resurfacing &amp; planing</t>
  </si>
  <si>
    <t xml:space="preserve">Minor Works </t>
  </si>
  <si>
    <t>Surface Treatments - micro asphalt, slurry sealing or surface dressing</t>
  </si>
  <si>
    <t>In house carriageway &amp; footway maintenance</t>
  </si>
  <si>
    <t>Street lighting</t>
  </si>
  <si>
    <t>Winter maintenance</t>
  </si>
  <si>
    <t>Framework for highway works &amp; minor works</t>
  </si>
  <si>
    <t>Road marking TMC</t>
  </si>
  <si>
    <t xml:space="preserve">1 Year </t>
  </si>
  <si>
    <t>Sefton  Metropolitan Borough Council</t>
  </si>
  <si>
    <t>Road Maintenance &amp; Associated Works</t>
  </si>
  <si>
    <t>1 + 1 Years</t>
  </si>
  <si>
    <t>Highways and structures maintenance and minor works</t>
  </si>
  <si>
    <t>Property and highway services</t>
  </si>
  <si>
    <t>Sheffield City Council</t>
  </si>
  <si>
    <t>Highway Maintenance PFI Project</t>
  </si>
  <si>
    <t>Mid August 2012</t>
  </si>
  <si>
    <t>Mid August 2037</t>
  </si>
  <si>
    <t xml:space="preserve">Sheffield City Council </t>
  </si>
  <si>
    <t>Term Contract via Open Tender</t>
  </si>
  <si>
    <t>Up to 9 months</t>
  </si>
  <si>
    <t>31st December 2012</t>
  </si>
  <si>
    <t>Solihull Metropolitan Borough Council</t>
  </si>
  <si>
    <t>Highway Maintenance (with Warwickshire &amp; Coventry)</t>
  </si>
  <si>
    <t>Term maintenance</t>
  </si>
  <si>
    <t>£45M/ annum</t>
  </si>
  <si>
    <t>Street lighting/ tanker services</t>
  </si>
  <si>
    <t>South Tyneside Metropolitan Borough Council</t>
  </si>
  <si>
    <t>Pedestrian Linkage Construction Works. Footpath improvements, dropped kerbs, tactile paving</t>
  </si>
  <si>
    <t>Street Lighting PFI</t>
  </si>
  <si>
    <t xml:space="preserve">Road Resurfacing, Road Marking &amp; Traffic Management </t>
  </si>
  <si>
    <t>St Helens Metropolitan Borough Council</t>
  </si>
  <si>
    <t xml:space="preserve">Road marking, Road Studs &amp; Antiskid </t>
  </si>
  <si>
    <t>Stockport Metropolitan Borough Council</t>
  </si>
  <si>
    <t>Streetscene Services</t>
  </si>
  <si>
    <t>Sunderland City  Council</t>
  </si>
  <si>
    <t>Carriageway Reconstruction and Surfacing Contract</t>
  </si>
  <si>
    <t>1+1 Years</t>
  </si>
  <si>
    <t xml:space="preserve">Sole Provider </t>
  </si>
  <si>
    <t>£4m</t>
  </si>
  <si>
    <t>General Highway Works</t>
  </si>
  <si>
    <t>DSO</t>
  </si>
  <si>
    <t>Road Restraint Systems Maintenance</t>
  </si>
  <si>
    <t>1 Years</t>
  </si>
  <si>
    <t xml:space="preserve">Road Traffic Management </t>
  </si>
  <si>
    <t>Tameside Metropolitan Borough Council</t>
  </si>
  <si>
    <t>Highway Engineering</t>
  </si>
  <si>
    <t>Footpath Resurfacing</t>
  </si>
  <si>
    <t>Footpath Surfacing Works framework</t>
  </si>
  <si>
    <t xml:space="preserve">Open Tender </t>
  </si>
  <si>
    <t>Small Works &amp; Associated Highways Works framework</t>
  </si>
  <si>
    <t>Engineering Minor Maintenance framework</t>
  </si>
  <si>
    <t>Bulk Excavation, crushing of concrete lamp columns framework</t>
  </si>
  <si>
    <t>Hot Rolled Asphalt and coated macadam - supply and hand lay</t>
  </si>
  <si>
    <t>Hot Rolled Asphalt and coated macadam - supply and machine lay</t>
  </si>
  <si>
    <t>Supply and delivery of building materials and construction</t>
  </si>
  <si>
    <t>Street lighting works framework</t>
  </si>
  <si>
    <t>Provision of Chain Skips and disposal of waste</t>
  </si>
  <si>
    <t>Provision / installation of road markings and studs</t>
  </si>
  <si>
    <t>AGMA Contract C029 - Kerbs and flags</t>
  </si>
  <si>
    <t>AGMA tender</t>
  </si>
  <si>
    <t>AGMA Contract C013 - Highway &amp; Horticultural Tools</t>
  </si>
  <si>
    <t>Steel fabrication, fencing supplies and installation</t>
  </si>
  <si>
    <t>Footway Retread</t>
  </si>
  <si>
    <t>Supply of Ready Mixed Concrete</t>
  </si>
  <si>
    <t>AGMA Contract TC012 Dense Bitumen Macadam framework</t>
  </si>
  <si>
    <t>Carriageway Microasphalt</t>
  </si>
  <si>
    <t>High Friction Surfacing &amp; Associated Works</t>
  </si>
  <si>
    <t>Grounds Maintenance Vehicles</t>
  </si>
  <si>
    <t>Supply of Grounds Maintenance Equipment</t>
  </si>
  <si>
    <t>Trafford Metropolitan Borough Council</t>
  </si>
  <si>
    <t>Footway and highway reconstructions, junction improvements, dropped crossings and highway drainage varying in price from under £10,000 to £350,000.</t>
  </si>
  <si>
    <t>Stockport /Trafford Alliance Framework:Surface Dressing, Slurry Sealing, Cold Planing,Carriageway resurfacing</t>
  </si>
  <si>
    <t>Term Maint (OJEU complient)</t>
  </si>
  <si>
    <t>max 5years</t>
  </si>
  <si>
    <t>£1.7M per annum</t>
  </si>
  <si>
    <t>Term Contract</t>
  </si>
  <si>
    <t>Temp Extension</t>
  </si>
  <si>
    <t>400k per annum</t>
  </si>
  <si>
    <t>Winter Maintenance &amp; Gully cleansing</t>
  </si>
  <si>
    <t>Wakefield City Metropolitan Borough Council</t>
  </si>
  <si>
    <t>Separate Contracts</t>
  </si>
  <si>
    <t>Open procedure</t>
  </si>
  <si>
    <t>High Friction Surfacing &amp;  Coloured Surfacing 2008-2010</t>
  </si>
  <si>
    <t>Planing &amp; Surfacing</t>
  </si>
  <si>
    <t>Full OJEU open proceedure</t>
  </si>
  <si>
    <t>30th April 2016</t>
  </si>
  <si>
    <t>£45m</t>
  </si>
  <si>
    <t>Public Realm Paving</t>
  </si>
  <si>
    <t>£120m</t>
  </si>
  <si>
    <t>Highways Surface Dressing Collaborative Contract - West and South York's Consortium</t>
  </si>
  <si>
    <t>Depends on budget and consortium members</t>
  </si>
  <si>
    <t>£2.5m total</t>
  </si>
  <si>
    <t>£75K</t>
  </si>
  <si>
    <t>Proprietary surfacing</t>
  </si>
  <si>
    <t>open tender</t>
  </si>
  <si>
    <t>Traffic Signals supply and install</t>
  </si>
  <si>
    <t>OJEU open procedure</t>
  </si>
  <si>
    <t>£1.4m</t>
  </si>
  <si>
    <t>£0.5m</t>
  </si>
  <si>
    <t>Supply of Bituminous Materials</t>
  </si>
  <si>
    <t xml:space="preserve">Watercourse Maintenance And Flood Risk Reduction 2012-2014 </t>
  </si>
  <si>
    <t>£1m</t>
  </si>
  <si>
    <t>Cleaning of Drains and Culverts</t>
  </si>
  <si>
    <t>Walsall Metropolitan Borough Council</t>
  </si>
  <si>
    <t>Highways Repair &amp; Maintenance</t>
  </si>
  <si>
    <t>OJEU</t>
  </si>
  <si>
    <t>2+2=4 Years</t>
  </si>
  <si>
    <t>nil</t>
  </si>
  <si>
    <t>Wigan Metropolitan Borough Council</t>
  </si>
  <si>
    <t>Highways &amp; Drainage Works</t>
  </si>
  <si>
    <t>Wirral Metropolitan Borough Council</t>
  </si>
  <si>
    <t>Highway &amp; Engineering Services</t>
  </si>
  <si>
    <t>Wolverhampton City Council</t>
  </si>
  <si>
    <t>N/K</t>
  </si>
  <si>
    <t>Highway Improvements up to £500k</t>
  </si>
  <si>
    <t>Choice of 6 contractors selected for each project based on tendered schedule of rates.</t>
  </si>
  <si>
    <t>Major Highway Schemes £500k and above</t>
  </si>
  <si>
    <t>Choice of 4 contractors, appointed for each project by MHA Project Board.</t>
  </si>
  <si>
    <t>Barking and Dagenham (with Havering)</t>
  </si>
  <si>
    <t>Barnet (London Borough of)</t>
  </si>
  <si>
    <t>Road Maintenance Programme 2 contractors</t>
  </si>
  <si>
    <t>Routine Planned Highway Maintenance - 2 Contractors</t>
  </si>
  <si>
    <t>Responsive Cyclic Maintenance</t>
  </si>
  <si>
    <t>Road Marking</t>
  </si>
  <si>
    <t>Bexley (London Borough of)</t>
  </si>
  <si>
    <t>Highways Maintenance &amp; Civil Engineering Works</t>
  </si>
  <si>
    <t>Highway Maintenance-Major Highway Works (Lot 1)</t>
  </si>
  <si>
    <t>Highway Maintenance-Minor (Lot 2)</t>
  </si>
  <si>
    <t>Brent (London Borough of)</t>
  </si>
  <si>
    <t>Machine Surfacing</t>
  </si>
  <si>
    <t>Street Furniture &amp; Painting</t>
  </si>
  <si>
    <t>Line markings &amp; Associated Works</t>
  </si>
  <si>
    <t>Bromley (London Borough of)</t>
  </si>
  <si>
    <t>Highway Maintenance Reactive, Minor Works, Road Markings  and Winter Service</t>
  </si>
  <si>
    <t>Restricted</t>
  </si>
  <si>
    <t>poss 1</t>
  </si>
  <si>
    <t>£1.9m</t>
  </si>
  <si>
    <t>Major Highway Works</t>
  </si>
  <si>
    <t>£3.1m</t>
  </si>
  <si>
    <t>Street Lighting Maintenance and improvements (including traffic signs)</t>
  </si>
  <si>
    <t>poss 2 + 2</t>
  </si>
  <si>
    <t>Camden (London Borough of)</t>
  </si>
  <si>
    <t>Highway Works Contract (Area A)</t>
  </si>
  <si>
    <t>56 million</t>
  </si>
  <si>
    <t>Highway Works Contract (Area B)</t>
  </si>
  <si>
    <t>As above</t>
  </si>
  <si>
    <t>Street Lighting Works Contract - renewals, improvements, routine &amp; reactive maintenance</t>
  </si>
  <si>
    <t xml:space="preserve">Sole Providers </t>
  </si>
  <si>
    <t>5.6 million</t>
  </si>
  <si>
    <t>Street Lighting Works Contract - Provision of historic and replica street lighting coloumns and laterns</t>
  </si>
  <si>
    <t>Street Lighting Works Contract - Non destructive structural &amp; electrical testing</t>
  </si>
  <si>
    <t>Sole Provide</t>
  </si>
  <si>
    <t>Drainage Works Contract</t>
  </si>
  <si>
    <t>DLO/DSO</t>
  </si>
  <si>
    <t>Croydon (London Borough of)</t>
  </si>
  <si>
    <t>Street Lighting Maintenance Services</t>
  </si>
  <si>
    <t>Ealing (London Borough of)</t>
  </si>
  <si>
    <t>Highway Maintenance (Lot 1)</t>
  </si>
  <si>
    <t>Minor Civil Engineering (Lot 2)</t>
  </si>
  <si>
    <t>Enfield (London Borough of)</t>
  </si>
  <si>
    <t xml:space="preserve">Street Lighting - joint with L/B/ Barnet includes:  • Street Lighting 
• Street Lighting and Illuminated Traffic Signs 
</t>
  </si>
  <si>
    <t xml:space="preserve">Highways &amp; Engineering Contract 2011 includes:                    • Highway Maintenance 
• Surface Dressing 
• Slurry Sealing 
• Cold Planning 
• Road Markings and Studs 
• Term Maintenance Contract 
• High Friction Surfacing 
• Carriageway Resurfacing 
• Winter Maintenance 
• Gully Cleansing
</t>
  </si>
  <si>
    <t>optional break clause after 3 years 05/11/2014</t>
  </si>
  <si>
    <t>NONE</t>
  </si>
  <si>
    <t>OJEU for new contract or option to join London Regional contract.</t>
  </si>
  <si>
    <t xml:space="preserve">Grounds Maintenance </t>
  </si>
  <si>
    <t xml:space="preserve">Arboricultural Services </t>
  </si>
  <si>
    <t>Greenwich (London Borough of)</t>
  </si>
  <si>
    <t>Autumn 2012</t>
  </si>
  <si>
    <t>Highway Maintenance Works</t>
  </si>
  <si>
    <t>Hackney (London Borough of)</t>
  </si>
  <si>
    <t>Street Lighting &amp; Street Furniture- Street Lighting and Illuminated Traffic Signs</t>
  </si>
  <si>
    <t>EU Restricted</t>
  </si>
  <si>
    <t>2 + 2 Years Extentions incentivised via Contract performance</t>
  </si>
  <si>
    <t>31/03/2015 Need for next contract to reviewed Summer 2013</t>
  </si>
  <si>
    <t>OJUE Date not known</t>
  </si>
  <si>
    <t>Currently not known</t>
  </si>
  <si>
    <t>C/E/Works, Highway Maintenance- Cold Planing, Term Maintenance Contract, High Friction Surfacing, Winter Maintenance, Gully Cleansing</t>
  </si>
  <si>
    <t>3 + 2 Years Extentions incentivised via Contract performance</t>
  </si>
  <si>
    <t>31/03/2015 Need for next contract to reviewed Summer 2014</t>
  </si>
  <si>
    <t>Road Surfacing- Cold Planing, Road Markings and Studs, High Friction Surfacing</t>
  </si>
  <si>
    <t>4 + 2 Years Extentions incentivised via Contract performance</t>
  </si>
  <si>
    <t>31/03/2015 Need for next contract to reviewed Summer 2015</t>
  </si>
  <si>
    <t>Line Markings- High Friction Surfacing, Road Markings and Studs</t>
  </si>
  <si>
    <t>5 + 2 Years Extentions incentivised via Contract performance</t>
  </si>
  <si>
    <t>31/03/2015 Need for next contract to reviewed Summer 2016</t>
  </si>
  <si>
    <t>Hammersmith &amp; Fulham (London Borough of)</t>
  </si>
  <si>
    <t>Term Contracts for Various Highway Works - Paving</t>
  </si>
  <si>
    <t>Term Contracts for Various Highway Works - Gully Emptying</t>
  </si>
  <si>
    <t>Road marking &amp; Surfacing Term Maintenance</t>
  </si>
  <si>
    <t>Haringey (London Borough of)</t>
  </si>
  <si>
    <t>Highways
and Street Lighting Term contract 2009-2013</t>
  </si>
  <si>
    <t>Harrow (London Borough of)</t>
  </si>
  <si>
    <t xml:space="preserve">Street Lighting Maintenance </t>
  </si>
  <si>
    <t>Havering (London Borough of)</t>
  </si>
  <si>
    <t>Planned Maintenance Highways</t>
  </si>
  <si>
    <t>Joint tender with LB Barking and Dagenham</t>
  </si>
  <si>
    <t>2.5 years</t>
  </si>
  <si>
    <t>Reactive Maintenance</t>
  </si>
  <si>
    <t>not known</t>
  </si>
  <si>
    <t>Hillingdon (London Borough of)</t>
  </si>
  <si>
    <t>Highway Responsive Maintenance</t>
  </si>
  <si>
    <t>Trench Reinstatement etc</t>
  </si>
  <si>
    <t>Hounslow (London Borough of)</t>
  </si>
  <si>
    <t>Footway Maintenance</t>
  </si>
  <si>
    <t>1st January 2013</t>
  </si>
  <si>
    <t>31st December  2038</t>
  </si>
  <si>
    <t>Islington (London Borough of)</t>
  </si>
  <si>
    <t>Highways &amp;Traffic Planned Works Partnering ( Area A )</t>
  </si>
  <si>
    <t>Tender  4year contract &gt; 5 x 1</t>
  </si>
  <si>
    <t>5.25 Years</t>
  </si>
  <si>
    <t>See comments</t>
  </si>
  <si>
    <t>Average £4m pa</t>
  </si>
  <si>
    <t>Highway &amp; Traffic Planned Works     Partnering ( Area B )</t>
  </si>
  <si>
    <t xml:space="preserve">Tender  4year contract &gt; 5 x 1 </t>
  </si>
  <si>
    <t>Best value Exercise 2004</t>
  </si>
  <si>
    <t>Average £1m pa</t>
  </si>
  <si>
    <t>Public Lighting</t>
  </si>
  <si>
    <t>PFI Tender 2002</t>
  </si>
  <si>
    <t>Too far ahead</t>
  </si>
  <si>
    <t>Tender</t>
  </si>
  <si>
    <t>Kensington &amp; Chelsea (Royal Borough of)</t>
  </si>
  <si>
    <t>Highway Asphalt Surfacing</t>
  </si>
  <si>
    <t>1 + 1 + 1 Years</t>
  </si>
  <si>
    <t>Public Lighting Maintenance &amp; New Works</t>
  </si>
  <si>
    <t>Minor Highway Works - Civils</t>
  </si>
  <si>
    <t>Highway Paving works</t>
  </si>
  <si>
    <t>Highway Drainage &amp; Gully Works</t>
  </si>
  <si>
    <t>Road Markings</t>
  </si>
  <si>
    <t>Exhibition Road. Construction work for Highways, roads</t>
  </si>
  <si>
    <t>Contract Start Date -  Aug 2008</t>
  </si>
  <si>
    <t>Construction work for Highways, roads (Traffic Man Scheme)</t>
  </si>
  <si>
    <t>Contract Start Date - Aug 2009</t>
  </si>
  <si>
    <t>Kingston Upon Thames (Royal Borough of)</t>
  </si>
  <si>
    <t>Winter Maintenance &amp; Gully Cleansing (Combined with "Street Cleansing" Contract)</t>
  </si>
  <si>
    <t>Contract recently extended</t>
  </si>
  <si>
    <t>Carriageway Surfacing &amp; Minor Reconstruction</t>
  </si>
  <si>
    <t>Highway Maintenance and Minor Highway Improvements</t>
  </si>
  <si>
    <t>Road Marking - Provision and Maintenance</t>
  </si>
  <si>
    <t>Street Lighting Maintenance &amp; Services</t>
  </si>
  <si>
    <t>London Highways Alliance Contract (LoHAC) Highway Maintenance, Minor Improvements &amp; Services Term Contract</t>
  </si>
  <si>
    <t>Framework + Call-off Contract</t>
  </si>
  <si>
    <t>Lambeth (London Borough of)</t>
  </si>
  <si>
    <t>Highways Term Contract</t>
  </si>
  <si>
    <t xml:space="preserve">PFI </t>
  </si>
  <si>
    <t>Lewisham (London Borough of)</t>
  </si>
  <si>
    <t>Highway Maintenance &amp; Traffic Schemes Work</t>
  </si>
  <si>
    <t>28th January 2009</t>
  </si>
  <si>
    <t>Merton (London Borough of)</t>
  </si>
  <si>
    <t>Highway Maintenance &amp; Improvement Works</t>
  </si>
  <si>
    <t>2yrs</t>
  </si>
  <si>
    <t>Street Lighting Maintenance and Improvement Contract</t>
  </si>
  <si>
    <t>£2.75million</t>
  </si>
  <si>
    <t xml:space="preserve">Major Carriageway &amp; Footway Maintenance/          Major Highway Improvement        </t>
  </si>
  <si>
    <t>Newham (London Borough of)</t>
  </si>
  <si>
    <t>1/Construction Services Contract/</t>
  </si>
  <si>
    <t>2/ Responsive Services Contract/</t>
  </si>
  <si>
    <t>Newham (Waltham Forest, Hackney, Tower Hamlets) (London Borough of)</t>
  </si>
  <si>
    <t>Redbridge (London Borough of)</t>
  </si>
  <si>
    <t>Contract A/ Civil Engineering</t>
  </si>
  <si>
    <t>4.5 p/a</t>
  </si>
  <si>
    <t>Contract B/ Carriageway Treatment</t>
  </si>
  <si>
    <t>1.5 p/a</t>
  </si>
  <si>
    <t>Contract C/ Public Lighting</t>
  </si>
  <si>
    <t>Public Lighting Electrical Testing</t>
  </si>
  <si>
    <t>0.06 p/a</t>
  </si>
  <si>
    <t>Richmond Upon Thames (London Borough of)</t>
  </si>
  <si>
    <t>Highways Civil</t>
  </si>
  <si>
    <t>£2.5m/year</t>
  </si>
  <si>
    <t>Highways Resurfacing</t>
  </si>
  <si>
    <t>£1.25m/year</t>
  </si>
  <si>
    <t>Highways Road Marking</t>
  </si>
  <si>
    <t>£0.1m/year</t>
  </si>
  <si>
    <t>Street Lighting Services</t>
  </si>
  <si>
    <t>£1.5m/year</t>
  </si>
  <si>
    <t>0.5m/year</t>
  </si>
  <si>
    <t>Reactive Mtc</t>
  </si>
  <si>
    <t>Southwark (London Borough of)</t>
  </si>
  <si>
    <t>Sutton (London Borough of)</t>
  </si>
  <si>
    <t xml:space="preserve">Reactive Highway Maintenance &amp; general road works </t>
  </si>
  <si>
    <t>Inspection &amp; Maintenance of Highways Structures</t>
  </si>
  <si>
    <t>Tower Hamlets (London Borough of)</t>
  </si>
  <si>
    <t>Highways Capital Works</t>
  </si>
  <si>
    <t>Gully Maintenance</t>
  </si>
  <si>
    <t>Waltham Forest (London Borough of)</t>
  </si>
  <si>
    <t>Wandsworth (London Borough of)</t>
  </si>
  <si>
    <t>Highway Surfacing Framework</t>
  </si>
  <si>
    <t>Westminster City of London (London Borough of)</t>
  </si>
  <si>
    <t xml:space="preserve">Lot 1 – Planned Maintenance/Surfacing     Lot 2 – Street Lighting       </t>
  </si>
  <si>
    <t>10 Years</t>
  </si>
  <si>
    <t xml:space="preserve">Lot 3 – Structures                Lot 4 – Traffic schemes/highway enhancement schemes </t>
  </si>
  <si>
    <t>Bath &amp; NE Somerset (BANES) Unitary Authority</t>
  </si>
  <si>
    <t>Contract Start Dates -1st April 2009</t>
  </si>
  <si>
    <t>2+2 Years</t>
  </si>
  <si>
    <t>Contract Start Date - 1st April 2009</t>
  </si>
  <si>
    <t>Bath &amp; NE Somerset Unitary Authority</t>
  </si>
  <si>
    <t xml:space="preserve">Maintenance of Street lighting </t>
  </si>
  <si>
    <t>Bedford Borough Council Unitary Authority</t>
  </si>
  <si>
    <t>MAC</t>
  </si>
  <si>
    <t>5 x 1 year</t>
  </si>
  <si>
    <t>Central Bedfordshire Council Unitary Authority - current contract covers Bedford Borough Council.  No decision on coverage for replacement contract but in discussions with neighbouring authorities</t>
  </si>
  <si>
    <t>MAC - all services listed below</t>
  </si>
  <si>
    <t>£5.5m</t>
  </si>
  <si>
    <t>Blackburn with Darwen Unitary Authority</t>
  </si>
  <si>
    <t>Blackpool BC Unitary Authority</t>
  </si>
  <si>
    <t>Highway Capital Works</t>
  </si>
  <si>
    <t>Bournemouth Unitary Authority</t>
  </si>
  <si>
    <t>Bracknell Forest Unitary Authority</t>
  </si>
  <si>
    <t>Streetcare Term Maintenance Contract inc Street Cleansing</t>
  </si>
  <si>
    <t>Streetcare Highways Electrical Maintenance</t>
  </si>
  <si>
    <t>Brighton &amp; Hove Unitary Authority</t>
  </si>
  <si>
    <t>Highway Maintenace</t>
  </si>
  <si>
    <t>NEC3 Contract</t>
  </si>
  <si>
    <t>2 x 12 months</t>
  </si>
  <si>
    <t>£0.35m</t>
  </si>
  <si>
    <t>3 x 12 months</t>
  </si>
  <si>
    <t>Minor Highways Works</t>
  </si>
  <si>
    <t>EU procurement</t>
  </si>
  <si>
    <t>EU procurement - joint with East Sussex CC</t>
  </si>
  <si>
    <t>4 x 12 months</t>
  </si>
  <si>
    <t>Bristol City Unitary Authority</t>
  </si>
  <si>
    <t>Cheshire East Unitary Authority</t>
  </si>
  <si>
    <t>Highways Services Contract</t>
  </si>
  <si>
    <t>6th October 2011</t>
  </si>
  <si>
    <t>5th October 2016</t>
  </si>
  <si>
    <t>Cheshire West &amp; Chester Unitary Authority</t>
  </si>
  <si>
    <t>Cheshire West &amp; Chester Unitary Authority
&amp; Shropshire County Council</t>
  </si>
  <si>
    <t xml:space="preserve">06/10/2012 - Cheshire West 01/04/2012 - Shropshire </t>
  </si>
  <si>
    <t>5 Oct 2018 - Cheshire West
31 March 2018 - Shropshire</t>
  </si>
  <si>
    <t>Yearly</t>
  </si>
  <si>
    <t>5 Oct 2022 - Cheshire West
31 March 2022 - Shropshire</t>
  </si>
  <si>
    <t>Done (29/10/2010)</t>
  </si>
  <si>
    <t>£20 million p/a for Cheshire West &amp; Chester
£20 million per year for Shropshire</t>
  </si>
  <si>
    <t>Cornwall Unitary Authority</t>
  </si>
  <si>
    <t>Summer 2012</t>
  </si>
  <si>
    <t>Derby City Unitary Authority</t>
  </si>
  <si>
    <t>Derby roads - Reactive and emergency maintenance works, winter maintenance operations, planned highways maintenance and transport improvement works.</t>
  </si>
  <si>
    <t>Halton BC Unitary Authority</t>
  </si>
  <si>
    <t>Hartlepool Unitary Authority</t>
  </si>
  <si>
    <t>Surface Dressing Contract</t>
  </si>
  <si>
    <t>Summer 2009</t>
  </si>
  <si>
    <t>Herefordshire Unitary Authority</t>
  </si>
  <si>
    <t>Isle of Wight Unitary Authority</t>
  </si>
  <si>
    <t>Highway Maintenance - Lot 1 Highway repairs &amp; Maintenance</t>
  </si>
  <si>
    <t>Highway Maintenance - Lot 2 - Anti-skid &amp; over band sealing</t>
  </si>
  <si>
    <t>Highway Maintenance - Lot 3 - Carriageway Retread</t>
  </si>
  <si>
    <t>Highway Maintenance - Lot 4 - Carriageway Surface Dressing</t>
  </si>
  <si>
    <t xml:space="preserve">Highway Maintenance - Lot 5 - Winter Maintenance </t>
  </si>
  <si>
    <t xml:space="preserve">Street Lighting &amp;  Illuminated Signs       </t>
  </si>
  <si>
    <t>1st April 2013</t>
  </si>
  <si>
    <t>31st March 2038</t>
  </si>
  <si>
    <t>Leicester City Unitary Authority</t>
  </si>
  <si>
    <t>Luton Unitary Authority</t>
  </si>
  <si>
    <t>Highway Maintenance &amp; Street Lighting Maintenance                                                         (All routine and reactive maintenance and highway improvements including surfacing and street lighting infrastructure)</t>
  </si>
  <si>
    <t>Supply Installation and Maintenance of Traffic Signals</t>
  </si>
  <si>
    <t>31-Apr-12</t>
  </si>
  <si>
    <t>Highway Condition Surveys</t>
  </si>
  <si>
    <t>Medway Unitary Authority</t>
  </si>
  <si>
    <t>Highway Term Maintenance Contract</t>
  </si>
  <si>
    <t>Middlesbrough Unitary Authority</t>
  </si>
  <si>
    <t>Partnership</t>
  </si>
  <si>
    <t>Tees Valley Framework</t>
  </si>
  <si>
    <t>ADEPT Survey April 2021</t>
  </si>
  <si>
    <t>ADEPT Survey April 2022</t>
  </si>
  <si>
    <t>ADEPT Survey April 2023</t>
  </si>
  <si>
    <t>ADEPT Survey April 2024</t>
  </si>
  <si>
    <t>ADEPT Survey April 2025</t>
  </si>
  <si>
    <t>ADEPT Survey April 2026</t>
  </si>
  <si>
    <t>Milton Keynes Unitary Authority</t>
  </si>
  <si>
    <t>Bridge Maintenance &amp; Minor Construction Works</t>
  </si>
  <si>
    <t>Supply &amp; Fix Road Studs</t>
  </si>
  <si>
    <t>Slurry Surfacing</t>
  </si>
  <si>
    <t>H/R/A/,Coated Macadam &amp; Cold Planing</t>
  </si>
  <si>
    <t>High Friction Surfacing on Carriageways</t>
  </si>
  <si>
    <t>Carriageway Joint Sealing &amp; Over banding</t>
  </si>
  <si>
    <t>Highway Small Works Contract</t>
  </si>
  <si>
    <t>NE Lincolnshire Unitary Authority</t>
  </si>
  <si>
    <t>Strategic Delivery Partner</t>
  </si>
  <si>
    <t>Competetive dialogue</t>
  </si>
  <si>
    <t>5 yrs</t>
  </si>
  <si>
    <t>approx 15 p.a.</t>
  </si>
  <si>
    <t>OJEU PQQ / closed tender</t>
  </si>
  <si>
    <t>2 x 1yr</t>
  </si>
  <si>
    <t>Schedule of rates</t>
  </si>
  <si>
    <t>North Lincolnshire Council Unitary Authority</t>
  </si>
  <si>
    <t>Highway Maintenance, surface dressing, slurry sealing, cold planing, road markings and studs, HF surfacing, carriageway surfacing</t>
  </si>
  <si>
    <t>NEC - Works contract - Negotiated</t>
  </si>
  <si>
    <t>TBA</t>
  </si>
  <si>
    <t>OJEU turnover = £2.5m Actual average turnover to date = £4.2m</t>
  </si>
  <si>
    <t>Cost plus</t>
  </si>
  <si>
    <t>Highway Maintenance, cold planing, road markings &amp; studs, Street lighting &amp; illuminated signs, vehicle maintenance, carriageway resurfacing, HF surfacing, winter maintenance, drainage &amp; contruction, gulley cleansing.</t>
  </si>
  <si>
    <t>None - In house provision</t>
  </si>
  <si>
    <t>At Cost</t>
  </si>
  <si>
    <t>Nottingham City Unitary Authority</t>
  </si>
  <si>
    <t>Framework/Internal DLO</t>
  </si>
  <si>
    <t>To be determined</t>
  </si>
  <si>
    <t>Internal DLO</t>
  </si>
  <si>
    <t>Peterborough City Unitary Authority</t>
  </si>
  <si>
    <t>Plymouth City Unitary Authority</t>
  </si>
  <si>
    <t>Public Realm Integrated contract</t>
  </si>
  <si>
    <t>01/12/2015
Dec-15</t>
  </si>
  <si>
    <t>01/12/2018
Dec-18</t>
  </si>
  <si>
    <t>£190 million</t>
  </si>
  <si>
    <t>Street Lighting, Illuminated Traffic Signs &amp; Vehicle Maintenance</t>
  </si>
  <si>
    <t>3Years</t>
  </si>
  <si>
    <t>£12 million</t>
  </si>
  <si>
    <t>Poole Unitary Authority</t>
  </si>
  <si>
    <t>Road Markings Maintenance</t>
  </si>
  <si>
    <t>Portsmouth Unitary Authority</t>
  </si>
  <si>
    <t>Reading Unitary Authority</t>
  </si>
  <si>
    <t xml:space="preserve">OJEU </t>
  </si>
  <si>
    <t>See below</t>
  </si>
  <si>
    <t>Bridge Maintenance</t>
  </si>
  <si>
    <t>Annual Tender</t>
  </si>
  <si>
    <t>None 2012</t>
  </si>
  <si>
    <t>31-Sept 12</t>
  </si>
  <si>
    <t>31-Sept-12</t>
  </si>
  <si>
    <t>Part of c'way contract</t>
  </si>
  <si>
    <t>(within C'way Resurfacing)</t>
  </si>
  <si>
    <t>OJEU Process</t>
  </si>
  <si>
    <t>Autumn 2016</t>
  </si>
  <si>
    <t>Autumn 2018</t>
  </si>
  <si>
    <t>Auntumn 2018</t>
  </si>
  <si>
    <t>Late Spring 2012</t>
  </si>
  <si>
    <t>Prov. Nov 2012</t>
  </si>
  <si>
    <t>Prov Oct 2016</t>
  </si>
  <si>
    <t>Prov Oct 2018</t>
  </si>
  <si>
    <t>Highways Element c £19K per annum</t>
  </si>
  <si>
    <t>Part of Road Marking</t>
  </si>
  <si>
    <t>Spring 2012</t>
  </si>
  <si>
    <t>(within Road Marking Contract)</t>
  </si>
  <si>
    <t>Early 2015</t>
  </si>
  <si>
    <t>Redcar &amp; Cleveland Unitary Authority</t>
  </si>
  <si>
    <t>Highway Works Strategic Partnering Contract</t>
  </si>
  <si>
    <t>Public Lighting &amp; Illuminated Traffic Signs</t>
  </si>
  <si>
    <t>Slough Unitary Authority</t>
  </si>
  <si>
    <t>Routine Maintenace &lt;100K item</t>
  </si>
  <si>
    <t>South Gloucestershire Unitary Authority</t>
  </si>
  <si>
    <t>Southampton City Unitary Authority</t>
  </si>
  <si>
    <t>Highway Services Partnership, including Surface dressing, slurry sealing, cold milling, road markings and studs, vehicle maintenance, HF surfacing, carriageway resurfacing, winter maintenance, gully cleansing.</t>
  </si>
  <si>
    <t>4th Oct 2010</t>
  </si>
  <si>
    <t>3rd Oct 2020</t>
  </si>
  <si>
    <t>3rd October 2025</t>
  </si>
  <si>
    <t>3rd October 2020</t>
  </si>
  <si>
    <t>1st January 2018</t>
  </si>
  <si>
    <t>£15m/year approx</t>
  </si>
  <si>
    <t>Street Lighting Maintenance, Illuminated traffic signs</t>
  </si>
  <si>
    <t>1st April 2010</t>
  </si>
  <si>
    <t>31st March 2035</t>
  </si>
  <si>
    <t>1st October 2033</t>
  </si>
  <si>
    <t>£32m total</t>
  </si>
  <si>
    <t>Southend Unitary Authority</t>
  </si>
  <si>
    <t>Ad hoc footway and carriageway maintenance, including minor drainage works and planned footway maintenance</t>
  </si>
  <si>
    <t>30th September 2014</t>
  </si>
  <si>
    <t>3 Year</t>
  </si>
  <si>
    <t>Carriageway Planing &amp; Resurfacing</t>
  </si>
  <si>
    <t>Bridge Strengthening &amp; Maintenance</t>
  </si>
  <si>
    <t>1st Oct 2011</t>
  </si>
  <si>
    <t>30th Sept 2014</t>
  </si>
  <si>
    <t>Construction, foundation &amp; surface works ( New Works )</t>
  </si>
  <si>
    <t>Stockton on Tees Unitary Authority</t>
  </si>
  <si>
    <t>Highway Maintenance cold plane &amp; HRA/DBM resurface</t>
  </si>
  <si>
    <t>Stoke on Trent Unitary Authority</t>
  </si>
  <si>
    <t>Term Contract - Minor Works Schemes 2011-2015</t>
  </si>
  <si>
    <t>Various Surface Works</t>
  </si>
  <si>
    <t>Highway and Traffic Engineering</t>
  </si>
  <si>
    <t>Estimated 4 year turnover</t>
  </si>
  <si>
    <t>Term Contract - Applied Surfacing 2012 - 2016</t>
  </si>
  <si>
    <t>Term Contract - Carriageway Resurfacing 2011 - 2015</t>
  </si>
  <si>
    <t>Swindon Unitary Authority</t>
  </si>
  <si>
    <t>Telford &amp; Wrekin Unitary Authority</t>
  </si>
  <si>
    <t>Thurrock Unitary Authority</t>
  </si>
  <si>
    <t>Planned &amp; Reactive Highway Works</t>
  </si>
  <si>
    <t xml:space="preserve">2 Years </t>
  </si>
  <si>
    <t>Torbay Unitary Authority</t>
  </si>
  <si>
    <t xml:space="preserve">Competitive Dialogue </t>
  </si>
  <si>
    <t>19th July 2010</t>
  </si>
  <si>
    <t>19th July 2020</t>
  </si>
  <si>
    <t>15yrs</t>
  </si>
  <si>
    <t>July 19th 2035</t>
  </si>
  <si>
    <t>£2 Million PA</t>
  </si>
  <si>
    <t>Valuation</t>
  </si>
  <si>
    <t>Competitive Tender</t>
  </si>
  <si>
    <t>1 yrs</t>
  </si>
  <si>
    <t>£150k PA</t>
  </si>
  <si>
    <t>£40k PA</t>
  </si>
  <si>
    <t>£25k PA</t>
  </si>
  <si>
    <t>Valaution</t>
  </si>
  <si>
    <t>Incl in the £2 Million</t>
  </si>
  <si>
    <t>3yrs</t>
  </si>
  <si>
    <t>£500k PA</t>
  </si>
  <si>
    <t>10th July 2010</t>
  </si>
  <si>
    <t>1yr</t>
  </si>
  <si>
    <t>£60k PA</t>
  </si>
  <si>
    <t>£800K PA</t>
  </si>
  <si>
    <t>Incl In the £2 Million</t>
  </si>
  <si>
    <t>Warrington Unitary Authority</t>
  </si>
  <si>
    <t>West Berkshire Unitary Authority</t>
  </si>
  <si>
    <t>Routine &amp; Winter Maintenance &amp; Minor Bridge Works</t>
  </si>
  <si>
    <t>Street Lighting &amp; Electrical Term Contract</t>
  </si>
  <si>
    <t>Windsor &amp; Maidenhead Unitary Authority</t>
  </si>
  <si>
    <t>Wokingham Unitary Authority</t>
  </si>
  <si>
    <t>Highway Network Works Contract (as list 1)</t>
  </si>
  <si>
    <t>Gully Emptying Contract</t>
  </si>
  <si>
    <t>Street Lighting (as list 2)</t>
  </si>
  <si>
    <t>York City Unitary Authority</t>
  </si>
  <si>
    <t>Road Maintenance</t>
  </si>
  <si>
    <t>Street Lighting - Inspection &amp; Maintenance</t>
  </si>
  <si>
    <t>unkown at the moment</t>
  </si>
  <si>
    <t>Road Marking &amp; Anti-Skid Surfacing</t>
  </si>
  <si>
    <t>31/9/14</t>
  </si>
  <si>
    <t>Highway Resurfacing</t>
  </si>
  <si>
    <t>Waste:</t>
  </si>
  <si>
    <t>The data covers current and future projects that are not yet fully operational – i.e. from in procurement projects to construction. Description of the project status is provided in the Notes and references column.   We have not included projects where we don’t have information coming in from the Local Authorities.  It is not possible to estimate the scale of the future investment for the PPP and Merchant schemes for which there is not much cost information at present even at an aggregate level. This is because PPP projects are not obligated to report to WIDP except for those that have signed a Memorandum of Understanding and benefit from WIDP’s Transactor support. This again makes it difficult to populate most of the PPP projects.</t>
  </si>
  <si>
    <t>Education:</t>
  </si>
  <si>
    <t xml:space="preserve">The costs only include central government capital support and do not include any funding contributions from the local authorities themselves, therefore these cost estimates could be considered to be conservative. Other Department funding, for example basic need and capital maintenance, is delegated directly to local authorities, schools and other bodies and is not included in the figures quoted. </t>
  </si>
  <si>
    <t>Housing (PFI):</t>
  </si>
  <si>
    <t>Health: P21/P21+</t>
  </si>
  <si>
    <t>The Education pipeline data is provided for the pipeline as at July 2011 and has not been updated since. It also reflects data that is in the public domain from quarterly data published by HM Treasury.</t>
  </si>
  <si>
    <t xml:space="preserve"> Housing: (Affordable Housing) </t>
  </si>
  <si>
    <t>Governement Construction and LA Highway Maintenance Pipeline Notes</t>
  </si>
  <si>
    <t>** Confirmed by Procurement Division within the Hub that Managed Motorway Framework can accept tasks up to mid Feb 2014. Tasks up to this date will be honoured for 18 months.</t>
  </si>
  <si>
    <t>Roads:</t>
  </si>
  <si>
    <t>LA Highway Maintenance (see separate sheet):</t>
  </si>
  <si>
    <t>Health: PFI / NHS Lift</t>
  </si>
  <si>
    <t xml:space="preserve">The data provided comes from NDA project controls information against the spend category of ‘new construction’ for the next three years across the NDA Estate for projects over </t>
  </si>
  <si>
    <t>£10m.  Some of the projects against ‘new construction’ may include for plant and equipment requirements.</t>
  </si>
  <si>
    <t xml:space="preserve">‘Bid price’ has been allocated under the cost status where the project has already started, but there may be more than one contract in place to support a project where costs have </t>
  </si>
  <si>
    <t xml:space="preserve">been rolled up, or there subsequent contracts still to be let in future years. </t>
  </si>
  <si>
    <t> For the avoidance of doubt, all figures are FY11.12 values.</t>
  </si>
  <si>
    <t>Nuclear Decommissioning:</t>
  </si>
  <si>
    <t>The new Dounreay contract started in April and the new contractor has until December 2012 to finalise their updated plans. Currently they believe this project will cost around a further £8m which is significantly lower than the £21 forecast by the previous incumbent.</t>
  </si>
  <si>
    <t>2013-2014</t>
  </si>
  <si>
    <t>SPRS Retreatment Facility</t>
  </si>
  <si>
    <t>Magnox Fuel Storage Pond</t>
  </si>
  <si>
    <t>SEP Settling Tank</t>
  </si>
  <si>
    <t>Magnox Swarf Storage Silos</t>
  </si>
  <si>
    <t>Pile Fuel Cladding Silo</t>
  </si>
  <si>
    <t>SIXEP Contingency Plant</t>
  </si>
  <si>
    <t>Geological Disposal Facility</t>
  </si>
  <si>
    <t>Major refurbishment of R1 lab/office building at Rutherford-Appleton Laboratory (STFC)</t>
  </si>
  <si>
    <t>Refurbishments of lab/office buildings and infrastructure at STFC sites (Daresbury Laboratory, Rutherford-Appleton Laboratory and UKATC Edinburgh) - excludes R1 at Rutherford Appleton Laboratory</t>
  </si>
  <si>
    <t>Improve the condition of the site buildings and infrastructure, particularly roofs, insulation and electrical distribution</t>
  </si>
  <si>
    <t>2014 onwards</t>
  </si>
  <si>
    <t>Cost estimates from STFC Estates &amp; Building Project Groups</t>
  </si>
  <si>
    <t>STFC Institute Sustainability budget.</t>
  </si>
  <si>
    <r>
      <t>Remaining schemes and strategies by Region</t>
    </r>
    <r>
      <rPr>
        <sz val="12"/>
        <color rgb="FF000000"/>
        <rFont val="Calibri"/>
        <family val="2"/>
        <scheme val="minor"/>
      </rPr>
      <t xml:space="preserve"> - These are all the Flood and Coastal erosion Risk Management schemes (works on the ground) within the given Regional Flood and Coastal Committee area.</t>
    </r>
  </si>
  <si>
    <r>
      <t xml:space="preserve"> </t>
    </r>
    <r>
      <rPr>
        <u/>
        <sz val="12"/>
        <color rgb="FF000000"/>
        <rFont val="Calibri"/>
        <family val="2"/>
        <scheme val="minor"/>
      </rPr>
      <t>Other Projects</t>
    </r>
    <r>
      <rPr>
        <sz val="12"/>
        <color rgb="FF000000"/>
        <rFont val="Calibri"/>
        <family val="2"/>
        <scheme val="minor"/>
      </rPr>
      <t xml:space="preserve"> - These the remaining projects in the given Regional Flood and Coastal Committee area such as: flood warning projects; complying with statutory requirements eg H&amp;S; and other capital work such as bridges, coastal monitoring etc.   </t>
    </r>
  </si>
  <si>
    <r>
      <t>Asset Ownership</t>
    </r>
    <r>
      <rPr>
        <sz val="12"/>
        <color rgb="FF000000"/>
        <rFont val="Calibri"/>
        <family val="2"/>
        <scheme val="minor"/>
      </rPr>
      <t xml:space="preserve"> - where there is a standard PFI structure (i.e. a reverting asset) we call it “Public” ownership and where there is non-reverting asset we call it “Private” and where there is a mix of reverting and non-reverting assets we categorise it “Public/Private”</t>
    </r>
  </si>
  <si>
    <r>
      <t>Scheme Status</t>
    </r>
    <r>
      <rPr>
        <sz val="12"/>
        <color rgb="FF000000"/>
        <rFont val="Calibri"/>
        <family val="2"/>
        <scheme val="minor"/>
      </rPr>
      <t xml:space="preserve"> – all our PFI projects are classed as ‘Started’ because projects are either "In procurement" and in the process of selecting a contractor, or have awarded their contract but have not yet begun building the waste facilities, or one or more of the waste facilities is in construction, the others may still be waiting planning consent, or Partially Operational – i.e. one or more of the facilities is processing waste; the other facilities may be waiting planning consent or still being built. Please note work on securing planning is typically deferred until financial close.</t>
    </r>
  </si>
  <si>
    <r>
      <t>Planned Construction Start Date</t>
    </r>
    <r>
      <rPr>
        <sz val="12"/>
        <color rgb="FF000000"/>
        <rFont val="Calibri"/>
        <family val="2"/>
        <scheme val="minor"/>
      </rPr>
      <t xml:space="preserve"> – we have populated this in the most appropriate fashion, depending on factors such as certainty e.g. “October 1</t>
    </r>
    <r>
      <rPr>
        <vertAlign val="superscript"/>
        <sz val="12"/>
        <color rgb="FF000000"/>
        <rFont val="Calibri"/>
        <family val="2"/>
        <scheme val="minor"/>
      </rPr>
      <t>st</t>
    </r>
    <r>
      <rPr>
        <sz val="12"/>
        <color rgb="FF000000"/>
        <rFont val="Calibri"/>
        <family val="2"/>
        <scheme val="minor"/>
      </rPr>
      <t xml:space="preserve"> 2011”. Where start date is unknown, we stated ‘unknown’ in the cell.</t>
    </r>
  </si>
  <si>
    <r>
      <t>Date in service</t>
    </r>
    <r>
      <rPr>
        <sz val="12"/>
        <color rgb="FF000000"/>
        <rFont val="Calibri"/>
        <family val="2"/>
        <scheme val="minor"/>
      </rPr>
      <t xml:space="preserve"> – this has been populated in a similar fashion to the planned construction start date.</t>
    </r>
  </si>
  <si>
    <r>
      <t>Total Capex cost all funding (£m)</t>
    </r>
    <r>
      <rPr>
        <sz val="12"/>
        <color rgb="FF000000"/>
        <rFont val="Calibri"/>
        <family val="2"/>
        <scheme val="minor"/>
      </rPr>
      <t xml:space="preserve"> – supplied here is the total nominal Capex depending on information that is available to WIDP. The Capex figures reflect the Outline Business Case (OBC) shadow bid model until the appointment of Preferred Bidder. Thereafter figures are extracted from the bidder’s financial model. This should include construction costs, construction insurance, bid development costs, planning costs, finance costs. Excludes rolled up interest. More details of the total Capex cost information is provided in the Notes and references column. Figures in column 'P' and 'AA' are the Waste Infrastructure Credits (formally known as PFIs) for each project. </t>
    </r>
  </si>
  <si>
    <r>
      <t>Non-construction Costs</t>
    </r>
    <r>
      <rPr>
        <sz val="12"/>
        <color rgb="FF000000"/>
        <rFont val="Calibri"/>
        <family val="2"/>
        <scheme val="minor"/>
      </rPr>
      <t xml:space="preserve"> - WIDP have not in the past collected Non-construction Costs and we have now started to collect this data for projects that are in procurement and expand our database. We will provide the non-construction data in the future once we have refined our data.</t>
    </r>
  </si>
  <si>
    <r>
      <t>Capital value from 2011/12 to 2014/15 and Costs 2015 to 2020 (£m) -</t>
    </r>
    <r>
      <rPr>
        <sz val="12"/>
        <color rgb="FF000000"/>
        <rFont val="Calibri"/>
        <family val="2"/>
        <scheme val="minor"/>
      </rPr>
      <t xml:space="preserve"> The cost values provided are the capital spend in each year (actual/expected). For the future financial years, expenditure projections are provided. Where there is a blank cell, we have no information available.</t>
    </r>
  </si>
  <si>
    <r>
      <t>Cost Status</t>
    </r>
    <r>
      <rPr>
        <sz val="12"/>
        <color rgb="FF000000"/>
        <rFont val="Calibri"/>
        <family val="2"/>
        <scheme val="minor"/>
      </rPr>
      <t xml:space="preserve"> - Where there is a blank cell, we simply have no information available.</t>
    </r>
  </si>
  <si>
    <r>
      <t xml:space="preserve">* </t>
    </r>
    <r>
      <rPr>
        <u/>
        <sz val="12"/>
        <color rgb="FF000000"/>
        <rFont val="Calibri"/>
        <family val="2"/>
        <scheme val="minor"/>
      </rPr>
      <t>Definition of 'completed'</t>
    </r>
    <r>
      <rPr>
        <sz val="12"/>
        <color rgb="FF000000"/>
        <rFont val="Calibri"/>
        <family val="2"/>
        <scheme val="minor"/>
      </rPr>
      <t xml:space="preserve"> - Where a scheme has been listed as 'completed', this indicates that the HA has declared that the road is now Open for Traffic. However, in some instances there may still be some residual work being completed at a capital cost to the project e.g. landscaping</t>
    </r>
  </si>
  <si>
    <r>
      <t>Funding on a number of projects is still subject to formal agreement</t>
    </r>
    <r>
      <rPr>
        <sz val="12"/>
        <color rgb="FF000000"/>
        <rFont val="Calibri"/>
        <family val="2"/>
        <scheme val="minor"/>
      </rPr>
      <t xml:space="preserve"> and therefore figures will change to reflect inflation and other factors. The private sector capital investment in PFI projects has been estimated by dividing the PFI credits allocated by 1.65. The phasing of the resulting capex has then been estimated over the construction period. The timing of costs for individual schemes have been estimated using anticipated funding profiles for the schools projects. </t>
    </r>
  </si>
  <si>
    <t xml:space="preserve">Due to the nature of the EFA programme (and in particular the exclusivity of LEPs) all of the BSF projects have already been procured and will not be openly tendered. Framework projects that have not already been procured will only be available to those contractors on the EFA Contractors Framework. </t>
  </si>
  <si>
    <t xml:space="preserve">The previous returns were based on the most recent cost information received from authorities (financial proformas). The capital costs were accurate and current but the profiling across the contract term was done on an average cost per annum basis, which does not reflect the actual profiling of capital costs during the construction period (typically the first five years of the programme/contract, often following the mobilisation period if there is one). </t>
  </si>
  <si>
    <t>The HCA holds full financial proforma information for 12 projects on the programme (Leeds Little London and Beeston Hill &amp; Holbeck is being jointly procured but counts as two schemes), the other projects pre-date the use of a full set of financial proformas.  For this reason, previous returns reflected twelve projects rather than all of the housing PFI projects.</t>
  </si>
  <si>
    <t>This year, using a wider variety of source information available, the exercise has been undertaken for all of the projects. The key difference is the source of the capital cost data (total and profiled by year).  This has been taken from the HMT spring data collection exercise (undertaken earlier this year).  Where the signed schemes have completed their construction programme, the total capital value has been provided.  The profiling of the construction costs  (as provided in the HMT spring data collection) more accurately reflects the per annum costs during the construction period.</t>
  </si>
  <si>
    <t>The HCA does not hold full/consistent info across the programme on 'base year, 'finance costs' and 'significant FM/other costs'.  This info has been provided for the twelve projects where the HCA holds a full set of financial proformas.</t>
  </si>
  <si>
    <r>
      <rPr>
        <b/>
        <sz val="11"/>
        <color indexed="8"/>
        <rFont val="Calibri"/>
        <family val="2"/>
      </rPr>
      <t>Commercial sensitivity</t>
    </r>
    <r>
      <rPr>
        <sz val="11"/>
        <color theme="1"/>
        <rFont val="Calibri"/>
        <family val="2"/>
        <scheme val="minor"/>
      </rPr>
      <t xml:space="preserve"> -  for the schemes that are still in procurement, the scheme name cell/column A has been highlighted in pale blue. These schemes are undertaking commercial negotiations and have not yet reached financial close.  I would suggest that this information (particularly columns holding cost info) is still commercially sensitive and should not be published at this stage.  The scheme info in the previous returns had been aggregated into one row due the commercial sensitivity of the cost info.   The HMT spring return has been published for schemes in procurement, showing only the 'total capital', the profiled by annum costs have not been published.  The 'total capital' is already in the public domain and could therefore be published again (perhaps blanking out the other cost info).  By using the HMT data to inform the capital cost part of the table, this ensures consistency with other HMT returns and enables most of the rows to be published on an individual scheme basis, rather than aggregating it all into one row.</t>
    </r>
  </si>
  <si>
    <r>
      <rPr>
        <b/>
        <sz val="11"/>
        <color indexed="8"/>
        <rFont val="Calibri"/>
        <family val="2"/>
      </rPr>
      <t>London</t>
    </r>
    <r>
      <rPr>
        <sz val="11"/>
        <color theme="1"/>
        <rFont val="Calibri"/>
        <family val="2"/>
        <scheme val="minor"/>
      </rPr>
      <t xml:space="preserve"> - the HCA has been asked to exclude London from the return.  The HCA agreed with the GLA when the London function transferred over in April 2012, that the HCA would continue to provide PFI data for London (as the HCA has a PFI capacity and data that the GLA does not have).  London schemes can be identified by the scheme name cell being highlighted in medium blue.</t>
    </r>
  </si>
  <si>
    <t xml:space="preserve">This information represents the funding programme across the whole of England (excluding London) on multiple sites in each area. This is split by area in the years where the budget for each area is defined. The figures shown represent the HCA funding for this programme and not the full costs of construction. </t>
  </si>
  <si>
    <t>Alder Hey - 'Small delay for financial close from end of 2012 to early 2013'</t>
  </si>
  <si>
    <t>North Tees - 'Delay timetabled as scheme required to consider outcome of Treasury's PFI review in the autumn'</t>
  </si>
  <si>
    <t>Papworth -  'Small delay for financial close from end of 2012 to early 2013'</t>
  </si>
  <si>
    <t>Sandwell &amp; West Birm -  'Delay timetabled as scheme required to consider outcome of Treasury's PFI review in the autumn'</t>
  </si>
  <si>
    <t xml:space="preserve">Epsom and St Helier - 'Investment plans under review - local services consultation exercise to be launched in autumn.' </t>
  </si>
  <si>
    <t>Construction costs are based on total affordability amount in the absence of any other data. The pipeline total affordability amount will increase above the currently reported levels as the P21+ framework (launched October 2010) matures and new P21+ schemes are identified. This will offset the decline due to the completion of P21 schemes.</t>
  </si>
  <si>
    <t>£80.00 m</t>
  </si>
  <si>
    <t>£2.00 m</t>
  </si>
  <si>
    <t>£1.00 m</t>
  </si>
  <si>
    <t>£20.00 m</t>
  </si>
  <si>
    <t>£6.00 m</t>
  </si>
  <si>
    <t>£10.00 m</t>
  </si>
  <si>
    <t>£6.30 m</t>
  </si>
  <si>
    <t>£6.90 m</t>
  </si>
  <si>
    <t>£15.00 m</t>
  </si>
  <si>
    <t>Local Authority Major Schemes - Committed and Approved</t>
  </si>
  <si>
    <t>DfT capital funding for large transport capital projects promoted by Local Authorities outside of London</t>
  </si>
  <si>
    <t>programme</t>
  </si>
  <si>
    <t>DfT records</t>
  </si>
  <si>
    <t xml:space="preserve">This entry relates to those schemes that were either in construction and/or have a live funding approval (Full, Conditional or Programme Entry) including schemes that were in the Development Pool. The total publicly funded investment is the DfT funding provided and does not include the local authority contribution. </t>
  </si>
  <si>
    <t>Local Authority Major Schemes - Development Pool</t>
  </si>
  <si>
    <t>no</t>
  </si>
  <si>
    <t xml:space="preserve">Decisions have now been made on all schemes in the Development Pool - apart from 3, where a decision has been deferred until c.May 2012.  </t>
  </si>
  <si>
    <t>Mersey Gateway</t>
  </si>
  <si>
    <t>Construction of new crossing over River Mersey between Runcorn and Widnes, involves tolling new and existing bridge</t>
  </si>
  <si>
    <t>c2017</t>
  </si>
  <si>
    <t>Prequalification procurement process complete February 2012 and proceeding with three shortlisted consortia.</t>
  </si>
  <si>
    <t>Integrated Transport Block</t>
  </si>
  <si>
    <t>DfT capital funding for local authority small scale transport schemes outside of London, allocated by formula</t>
  </si>
  <si>
    <t>annual grant funding</t>
  </si>
  <si>
    <t>ongoing</t>
  </si>
  <si>
    <t>This entry relates to the Integrated Transport Block for 2011/12 to 2014/15 which is capital grant allocated to authorities by formula and not ring-fenced.</t>
  </si>
  <si>
    <t>Local Sustainable Transport Fund</t>
  </si>
  <si>
    <t>DfT bid-based funding pot (capital and resource) for sustainable transport schemes  promoted by local authorities outside of London</t>
  </si>
  <si>
    <t>Bids are limited to £50m, comprising packages of resource and capital measures.</t>
  </si>
  <si>
    <t>Highways Maintenance Block Funding</t>
  </si>
  <si>
    <t>DfT capital funding provided to local highway authorities outside of London for highways maintenance, allocated by formula</t>
  </si>
  <si>
    <t>This entry relates to the highways maintenance  Block for 2011/12 to 2014/15 which is capital grant allocated to authorities by formula and not ring-fenced.</t>
  </si>
  <si>
    <t>A6 to Manchester Airport Relief Road</t>
  </si>
  <si>
    <t>Linking the M56 at Manchester Airport with the A6 south of Stockport</t>
  </si>
  <si>
    <t>PFI projects in operation</t>
  </si>
  <si>
    <t>Birmingham Highway Maintenance PFI</t>
  </si>
  <si>
    <t>DfT funding provided to local highway authority for highways maintenance PFI project</t>
  </si>
  <si>
    <t>HMT PFI 6-monthly return (updated by LA)</t>
  </si>
  <si>
    <t>Annual amounts are Capital amounts.</t>
  </si>
  <si>
    <t>Portsmouth Highways Maintenance PFI</t>
  </si>
  <si>
    <t>Street Lighting PFI Programme</t>
  </si>
  <si>
    <t>DfT funding provided for local highway authorities for street lighting PFI projects</t>
  </si>
  <si>
    <t>Doncaster Interchange PFI</t>
  </si>
  <si>
    <t>DfT funding for local highway authority road improvement PFI project</t>
  </si>
  <si>
    <t>A130 PFI</t>
  </si>
  <si>
    <t>Nottingham Express Transit Phase 1, PFI</t>
  </si>
  <si>
    <t>DfT funding provided to local authority for tram system PFI project</t>
  </si>
  <si>
    <t>PFI projects in procurement</t>
  </si>
  <si>
    <t>Hounslow Highway Maintenance PFI</t>
  </si>
  <si>
    <t>Annual amounts are Capital amounts. Assume "planned" status means "in procurement"</t>
  </si>
  <si>
    <t>Isle of Wight Highway Maintenance PFI</t>
  </si>
  <si>
    <t>Sheffield Highway Maintenance PFI</t>
  </si>
  <si>
    <t>Nottingham Express Transit Phase 2 PFI</t>
  </si>
  <si>
    <t>Roads - HA Majors</t>
  </si>
  <si>
    <t>Future SR Periods</t>
  </si>
  <si>
    <t>M4 Junctions 3 to 12</t>
  </si>
  <si>
    <t>Managed motorway project</t>
  </si>
  <si>
    <t>After 2015</t>
  </si>
  <si>
    <t>Highways Agency Major Projects Portfolio Office</t>
  </si>
  <si>
    <t>A160 / A180 Immingham</t>
  </si>
  <si>
    <t>Trunk road improvement project</t>
  </si>
  <si>
    <t>A19 Testos</t>
  </si>
  <si>
    <t>A19 / A1058 Coast Road Junction</t>
  </si>
  <si>
    <t>A21 Tonbridge to Pembury</t>
  </si>
  <si>
    <t>A27 Chichester Bypass</t>
  </si>
  <si>
    <t>A38 Derby Junctions</t>
  </si>
  <si>
    <t>A5-M1 Link Road</t>
  </si>
  <si>
    <t>A63 Castle Street</t>
  </si>
  <si>
    <t>M25 Junction 30</t>
  </si>
  <si>
    <t>HA PFI</t>
  </si>
  <si>
    <t>Highways Agency PFI schemes</t>
  </si>
  <si>
    <t>Schemes already committed - numbers from SR allocation</t>
  </si>
  <si>
    <t>Programme</t>
  </si>
  <si>
    <t>HMT Spending Team</t>
  </si>
  <si>
    <t>Pre SR10 comitted starts</t>
  </si>
  <si>
    <t>M25 J16-23 (DBFO Section 1)</t>
  </si>
  <si>
    <t>2009/2010</t>
  </si>
  <si>
    <t>M25 J27-30 (DBFO Section 4)</t>
  </si>
  <si>
    <t>A1 Dishforth to Leeming</t>
  </si>
  <si>
    <t>2008/2009</t>
  </si>
  <si>
    <t>M1 J10-J13</t>
  </si>
  <si>
    <t>M1 Junction 19/M6 (Viaduct)</t>
  </si>
  <si>
    <t>2010/2011</t>
  </si>
  <si>
    <t>A3 Hindhead</t>
  </si>
  <si>
    <t>2006/2007</t>
  </si>
  <si>
    <t>A46 Newark to Widmerpool</t>
  </si>
  <si>
    <t>SR10 additinoal starts</t>
  </si>
  <si>
    <t>M1 / M6 Junction 19 Improvement</t>
  </si>
  <si>
    <t>2013/2014</t>
  </si>
  <si>
    <t>2016/2017</t>
  </si>
  <si>
    <t>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t>
  </si>
  <si>
    <t>M6 Junctions 10a to 13</t>
  </si>
  <si>
    <t>2015/2016</t>
  </si>
  <si>
    <t>A14 Kettering Bypass</t>
  </si>
  <si>
    <t>A45 / A46 Tollbar End</t>
  </si>
  <si>
    <t>A453 Widening</t>
  </si>
  <si>
    <t>2012/2013 (Q4)</t>
  </si>
  <si>
    <t>M3 Junctions 2 to 4a</t>
  </si>
  <si>
    <t>SR10 committed starts</t>
  </si>
  <si>
    <t>M1 Junctions 28 to 31</t>
  </si>
  <si>
    <t>M1 Junctions 32 to 35a</t>
  </si>
  <si>
    <t>M1 Junctions 39 to 42</t>
  </si>
  <si>
    <t>2014/2015</t>
  </si>
  <si>
    <t>M25 Junctions 5 to 6/7</t>
  </si>
  <si>
    <t>M25 Junctions 23 to 27</t>
  </si>
  <si>
    <t>M4 J19 - 20 to M5 J15 - 17</t>
  </si>
  <si>
    <t>M6 Junctions 5 to 8</t>
  </si>
  <si>
    <t>M60 Junctions 8 to 12</t>
  </si>
  <si>
    <t>M60 Junctions 12 to 15</t>
  </si>
  <si>
    <t>M62 Junctions 18 to 20</t>
  </si>
  <si>
    <t>M62 Junctions 25 to 30</t>
  </si>
  <si>
    <t>A11 Fiveways to Thetford</t>
  </si>
  <si>
    <t>A23 Handcross to Warninglid</t>
  </si>
  <si>
    <t>A556 Knutsford to Bowdon</t>
  </si>
  <si>
    <t>SR10 Schemes scheduled to start in 2013/14 or 2014/15</t>
  </si>
  <si>
    <t>Managed Motorway &amp; Traditional project</t>
  </si>
  <si>
    <t>Under review for post 2015</t>
  </si>
  <si>
    <t>M54 / M6 / M6 Toll</t>
  </si>
  <si>
    <t>M20 Junction 10a</t>
  </si>
  <si>
    <t>Roads - HA Renewals</t>
  </si>
  <si>
    <t>HA renewals</t>
  </si>
  <si>
    <t>Highway Agency capital renewals</t>
  </si>
  <si>
    <t>Does not include maintenance</t>
  </si>
  <si>
    <t>Highways Agency estimates supplied to ERG</t>
  </si>
  <si>
    <t>Does not include maintenance - figures in annual report do</t>
  </si>
  <si>
    <t>OD3:A3 CLANFIELD SB LOW TEXT C</t>
  </si>
  <si>
    <t>Roads - Pavement Strengthening</t>
  </si>
  <si>
    <t>M5 J13 STROUDWATERI/C BRIDGE C</t>
  </si>
  <si>
    <t>Structures - Bridge and Large Culvert</t>
  </si>
  <si>
    <t>TOD3: A404M Western Region C</t>
  </si>
  <si>
    <t>M271 Southampton, South of M27</t>
  </si>
  <si>
    <t>A27 EasternRd-A3M E&amp;WB Pavmnt</t>
  </si>
  <si>
    <t>A404 Cox Green N&amp;SB Pavement</t>
  </si>
  <si>
    <t>A27 E/WB: M27-EstnRd 46/7-49/0</t>
  </si>
  <si>
    <t>M4 J4-15 Baydon Ph3 C/Res VCB</t>
  </si>
  <si>
    <t>Roads - Safety Barrier</t>
  </si>
  <si>
    <t>M180 J4 - J5</t>
  </si>
  <si>
    <t>PFI Projects</t>
  </si>
  <si>
    <t>Herefordshire &amp; Worcestershire</t>
  </si>
  <si>
    <t>Waste Management Project</t>
  </si>
  <si>
    <t>WIDP Reporting</t>
  </si>
  <si>
    <t xml:space="preserve">Quest Waste Disposal Project </t>
  </si>
  <si>
    <t xml:space="preserve">The total capital expenditure for 1999 - 2010/11 financial years were £11.5m.  </t>
  </si>
  <si>
    <t>Cornwall</t>
  </si>
  <si>
    <t>Waste Management Procurement</t>
  </si>
  <si>
    <t>2010/11 Capital expenditure was £10m</t>
  </si>
  <si>
    <t>Nottinghamshire County Council</t>
  </si>
  <si>
    <t>Nottinghamshire Sustainable Waste Solutions</t>
  </si>
  <si>
    <t>Currently being reviewed</t>
  </si>
  <si>
    <t>Shropshire Waste Partnership</t>
  </si>
  <si>
    <t>Integrated Waste Contract</t>
  </si>
  <si>
    <t xml:space="preserve">Please note that the £113.5m total Capex  figure is an estimate. The figure is from the Final Business Case. The emainder is already spent in earlier years, but the main EfW facility has only just got planning permission. Detailed breakdown isnt available. </t>
  </si>
  <si>
    <t>Greater Manchester Waste Disposal Authority</t>
  </si>
  <si>
    <t>Manchester Waste</t>
  </si>
  <si>
    <t>London Borough of Southwark</t>
  </si>
  <si>
    <t>Integrated Waste Management Solutions Programme</t>
  </si>
  <si>
    <t>Suffolk Waste Management Project</t>
  </si>
  <si>
    <t>The Capital expenditure for 2010/11 financial year was £7.434m</t>
  </si>
  <si>
    <t>Staffordshire Waste Management Project</t>
  </si>
  <si>
    <t>The Capital expenditure for 2010/11 financial year was £3.2m</t>
  </si>
  <si>
    <t>Wakefield Metropolitan District Council</t>
  </si>
  <si>
    <t>Semi Integrated  Waste Management Project</t>
  </si>
  <si>
    <t>North Yorkshire &amp; City of York</t>
  </si>
  <si>
    <t>Bradford Metropolitan District Council</t>
  </si>
  <si>
    <t>Bradford Waste Treatment Services Project</t>
  </si>
  <si>
    <t>Costs figures provided are the 2010 HMT Pre budget report excercise. Current Capital costs are still being firmed up for Call For Final Tenders.</t>
  </si>
  <si>
    <t>Essex County Council &amp; Southend Borough Council</t>
  </si>
  <si>
    <t>Essex County Council and Southend-on-Sea Waste Management Project</t>
  </si>
  <si>
    <t>Note the capex costs above do not include development costs, rolled up interest etc.</t>
  </si>
  <si>
    <t>Hertfordshire County Council Waste Management Services</t>
  </si>
  <si>
    <t>The Cost figures have been updated for the figures included in the Preferred Bidder’s financial model at Call For Final Tenders after confirmation of appointment by the Authority at the end of April. This has not been updated for more up to date forex figures as no swap has been taken out. The final figures will only be known after successful planning determination.</t>
  </si>
  <si>
    <t xml:space="preserve">Leeds Residual Waste Treatment Project </t>
  </si>
  <si>
    <t>The capex figure of £210m comprises £146m construction costs (including insurance, design and planning costs) and £64m of interest costs on the corporate debt. Excluded from this figure is capital expenditure on asset replacement costs after the start of operations .</t>
  </si>
  <si>
    <t>Norfolk Waste Management Project</t>
  </si>
  <si>
    <t>The capex costs above do not include other costs such as development costs or rolled up interest.
Costs have risen as the fixed price period has expired. However, the FX movement has seen the Authority liability fall. The Cost figures has been updated at (a proxy for) financial close using dry run positions for indexation and FX sterling equivalents.</t>
  </si>
  <si>
    <t>South West Devon Waste Partnership (Plymouth/Torbay/Devon*)</t>
  </si>
  <si>
    <t>South West Devon Waste Partnership (SWDWP) Waste Management Project</t>
  </si>
  <si>
    <t>The Capex Costs are based on financial model at financial close (note this sums to £229.7m rounded to £230m). The Capital expenditure for 2010/11 financial year was £7.0m</t>
  </si>
  <si>
    <t>Barnsley Doncaster Rotherham (BDR)</t>
  </si>
  <si>
    <t>South Yorks Waste PFI</t>
  </si>
  <si>
    <t>South Tyne &amp; Wear Partnership</t>
  </si>
  <si>
    <t>ST&amp;W Waste Management Partnership</t>
  </si>
  <si>
    <t>Merseyside Waste DA</t>
  </si>
  <si>
    <t xml:space="preserve">The current nomial capex figures have not been amended yet as the PB is still to be selected. The total Capex figure provided is extracted from Authoritiy’s OBC. The Current status Capex total amount will be available in the near future. </t>
  </si>
  <si>
    <t>PPP Projects</t>
  </si>
  <si>
    <t xml:space="preserve">South London Waste Partnership </t>
  </si>
  <si>
    <t>Waste Management
Procurement</t>
  </si>
  <si>
    <t>WIDP Reporting and from Authority direct</t>
  </si>
  <si>
    <t>Ownership is classified as 'other' because this depends on the preferred bidder which is yet to be determined. Project timetable largely depends on solution</t>
  </si>
  <si>
    <t>Gloucestershire County Council Waste Management project</t>
  </si>
  <si>
    <t>Being finalised with Preferred Bidder</t>
  </si>
  <si>
    <t>Under review</t>
  </si>
  <si>
    <t>North London Waste Authority - Waste Services</t>
  </si>
  <si>
    <t xml:space="preserve">Waste Services </t>
  </si>
  <si>
    <t>Cost figures provided are the same as the last return as WIDP has not received any updates from NLWA. Ownership is classified as 'other' because MBT reverts and the RDF burner doesn't. Annual cost breakdown HMT estimates based on total using straight line estimation</t>
  </si>
  <si>
    <t>North London Waste Authority - Fuel use</t>
  </si>
  <si>
    <t>Fuel use</t>
  </si>
  <si>
    <t xml:space="preserve">Cumbria, North treatment park, Hespin Wood Facility and South treatment - Sowerby Woods Business Park, Barrow </t>
  </si>
  <si>
    <t>North treatment park - 13/12/2011                                 South treatment Park - 01/04/2013</t>
  </si>
  <si>
    <t xml:space="preserve">Infrastructure News/Journals, WIDP Transactor advisors, waste private Industry contacts &amp; Google. </t>
  </si>
  <si>
    <t>Annual cost breakdown HMT estimates based on total using straight line estimation</t>
  </si>
  <si>
    <t>Oxfordshire CC - Ardley</t>
  </si>
  <si>
    <t xml:space="preserve">West Sussex CC - Brookhurst Wood </t>
  </si>
  <si>
    <t>Costs data unknown</t>
  </si>
  <si>
    <t>Devon CC - Devon, Exeter</t>
  </si>
  <si>
    <t>Costs data unknown. Ownership is classified as 'other' because there is a strategic alliance</t>
  </si>
  <si>
    <t xml:space="preserve">Lincolnshire CC - North Hykeham </t>
  </si>
  <si>
    <t>Derbyshire,  Derby City - Sinfin Lane</t>
  </si>
  <si>
    <t xml:space="preserve">BEaR - Bedford, Central Bedfordshire &amp; Luton </t>
  </si>
  <si>
    <t>Direct from project/Authority</t>
  </si>
  <si>
    <t>Wigan</t>
  </si>
  <si>
    <t>Buckinghamshire</t>
  </si>
  <si>
    <t>Blackburn with Darwen</t>
  </si>
  <si>
    <t xml:space="preserve">North Lincolnshire </t>
  </si>
  <si>
    <t>£140m-£150m</t>
  </si>
  <si>
    <t>Local Authority Type</t>
  </si>
  <si>
    <t>Contract Category</t>
  </si>
  <si>
    <t>Contract  Scope</t>
  </si>
  <si>
    <t>Collaborative Alliance</t>
  </si>
  <si>
    <t>Estimated turnover on OJEU Notice or Contract Value if known (£M)</t>
  </si>
  <si>
    <t>Sole provider Term maintenance</t>
  </si>
  <si>
    <t>Independent Central Southern (Buckinghamshire)</t>
  </si>
  <si>
    <t>ADEPT Survey</t>
  </si>
  <si>
    <t>Sole provider Term Maintenance</t>
  </si>
  <si>
    <t>Highway Maintenance (including surface dressing, slurry sealing, cold planing, road markings and studs, vehicle maintenance, HF surfacing, Winter maintenance, gully cleansing.</t>
  </si>
  <si>
    <t>East of England Highways Alliance</t>
  </si>
  <si>
    <t>EU restricted</t>
  </si>
  <si>
    <t>£20-25M per year</t>
  </si>
  <si>
    <t>PFI Street lighting &amp; illuminated signs</t>
  </si>
  <si>
    <t>Street lighting PFI</t>
  </si>
  <si>
    <t>£6m per year</t>
  </si>
  <si>
    <t>Independent North West (Cumbria)</t>
  </si>
  <si>
    <t>Superseded</t>
  </si>
  <si>
    <t>Midlands Highways Alliance</t>
  </si>
  <si>
    <t>Road markings and Studs</t>
  </si>
  <si>
    <t>Miscellaneous Maintenance</t>
  </si>
  <si>
    <t>Street lighting &amp; illuminated signs</t>
  </si>
  <si>
    <t>South West Highways Alliance (proposed)</t>
  </si>
  <si>
    <t>Term maintenance contract</t>
  </si>
  <si>
    <t>Dorset  County Council (collaborative with Bournemouth &amp; Poole)</t>
  </si>
  <si>
    <t>Maintenance &amp; Installation of Traffic Signals</t>
  </si>
  <si>
    <t>NEC 3 Term Service Contract</t>
  </si>
  <si>
    <t>£3M</t>
  </si>
  <si>
    <t>Suppply of Traffic Signal Street Furniture</t>
  </si>
  <si>
    <t>NEC 3 supply of goods contract</t>
  </si>
  <si>
    <t>£500k</t>
  </si>
  <si>
    <t>Suppply of Traffic Signal Controllers</t>
  </si>
  <si>
    <t>Maintenance &amp; Energy for Highway lighting</t>
  </si>
  <si>
    <t>£4.5M</t>
  </si>
  <si>
    <t>Dorset  County Council (collaborative authorities - see note)</t>
  </si>
  <si>
    <t>Highways term service contract for maintenance &amp; new highway  works</t>
  </si>
  <si>
    <t>31/04/14</t>
  </si>
  <si>
    <t>Variable</t>
  </si>
  <si>
    <t>Durham County Council (Unitary)</t>
  </si>
  <si>
    <t>North East Peformance Improvement Network (NEPIN) (TBA)</t>
  </si>
  <si>
    <t>Framework agreement</t>
  </si>
  <si>
    <t xml:space="preserve">Potential to extend for one year </t>
  </si>
  <si>
    <t>Not applicable</t>
  </si>
  <si>
    <t>Tender (see Notes)</t>
  </si>
  <si>
    <t>Competitive tender</t>
  </si>
  <si>
    <t>Information not avaliable</t>
  </si>
  <si>
    <t>Information not avaialble</t>
  </si>
  <si>
    <t>Information not available</t>
  </si>
  <si>
    <t>Term Maintenance Contract, Vehicle Maintenance, High Friction Surfacing, Winter Maintenance, Gully Cleansing, Electricity at Work Regulations (legislation).</t>
  </si>
  <si>
    <t>Internal award</t>
  </si>
  <si>
    <t>Internal information</t>
  </si>
  <si>
    <t>As per allocated budget for finacial year</t>
  </si>
  <si>
    <t>Footway Surface Treatment</t>
  </si>
  <si>
    <t xml:space="preserve">North East </t>
  </si>
  <si>
    <t>Micro Asphalt</t>
  </si>
  <si>
    <t>2 X 1 year</t>
  </si>
  <si>
    <t>Street Lighting (includes illuminated signs).</t>
  </si>
  <si>
    <t>Traffic signals (includes pedestrian crossings etc) Under REDS Management</t>
  </si>
  <si>
    <t>Currently on extension</t>
  </si>
  <si>
    <t xml:space="preserve">Tender documnets for 01-Sept 2012 being currently written </t>
  </si>
  <si>
    <t>SE7 ALLIANCE</t>
  </si>
  <si>
    <t>£21,500,000 p.a.</t>
  </si>
  <si>
    <t>£3,200,000 p.a.</t>
  </si>
  <si>
    <t>Fleet Maintenance and Special Structures</t>
  </si>
  <si>
    <t>£650,000 p.a.</t>
  </si>
  <si>
    <t>£450,000 p.a.</t>
  </si>
  <si>
    <t xml:space="preserve"> PFI Street lighting &amp; illuminated signs</t>
  </si>
  <si>
    <t>Competitive Dialogue following OJEU procedures</t>
  </si>
  <si>
    <t>Issued summer '10</t>
  </si>
  <si>
    <t>Actual costs contract</t>
  </si>
  <si>
    <t>Annual contract value approx £35m - but could change depending on performance and changes in scope</t>
  </si>
  <si>
    <t>Sole Provider Term Maintenance</t>
  </si>
  <si>
    <t>Independent North West (Lancashire)</t>
  </si>
  <si>
    <t>Yorkshire Highways Alliance (Agreed in principle)</t>
  </si>
  <si>
    <t>£500-665M</t>
  </si>
  <si>
    <t>Street lighting &amp; Illuminated signs</t>
  </si>
  <si>
    <t>£227M</t>
  </si>
  <si>
    <t>Construction &amp; Road Maintenance,Street Lighting and Illuminated Traffic Signs,Vehicle Maintenance,Winter Maintenance, Gully Cleansing</t>
  </si>
  <si>
    <t>extension of SOR contract</t>
  </si>
  <si>
    <t>pre 2000</t>
  </si>
  <si>
    <t>Not at present</t>
  </si>
  <si>
    <t>pre 2001</t>
  </si>
  <si>
    <t xml:space="preserve">North east area wide joint procurement </t>
  </si>
  <si>
    <t>3 x 1 year</t>
  </si>
  <si>
    <t>£3.5 million</t>
  </si>
  <si>
    <t>29/02/2013</t>
  </si>
  <si>
    <t>Service contract including Highway Maintenance &amp; Design services.  Includes winter maintenance, Street lighting, Signals etc.</t>
  </si>
  <si>
    <t>Independent Central Southern (Oxfordshire)</t>
  </si>
  <si>
    <t>Original Max extension 10 years now 8 years</t>
  </si>
  <si>
    <t>£20M/annum</t>
  </si>
  <si>
    <t>MHA Framework</t>
  </si>
  <si>
    <t>approx £2.2mill/annum</t>
  </si>
  <si>
    <t>£450,000 (5yr total)</t>
  </si>
  <si>
    <t>West Midlands Highways Alliance (TBA)</t>
  </si>
  <si>
    <r>
      <t xml:space="preserve">All aspects of Highway Maintenance including Surface Dressing, Slurry Sealing, Cold Planing Road Markings and Studs, High Friction Surfacing, Carriageway Resurfacing, Winter Maintenance, Gully Cleansing and Vehicle Maintenance (but </t>
    </r>
    <r>
      <rPr>
        <u/>
        <sz val="10"/>
        <rFont val="Arial"/>
        <family val="2"/>
      </rPr>
      <t>excluding</t>
    </r>
    <r>
      <rPr>
        <sz val="10"/>
        <rFont val="Arial"/>
        <family val="2"/>
      </rPr>
      <t xml:space="preserve"> work to Highway Structures)</t>
    </r>
  </si>
  <si>
    <r>
      <t>Maintenance of Traffic Signals and Ancillary Equipment (</t>
    </r>
    <r>
      <rPr>
        <i/>
        <sz val="10"/>
        <rFont val="Arial"/>
        <family val="2"/>
      </rPr>
      <t>Succession contract</t>
    </r>
    <r>
      <rPr>
        <sz val="10"/>
        <rFont val="Arial"/>
        <family val="2"/>
      </rPr>
      <t>)</t>
    </r>
  </si>
  <si>
    <t>Structures Maintenance</t>
  </si>
  <si>
    <t>Core Maintenance Contract including: Slurry Sealing, Highway Maintenance, Structures Maintenance and low value planned work, Micro Asphalt surfacing, winter maintenance, surface dressing, gully cleansing</t>
  </si>
  <si>
    <t>Public (PFI)</t>
  </si>
  <si>
    <t>25 yr Pfi</t>
  </si>
  <si>
    <t>Major Resurfacing</t>
  </si>
  <si>
    <t>Trees and Vegetation</t>
  </si>
  <si>
    <t>Highway and Streetscene Contract (See below)</t>
  </si>
  <si>
    <t>Framework Maintenance Contract</t>
  </si>
  <si>
    <t>Highway Maintenance, Street lighting (inc/ Removals), Cold planing, Road markings &amp; studs, Vehicle maintenance, carriageway surfacing, winter maintenance, gully cleansing.</t>
  </si>
  <si>
    <t>Tender as required</t>
  </si>
  <si>
    <t>PFI Sole provider General Maintenance</t>
  </si>
  <si>
    <t>Highway Maintenance PFI including all maintenance functions within extents of highway.</t>
  </si>
  <si>
    <t>Independent (Birmingham PFI)</t>
  </si>
  <si>
    <t>£2.7Bn</t>
  </si>
  <si>
    <t>Association of Greater Manchester Authorities (AGMA)</t>
  </si>
  <si>
    <t>City of Bradford Metropolitan District Council</t>
  </si>
  <si>
    <t>Similar</t>
  </si>
  <si>
    <t>** Highways Surface Dressing Contract 2009-2013</t>
  </si>
  <si>
    <t>Already Applied</t>
  </si>
  <si>
    <t>* Carriageway Resurfacing</t>
  </si>
  <si>
    <t>Mersey Mets (TBA)</t>
  </si>
  <si>
    <t>3.5M</t>
  </si>
  <si>
    <t>Liverpool City Council
The City Council is procuring the service on its own and not in partnership with other authorities.</t>
  </si>
  <si>
    <t>sole provider Term Maintenance</t>
  </si>
  <si>
    <t>Joint Venture Arrangement</t>
  </si>
  <si>
    <t>The contract commenced on 1st April 2002</t>
  </si>
  <si>
    <t xml:space="preserve">There has been an extension to the contract </t>
  </si>
  <si>
    <t xml:space="preserve">It is currently anticipated that the OJEU notice will be issued during July 2012. However this is subject to change. </t>
  </si>
  <si>
    <t xml:space="preserve">Sole Service Provider
There are likely to be a number of street scene services which are procured at the same time (e.g. highways &amp; street lighting, street clenasing). The current intention is that these would be procured as lots, with bidders being given the opportunity to bid for one or more of the lots.                                                                           </t>
  </si>
  <si>
    <t>Highway Maintenance - Surface Dressing; Slurry Sealing; Cold Planing; TMC; Road markings and Studs; High Friction Surfacing; Carriageway Surfacing</t>
  </si>
  <si>
    <t>To be determined with new provider</t>
  </si>
  <si>
    <t>Outsourcing partnership with new provider (preferred bidder due to be confirmed July 2012)</t>
  </si>
  <si>
    <t>Street Lighting &amp; illuminated Signs</t>
  </si>
  <si>
    <t>25 Year PFI contract</t>
  </si>
  <si>
    <t>No Option</t>
  </si>
  <si>
    <t>To be determined near to 2029</t>
  </si>
  <si>
    <t>Vehicle Maintenance; Winter Maintenance &amp; Gully Cleansing</t>
  </si>
  <si>
    <t>In-house provision</t>
  </si>
  <si>
    <t>Historical</t>
  </si>
  <si>
    <t>??</t>
  </si>
  <si>
    <t>Already issued</t>
  </si>
  <si>
    <t>£450K/year</t>
  </si>
  <si>
    <t>None given</t>
  </si>
  <si>
    <t>Spring 2008</t>
  </si>
  <si>
    <t>Spring 2013</t>
  </si>
  <si>
    <t>Spring 2018</t>
  </si>
  <si>
    <t>association of Greater Manchester Authorities (AGMA)</t>
  </si>
  <si>
    <t>Engineers</t>
  </si>
  <si>
    <t>Barking &amp; Dagenham (London Borough of)</t>
  </si>
  <si>
    <t>Highways Term Contract Reactive Maintenance</t>
  </si>
  <si>
    <t>London Highways Alliance</t>
  </si>
  <si>
    <t>Barking and Dagenham (with Havering) (London Borough of)</t>
  </si>
  <si>
    <t>Not known</t>
  </si>
  <si>
    <t>Done in 2011</t>
  </si>
  <si>
    <t>£2 M</t>
  </si>
  <si>
    <t>£ 2M</t>
  </si>
  <si>
    <t>Machine Surfacing, Hand Laid Surfacing, Anti-skid surfacing</t>
  </si>
  <si>
    <t xml:space="preserve">ICE -  Highway Fixed Term Interim Contracts </t>
  </si>
  <si>
    <t>Contract Start date - 1st Aug 2012</t>
  </si>
  <si>
    <t>Currently under LoHAC Frameowork</t>
  </si>
  <si>
    <t>Approx £8M (Part of LoHAC £2.64B)</t>
  </si>
  <si>
    <t>Footway relays &amp; Maintenance works</t>
  </si>
  <si>
    <t>Incl. Above</t>
  </si>
  <si>
    <t>Contract Start date - 01/01/1998</t>
  </si>
  <si>
    <t>£63M</t>
  </si>
  <si>
    <t>Transforming Highways Contract</t>
  </si>
  <si>
    <t>&gt;70m</t>
  </si>
  <si>
    <t>Competitive tender in line with Public Contracts Regulations 2006.</t>
  </si>
  <si>
    <t>NEC type, LoHAC 8 year framework</t>
  </si>
  <si>
    <t>Street Lighting Contract</t>
  </si>
  <si>
    <t>tba</t>
  </si>
  <si>
    <t>Highways</t>
  </si>
  <si>
    <t>HW Maintenance - Civils  inc Responsive/Planned Mntce, Winter, Traffic works, Drainage and gully cleansing.</t>
  </si>
  <si>
    <t>1st April 2012</t>
  </si>
  <si>
    <t>31st March 2017</t>
  </si>
  <si>
    <t>Up to 2 years</t>
  </si>
  <si>
    <t>31st March 2019</t>
  </si>
  <si>
    <t>31st march 2019</t>
  </si>
  <si>
    <t>£5-6m per year</t>
  </si>
  <si>
    <t>HW Maintenance - Lighting inc. street lighting and other illuminated street furniture.</t>
  </si>
  <si>
    <t>£2-2.5m per year</t>
  </si>
  <si>
    <t>HW Maintenance - Surfacing inc. Planing, HF Surfacing, road markings and studs.</t>
  </si>
  <si>
    <t>£1.5-2m per year</t>
  </si>
  <si>
    <t>PFI Maintenance Sole Provider</t>
  </si>
  <si>
    <t>£5-10m / year</t>
  </si>
  <si>
    <t>not yet known</t>
  </si>
  <si>
    <t>see notes</t>
  </si>
  <si>
    <t>Engineering Services Partnership includes  Responsive Service (roads and bridges), Street Lighting, Projects and Professional Services</t>
  </si>
  <si>
    <t>OJEU - Restricted</t>
  </si>
  <si>
    <t>31.03.13</t>
  </si>
  <si>
    <t>13.03.12</t>
  </si>
  <si>
    <t xml:space="preserve">£32m </t>
  </si>
  <si>
    <t>01.04.1999</t>
  </si>
  <si>
    <t>OJEU Restricted Procedure</t>
  </si>
  <si>
    <t>Smarter Travel Sutton</t>
  </si>
  <si>
    <t>Street Lighting Maintenance &amp; Improvements</t>
  </si>
  <si>
    <t>Competive Tender using OJEU Restricted Procedure</t>
  </si>
  <si>
    <t>2x I year</t>
  </si>
  <si>
    <t>Carriageway Maintenance (including Road markings)</t>
  </si>
  <si>
    <t xml:space="preserve"> North Somerset (NSC) Unitary Authority</t>
  </si>
  <si>
    <t>European OJEU tender</t>
  </si>
  <si>
    <t>Extension being considered. Decision by end of June 2012</t>
  </si>
  <si>
    <t>Maintenance of Street lighting, Lit Signs and Bollards</t>
  </si>
  <si>
    <t>Contract Start Date - 1st April 2010</t>
  </si>
  <si>
    <t>Traffic signals</t>
  </si>
  <si>
    <t>European OJEU tender (Joint tender arrangement with Bristol City Council, South Gloucestershire and North Somerset)</t>
  </si>
  <si>
    <t>Contract Start April 2003</t>
  </si>
  <si>
    <t>Independent North West (Blackburn with Darwen)</t>
  </si>
  <si>
    <t>Independent North West (Blackpool)</t>
  </si>
  <si>
    <t>Partnered Framework OJUE Notice</t>
  </si>
  <si>
    <t>£4.0M - £4.5</t>
  </si>
  <si>
    <t>Replacement and maintenance of Street Lighting, Illuminated Traffic Signs, Illuminated Bollards and Traffic Signals</t>
  </si>
  <si>
    <t>£156M (£33.9M PFI Credits)</t>
  </si>
  <si>
    <t>Minor Works Contract</t>
  </si>
  <si>
    <t>Independent Central Southeast (Bracknell)</t>
  </si>
  <si>
    <t>£5.5+ M #</t>
  </si>
  <si>
    <t>£0.75 M #</t>
  </si>
  <si>
    <t>ICE 7th Edition</t>
  </si>
  <si>
    <t>Highways Surface Dressing</t>
  </si>
  <si>
    <t>Bespoke based on ICE 5th Edition</t>
  </si>
  <si>
    <t>Street lighting maintenance</t>
  </si>
  <si>
    <t>Bespoke based on ICE 7th Edition</t>
  </si>
  <si>
    <t>Independent West Midlands (Cheshire East)</t>
  </si>
  <si>
    <t>5th October 2018</t>
  </si>
  <si>
    <t>Independent West Midlands (Cheshire West &amp; Chester)</t>
  </si>
  <si>
    <t>Two stage process ,PQQ and then formal tender process with assessment on   Price/ Quality (30/70)</t>
  </si>
  <si>
    <t>Sole Provider: Two stage process , PQQ and then formal tender process with assessment on   Price/ Quality (55/45)</t>
  </si>
  <si>
    <t>East Riding of Yorkshire Council (Unitary Authority)</t>
  </si>
  <si>
    <t>Framework (YORcivil)</t>
  </si>
  <si>
    <t>Target Cost (Pain/Gain)</t>
  </si>
  <si>
    <t>ERYC</t>
  </si>
  <si>
    <t>£60.0m</t>
  </si>
  <si>
    <t>DLO (Streetscene)</t>
  </si>
  <si>
    <t>£1.3m</t>
  </si>
  <si>
    <t>£3.6m</t>
  </si>
  <si>
    <t>Priced BoQ</t>
  </si>
  <si>
    <t>£0.9m</t>
  </si>
  <si>
    <t>Activity Schedules</t>
  </si>
  <si>
    <t>£3.0m</t>
  </si>
  <si>
    <t>DSO (Transport Services)</t>
  </si>
  <si>
    <t>£7.0m</t>
  </si>
  <si>
    <t>£36.0m</t>
  </si>
  <si>
    <t>£1.7m</t>
  </si>
  <si>
    <t>£1.0m</t>
  </si>
  <si>
    <t>Safety Barrier Repairs</t>
  </si>
  <si>
    <t>Traffic Management Services</t>
  </si>
  <si>
    <t>£2.4m</t>
  </si>
  <si>
    <t>Bridge &amp; Structures Maintenance</t>
  </si>
  <si>
    <t>£18.0m</t>
  </si>
  <si>
    <t>Independent West (Halton)</t>
  </si>
  <si>
    <t>£2.6m</t>
  </si>
  <si>
    <t>£0.7M</t>
  </si>
  <si>
    <t>Carriageway Resurfacing, cold planing and ancillary works</t>
  </si>
  <si>
    <t>Joiny Tender in partnership with Stockton Borough Council</t>
  </si>
  <si>
    <t>Independent South East (Isle of White)</t>
  </si>
  <si>
    <t>Monthly</t>
  </si>
  <si>
    <t>Underway</t>
  </si>
  <si>
    <t xml:space="preserve">Monthly </t>
  </si>
  <si>
    <t>2038</t>
  </si>
  <si>
    <t>Highway Maintenance (Schedules A,B,C &amp; E)</t>
  </si>
  <si>
    <t>Satish Update April 2012</t>
  </si>
  <si>
    <t>Road Markings and Studs (Schedule D)</t>
  </si>
  <si>
    <t>High Friction Surfacing (Schedule F)</t>
  </si>
  <si>
    <t>In Progress</t>
  </si>
  <si>
    <t>£12m - £20m</t>
  </si>
  <si>
    <t>Specialist Civil Engineering Sub-Contractors</t>
  </si>
  <si>
    <t>Frameworks Contract with Leicestershire County Council</t>
  </si>
  <si>
    <t>Highway Maintenance, Surface Dressing, Slurry Sealing</t>
  </si>
  <si>
    <t>HTME</t>
  </si>
  <si>
    <t>OJEU Market Testing</t>
  </si>
  <si>
    <t>5 Year, with 5 year on year extension (currently upto 9 years)</t>
  </si>
  <si>
    <t>£50m - £100m</t>
  </si>
  <si>
    <t>5 years, possible 2 year extension</t>
  </si>
  <si>
    <t>£7m</t>
  </si>
  <si>
    <t>Best Value Assessment extension to original Term Contract procured in 1998</t>
  </si>
  <si>
    <t>Highways &amp; Winter Maintenance</t>
  </si>
  <si>
    <t>Supply of Salt</t>
  </si>
  <si>
    <t>Traffic signs</t>
  </si>
  <si>
    <t>Supply &amp; Fix Road Signs</t>
  </si>
  <si>
    <t>Gully Emptying</t>
  </si>
  <si>
    <t>18 months</t>
  </si>
  <si>
    <t>Superimposed Road Markings</t>
  </si>
  <si>
    <t>6 months</t>
  </si>
  <si>
    <t>Within 6 month extension</t>
  </si>
  <si>
    <t>Combine with Surfacing Contract via Midlands Highways Alliance</t>
  </si>
  <si>
    <t>Independent East (North East Lincolnshire)</t>
  </si>
  <si>
    <t>Independent East (North Lincolnshire)</t>
  </si>
  <si>
    <t xml:space="preserve">Surface Dressing, slurry sealing, cold planing, High Friction Surfacing, road markings &amp; studs, Carriageway resurfacing, </t>
  </si>
  <si>
    <t>Vehicle Maintenance, winter maintenance, gully cleansing</t>
  </si>
  <si>
    <t>EU restricted process partnering with ESPO</t>
  </si>
  <si>
    <t>5 Years (2 + 1 year granted)</t>
  </si>
  <si>
    <t xml:space="preserve">£5-6M </t>
  </si>
  <si>
    <t xml:space="preserve">Enterprise in partnership with Peterborough City Council deliver key frontline services to the local community, these include Environmental Services, Hard Facilities Management, Soft Facilities Management, Traveller Site Management, Fleet Management, Transport and Design Services. </t>
  </si>
  <si>
    <t>9+7+7</t>
  </si>
  <si>
    <t>EU restricted process</t>
  </si>
  <si>
    <t>Gully Cleansing,jetting and camera surveys</t>
  </si>
  <si>
    <t>2 years (16 months taken)</t>
  </si>
  <si>
    <t>0.15M</t>
  </si>
  <si>
    <t>Professional Services for Transport &amp; Engineering Highway, structures and scheme design and supervision
Transport planning support and specialist advice
DC support
Major scheme support and supervision</t>
  </si>
  <si>
    <t>5 years (16 months taken)</t>
  </si>
  <si>
    <t>£2M</t>
  </si>
  <si>
    <t>1+1 Year</t>
  </si>
  <si>
    <t>£50,000/ annum</t>
  </si>
  <si>
    <t>Street lighting &amp; Illuminated traffic signs maintenance</t>
  </si>
  <si>
    <t xml:space="preserve">2 years </t>
  </si>
  <si>
    <t>£600k/ annum</t>
  </si>
  <si>
    <t>HF Surfacing</t>
  </si>
  <si>
    <t>£20k/ annum</t>
  </si>
  <si>
    <t>Highway works contract</t>
  </si>
  <si>
    <t>£250k/ annum</t>
  </si>
  <si>
    <t>Term contract for patching &amp; reinstatement</t>
  </si>
  <si>
    <t>£225k/ annum</t>
  </si>
  <si>
    <t>Pavement surveys</t>
  </si>
  <si>
    <t>Independent South East (Portsmouth)</t>
  </si>
  <si>
    <t>£500m contract over 25 years. Current spend approx £23m/annum.</t>
  </si>
  <si>
    <t>Street Lighting, Electrical Maintenance &amp; Illuminated Traffic signs.</t>
  </si>
  <si>
    <t>Independent South Central (Reading)</t>
  </si>
  <si>
    <t>£0.385m</t>
  </si>
  <si>
    <t>either 01/04/2013 or 01/04/15</t>
  </si>
  <si>
    <t>Independent Central South (Slough)</t>
  </si>
  <si>
    <t>Highway Maintenance - Internal: Surface Dressing, Cold Planing, Road Markings and Stud, Carriageway Resurfacing, Winter Maintenance, Gully Cleansing, Vehicle Maintenance, Street Lighting operations</t>
  </si>
  <si>
    <t>Street Lighting - Columns, Lanterns and Lamps</t>
  </si>
  <si>
    <t>£ 600 K</t>
  </si>
  <si>
    <t>Surface Dressing materials and Spraying</t>
  </si>
  <si>
    <t>£ 25 K</t>
  </si>
  <si>
    <t>Slurry Sealing &amp; High Friction Surfacing</t>
  </si>
  <si>
    <t>£ 150 K</t>
  </si>
  <si>
    <t>31/3/1013</t>
  </si>
  <si>
    <t>Supply of Road Signs</t>
  </si>
  <si>
    <t>ADEPT Survey April 2027</t>
  </si>
  <si>
    <t>£ 100 K</t>
  </si>
  <si>
    <t>Highway works including carriageway resurfacing and Materials Supply</t>
  </si>
  <si>
    <t>ADEPT Survey April 2028</t>
  </si>
  <si>
    <t>£ 3,000 K</t>
  </si>
  <si>
    <t>ADEPT Survey April 2029</t>
  </si>
  <si>
    <t>£ 1,000 K</t>
  </si>
  <si>
    <t>South East (included in South West Alliance)</t>
  </si>
  <si>
    <t>1 + 1Year</t>
  </si>
  <si>
    <t>complete</t>
  </si>
  <si>
    <t>Street Lighting partnership</t>
  </si>
  <si>
    <t>selected tender</t>
  </si>
  <si>
    <t>mid-12</t>
  </si>
  <si>
    <t>Regeneration</t>
  </si>
  <si>
    <t>Highway Maintenance; Street Lighting and Illuminated Traffic Signs; Vehicle Maintenance; Term Maintenance Contract; Winter Maintenance; Gully Cleansing</t>
  </si>
  <si>
    <t>Independent South East (Thurrock)</t>
  </si>
  <si>
    <t>Term Maintenance Contract, Highway Maintenance, Road Markings &amp; Studs, Winter Maintenance</t>
  </si>
  <si>
    <t>Independent West (Warrington)</t>
  </si>
  <si>
    <t>£35m</t>
  </si>
  <si>
    <t>Surface Dressing, slurry sealing, High Friction Surfacing</t>
  </si>
  <si>
    <t>competitive tender</t>
  </si>
  <si>
    <t>not decided</t>
  </si>
  <si>
    <t>£3m</t>
  </si>
  <si>
    <t>included in individual resurfacing / reconstruction tenders</t>
  </si>
  <si>
    <t>Street Lighting and Illuminated Traffic Signs,Vehicle Maintenance,Gully Cleansing</t>
  </si>
  <si>
    <t>in house</t>
  </si>
  <si>
    <t>individual tenders on annual basis</t>
  </si>
  <si>
    <t>Independent Central (West Berkshire)</t>
  </si>
  <si>
    <t>Highways and Bridge Works (planned works, major projects, bridges and winter service + surface dressing, PRS, signs, high friction surfacing and road markings)</t>
  </si>
  <si>
    <t>Independent Central (Windsor &amp; Maidenhead)</t>
  </si>
  <si>
    <t>EU PQQ and ITT</t>
  </si>
  <si>
    <t>31 May 2012 (option taken)</t>
  </si>
  <si>
    <t>ADEPT Survey May 2012</t>
  </si>
  <si>
    <t>Approx £3m PA</t>
  </si>
  <si>
    <t>Highways and Bridge Works (planned works, major projects, bridges and winter service)</t>
  </si>
  <si>
    <t>Under EU threshold, PQQ then ITT</t>
  </si>
  <si>
    <t>Not appropriate to predict</t>
  </si>
  <si>
    <t>Approx £1m PA</t>
  </si>
  <si>
    <t>Under EU threshold, RFQ</t>
  </si>
  <si>
    <t>Approx £50k PA</t>
  </si>
  <si>
    <t>Road Resurfacing (plane and resurface)</t>
  </si>
  <si>
    <t>Approx £400k PA</t>
  </si>
  <si>
    <t>Routine task force &amp; Gulley Cleaning/ Routine drainage Services</t>
  </si>
  <si>
    <t>Approx £700k PA</t>
  </si>
  <si>
    <t>Traffic Signs</t>
  </si>
  <si>
    <t>Road Signs</t>
  </si>
  <si>
    <t>Approx £30k PA</t>
  </si>
  <si>
    <t>Traffic Light Maintenance</t>
  </si>
  <si>
    <t>Shared service contract led by Reading Borough Council</t>
  </si>
  <si>
    <t>Independent Central (Workingham)</t>
  </si>
  <si>
    <t>Highway &amp; Street Lighting Maintenance
- Highway Maintenance
- Road Markings &amp; Studs
- Street Lighting
- Illuminated Traffic Signs
- Carriageway Resurfacing / Reconstruction
- Footway Resurfacing / Reconstruction
- Winter Maintenance
- Gully Cleansing (also including cleansing of other highways drainage systems such as ACO drains).
- High Friction Surfacing</t>
  </si>
  <si>
    <t>Operational</t>
  </si>
  <si>
    <t>In construction</t>
  </si>
  <si>
    <t>Stopped</t>
  </si>
  <si>
    <t>Ownership is other as PB is yet to be determined.  Note that this is now a single Authority project led by Central Bedfordshire.
Annual cost breakdown HMT estimates based on total using straight line estimation</t>
  </si>
  <si>
    <t>Note that this project is no longer proceeding</t>
  </si>
  <si>
    <t>Completed</t>
  </si>
  <si>
    <t xml:space="preserve">Forecast Outturn as @ end August 2012, Total capex represents the sum of the period 2011/2012 to 2014/2015.  This therefore represents the capex cost for a 4 year period and not the total outturn cost of the scheme. </t>
  </si>
  <si>
    <t>2015/2015</t>
  </si>
  <si>
    <t>Early Contractor Involvement. 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t>
  </si>
  <si>
    <t>Roads- LA Majors</t>
  </si>
  <si>
    <t>Note that these projects are now operational and no longer in construction</t>
  </si>
  <si>
    <t>Trunk road improvement project (including junction improvement)</t>
  </si>
  <si>
    <t>In May 2012, scheme confirmed for development to place them in good position to be selected for a start of works in the early years of the next spending review (post 2015)</t>
  </si>
  <si>
    <t>Junction improvement project</t>
  </si>
  <si>
    <t>2011/2012 (Q3)</t>
  </si>
  <si>
    <t>Bypass Project</t>
  </si>
  <si>
    <t>2011/2012 (Q4)</t>
  </si>
  <si>
    <t>2012/2013 (Q1)</t>
  </si>
  <si>
    <t xml:space="preserve">1st April 2011 </t>
  </si>
  <si>
    <r>
      <rPr>
        <u/>
        <sz val="12"/>
        <color rgb="FF000000"/>
        <rFont val="Calibri"/>
        <family val="2"/>
        <scheme val="minor"/>
      </rPr>
      <t>Unvalidated data:</t>
    </r>
    <r>
      <rPr>
        <sz val="12"/>
        <color rgb="FF000000"/>
        <rFont val="Calibri"/>
        <family val="2"/>
        <scheme val="minor"/>
      </rPr>
      <t xml:space="preserve">  Note that this data has been provided through a survey of Local Highways Authorities undertaken by ADEPT.  Some of the data has been based on existing ADEPT data and not validated by the authorties as being fully up to date.</t>
    </r>
  </si>
  <si>
    <t>Facilities</t>
  </si>
  <si>
    <t>Rail</t>
  </si>
  <si>
    <t>Crossrail</t>
  </si>
  <si>
    <t>Crossrail will deliver a new high-frequency rail service and supporting infrastructure for London and the South East, with 13 miles of twin tunnels and eight new underground stations across central London.  Services will run from Maidenhead and Heathrow in the west to Shenfield in the east and Abbey Wood in the south east.</t>
  </si>
  <si>
    <t>YES</t>
  </si>
  <si>
    <t>Crossrail Sponsor Funding Account figures, Crossrail Ltd report for Period 4 2012/13</t>
  </si>
  <si>
    <t>DfT / Network Rail</t>
  </si>
  <si>
    <t>Access for All Mid Tier Programme</t>
  </si>
  <si>
    <t>Accessibility improvements at stations</t>
  </si>
  <si>
    <t>Great Britain</t>
  </si>
  <si>
    <t>17m</t>
  </si>
  <si>
    <t>High Speed Rail</t>
  </si>
  <si>
    <t>National high speed rail network (phase one) - construction</t>
  </si>
  <si>
    <t xml:space="preserve">Line from London Euston to the West Midlands with new stations at Old Oak Common, Birmingham Interchange and Birmingham Curzon Street. Direct connections onto the West Coast Main Line for services to the NW and Scotland, and onto HS1 for services to the Continent. The design capability of the line would 250 miles per hour, but with an operating limit of 225 miles per hour at opening.
</t>
  </si>
  <si>
    <t>High Speed Rail: Investing in Britain’s Future – Decisions and Next Steps</t>
  </si>
  <si>
    <t>This project is subject  to Parliamentary approval and the passing of legislation</t>
  </si>
  <si>
    <t>National high speed rail network (phase one) - rolling stock</t>
  </si>
  <si>
    <t xml:space="preserve">Economic Case for HS2: Updated appraisal of transport user benefits and wider economic benefits </t>
  </si>
  <si>
    <t>National high speed rail network (phase two) - construction</t>
  </si>
  <si>
    <t>Separate lines from West Midlands to Leeds and Manchester, with intermediate stations in the East Midlands and South Yorkshire. Direct connections to Heathrow and onto the West and East Coast main lines for services to the NW, NE and Scotland.</t>
  </si>
  <si>
    <t>National high speed rail network (phase two) - rolling stock</t>
  </si>
  <si>
    <t xml:space="preserve">This project is subject  to Parliamentary approval and the passing of legislation. </t>
  </si>
  <si>
    <t>Network Rail</t>
  </si>
  <si>
    <t>National Stations Improvement Programme</t>
  </si>
  <si>
    <t>Improving the environment at stations</t>
  </si>
  <si>
    <t>NR enhancement plan - Dec 2010</t>
  </si>
  <si>
    <t xml:space="preserve">
</t>
  </si>
  <si>
    <t>Strategic freight network</t>
  </si>
  <si>
    <t>Programme of rail improvements for freight access</t>
  </si>
  <si>
    <t>Access for All Main Programme</t>
  </si>
  <si>
    <t>Kings Cross Station improvements</t>
  </si>
  <si>
    <t>Upgrade of Kings' Cross station</t>
  </si>
  <si>
    <t>WCML improvements programme</t>
  </si>
  <si>
    <t>A programme of improvements to the West Coast Mainline.</t>
  </si>
  <si>
    <t>Thameslink</t>
  </si>
  <si>
    <t>Improvements to track and stations between Bedford and Brighton</t>
  </si>
  <si>
    <t>NR estimates - October 2011</t>
  </si>
  <si>
    <t>Costs are in outturn prices</t>
  </si>
  <si>
    <t>Reading</t>
  </si>
  <si>
    <t>Upgrade to Reading station</t>
  </si>
  <si>
    <t>NR estimates - Feb 2011</t>
  </si>
  <si>
    <t xml:space="preserve">Birmingham New Street </t>
  </si>
  <si>
    <t>Upgrade to Birmingham New Street station</t>
  </si>
  <si>
    <t>NR accounts provided to DfT - Feb 2011</t>
  </si>
  <si>
    <t>Assumes even spread over four year period. Costs are in outturn prices</t>
  </si>
  <si>
    <t>Southern train lengthening</t>
  </si>
  <si>
    <t>Investment in infrastructure to enable longer trains on key routes within South East England</t>
  </si>
  <si>
    <t>Power supply upgrade</t>
  </si>
  <si>
    <t>Improved power supplies in the South East to enable longer trains to operate</t>
  </si>
  <si>
    <t>ECML improvements programme</t>
  </si>
  <si>
    <t>Improvements to the East Coast Main Line between London and York</t>
  </si>
  <si>
    <t>Midlands improvements programme</t>
  </si>
  <si>
    <t>A variety of track improvements in the Midlands which will reduce journey times.</t>
  </si>
  <si>
    <t>Northern Urban Centres - Yorkshire</t>
  </si>
  <si>
    <t>Improvements to some stations in Yorkshire to enable longer trains to access them; stabling and servicing for additional vehicles in a number of locations</t>
  </si>
  <si>
    <t>Northern Urban Centres - Manchester</t>
  </si>
  <si>
    <t>Improvements on the Manchester to Liverpool line to enable longer trains to operate.</t>
  </si>
  <si>
    <t>Western improvements programme</t>
  </si>
  <si>
    <t>Line improvements around Cardiff; in the Cotswolds; between Bristol and Gloucester; and between Cheltenham and Birmingham.</t>
  </si>
  <si>
    <t>Paisley Corridor improvements</t>
  </si>
  <si>
    <t>Line and line speed improvements between Glasgow Airport station and Glasgow Central station.</t>
  </si>
  <si>
    <t>Other CP4 investment</t>
  </si>
  <si>
    <t>Reflects other projects, renewals and maintenance.</t>
  </si>
  <si>
    <t>Network Rail Control Period 4 Delivery Plan update 2010; IUK estimate for 2014/15</t>
  </si>
  <si>
    <t>2014/15 estimates as average of previous control period values. Note includes maintenance, renewals and enhancements. Specific investments that are listed separately have been taken off the total</t>
  </si>
  <si>
    <t>HLOS2 Enhancements</t>
  </si>
  <si>
    <t>Rail enhancements</t>
  </si>
  <si>
    <t>2014/15 - 2018/19</t>
  </si>
  <si>
    <t>£5,200m</t>
  </si>
  <si>
    <t>HLOS2 Renewals</t>
  </si>
  <si>
    <t>Rail Renewals</t>
  </si>
  <si>
    <t xml:space="preserve">£9,700m </t>
  </si>
  <si>
    <t>Projects over £50m</t>
  </si>
  <si>
    <t>Thames Tideway Tunnel Main (Thames Water)</t>
  </si>
  <si>
    <t>Construction of tunnel</t>
  </si>
  <si>
    <t>Water and sewerage companies</t>
  </si>
  <si>
    <t>Anglian Water</t>
  </si>
  <si>
    <t>Anglian Water: Water service</t>
  </si>
  <si>
    <t>Maintenance and improvements to water supply infrastructure</t>
  </si>
  <si>
    <t>2007/08</t>
  </si>
  <si>
    <t>The total (AMP5) Capex figures by companies have been published in the national document "Future Water &amp; Sewerage Charges 2010-15: Final Determinations".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t>
  </si>
  <si>
    <t>Anglian Water: Sewerage service</t>
  </si>
  <si>
    <t>Maintenance and improvements to wastewater  infrastructure</t>
  </si>
  <si>
    <t>Northumbrian Water</t>
  </si>
  <si>
    <t>Northumbrian Water: Water service</t>
  </si>
  <si>
    <t>Northumbrian Water: Sewerage service</t>
  </si>
  <si>
    <t>Severn Trent Water</t>
  </si>
  <si>
    <t>Severn Trent Water: Water service</t>
  </si>
  <si>
    <t>Severn Trent Water: Sewerage service</t>
  </si>
  <si>
    <t>South West Water</t>
  </si>
  <si>
    <t>South West Water: Water service</t>
  </si>
  <si>
    <t>South West Water: Sewerage service</t>
  </si>
  <si>
    <t>Southern Water</t>
  </si>
  <si>
    <t>Southern Water: Water service</t>
  </si>
  <si>
    <t>Southern Water: Sewerage service</t>
  </si>
  <si>
    <t>Thames Water</t>
  </si>
  <si>
    <t>Thames Water: Water service</t>
  </si>
  <si>
    <t>Thames Water: Sewerage service</t>
  </si>
  <si>
    <t>United Utilities Water</t>
  </si>
  <si>
    <t>United Utilities Water: Water service</t>
  </si>
  <si>
    <t>United Utilities Water: Sewerage service</t>
  </si>
  <si>
    <t>Welsh Water</t>
  </si>
  <si>
    <t>Welsh Water: Water service</t>
  </si>
  <si>
    <t>Welsh Water: Sewerage service</t>
  </si>
  <si>
    <t>Wessex Water</t>
  </si>
  <si>
    <t>Wessex Water: Water service</t>
  </si>
  <si>
    <t>Wessex Water: Sewerage service</t>
  </si>
  <si>
    <t>Yorkshire Water</t>
  </si>
  <si>
    <t>Yorkshire Water: Water service</t>
  </si>
  <si>
    <t>Yorkshire Water: Sewerage service</t>
  </si>
  <si>
    <t>Water only companies</t>
  </si>
  <si>
    <t>Bristol Water</t>
  </si>
  <si>
    <t>Bournemouth &amp; West Hampshire Water</t>
  </si>
  <si>
    <t>Cambridge Water</t>
  </si>
  <si>
    <t>Dee Valley Water</t>
  </si>
  <si>
    <t>Portsmouth Water</t>
  </si>
  <si>
    <t>Sutton &amp; East Surrey Water</t>
  </si>
  <si>
    <t>South East Water</t>
  </si>
  <si>
    <t>South Staffordshire Water</t>
  </si>
  <si>
    <t>Veolia Water East</t>
  </si>
  <si>
    <t xml:space="preserve">Veolia Water Central </t>
  </si>
  <si>
    <t>Veolia Water South East</t>
  </si>
  <si>
    <t>London Underground capital investment programme</t>
  </si>
  <si>
    <t>Variety of schemes, many already underway - includes line upgrades on the Northern, Piccadilly, Metropolitan, Circle, District and Hammersmith &amp; City lines, and station upgrades at Victoria, Bank, Tottenham Court Road, Paddington (Hammersmith &amp; City), Bond Street</t>
  </si>
  <si>
    <t>Some started, some confirmed, some planned</t>
  </si>
  <si>
    <t xml:space="preserve">Transport for London business plan http://www.tfl.gov.uk/assets/downloads/corporate/tfls-business-plan-2011-12-to-2014-15.pdf  </t>
  </si>
  <si>
    <t xml:space="preserve">Total costs are for the years 2011/12 to 2014/15 which is the period covered by TfL's current business plan. Further costs are expected to be incurred beyond this period. TfL is responsible for its investment programmes and will tender contracts for work in the normal way. The figures provided here may include some capital expenditure on maintenance and renewals. </t>
  </si>
  <si>
    <t xml:space="preserve">Transport for London "London streets" capital investment programme </t>
  </si>
  <si>
    <t>Variety of schemes, many already underway - includes a small number of major junction improvement schemes and the cycle superhighways as well as other smaller schemes</t>
  </si>
  <si>
    <t xml:space="preserve">Transport for London "London rail" capital investment programme </t>
  </si>
  <si>
    <t>Information taken from published NERL 10 year plan March 2010. For year 2015 - 2020; £978m is the sum of financial years 2015/16 - 2019/20 plus 9 months of financial year 2020/21</t>
  </si>
  <si>
    <t>Performance NERL 10 year plan from March 2010</t>
  </si>
  <si>
    <t>Investment in air traffic control infrastructure</t>
  </si>
  <si>
    <t>NATS</t>
  </si>
  <si>
    <t>Airports</t>
  </si>
  <si>
    <t>Bristol Airport</t>
  </si>
  <si>
    <t>Expansion of airport - extended terminal building; provision of   new aircraft stands, public transport interchange, car parking and and ancillary supporting developments.</t>
  </si>
  <si>
    <t>Bristol</t>
  </si>
  <si>
    <t>Public airport company (PAC) - 49% public, 48.25% private, 2.75% employee</t>
  </si>
  <si>
    <t>Birmingham Airport</t>
  </si>
  <si>
    <t>To enable long-haul flights by extension of main runway and associated infrastructure; new air traffic control tower.</t>
  </si>
  <si>
    <t>Birmingham</t>
  </si>
  <si>
    <t>Assume spread evenly over a two year period</t>
  </si>
  <si>
    <t>DfT</t>
  </si>
  <si>
    <t>New terminal and runway extension</t>
  </si>
  <si>
    <t>Lydd</t>
  </si>
  <si>
    <t>Assume spread evenly over a 4 year period with two years to go</t>
  </si>
  <si>
    <t>Redevelopment programme including new terminal</t>
  </si>
  <si>
    <t>Bournemouth</t>
  </si>
  <si>
    <t>Assume spread evenly over 10 year period</t>
  </si>
  <si>
    <t>10 year investment plan</t>
  </si>
  <si>
    <t>Glasgow</t>
  </si>
  <si>
    <t>Terminal 2 Retail and Security Scheme</t>
  </si>
  <si>
    <t>CAA (Q5 recommendations)</t>
  </si>
  <si>
    <t>Based on December 2009 statement to investors, excluding new runway development (Source: CAA Q5 recommendations)</t>
  </si>
  <si>
    <t>Stansted Capital Investment Programme</t>
  </si>
  <si>
    <t>CAA is still agreeing with the airport the capex assumption for 2013/14.</t>
  </si>
  <si>
    <t>CAA (Q5 Decision)</t>
  </si>
  <si>
    <t>Investment programme for current regulatory period (Source: CAA Q5 Decision)</t>
  </si>
  <si>
    <t>Gatwick Capital Investment Programme</t>
  </si>
  <si>
    <t>CAA (Q5 Decision and Q5+1 Doc)</t>
  </si>
  <si>
    <t>Investment programme for current regulatory period (Source: CAA Q5 Decision and Q5+1 Doc)</t>
  </si>
  <si>
    <t>Heathrow Capital Investment Programme</t>
  </si>
  <si>
    <t>Intellectual capital</t>
  </si>
  <si>
    <t>E-infrastructure and High Performance Computing (HPC)</t>
  </si>
  <si>
    <t>To invest in HPC, software development, data storage, and high speed networks for both scientific and industrial R&amp;D and innovation.</t>
  </si>
  <si>
    <t>£145 m</t>
  </si>
  <si>
    <t>Costs at Present Values</t>
  </si>
  <si>
    <t>ISIS Target Station 2 Phase II</t>
  </si>
  <si>
    <t>The design and construction of the next set of four neutron scattering instruments</t>
  </si>
  <si>
    <t>Full business case</t>
  </si>
  <si>
    <t xml:space="preserve">National Space Technology Programme </t>
  </si>
  <si>
    <t>To start a National Space Technology Programme and accelerate the development of the international space innovation centre</t>
  </si>
  <si>
    <t>Outline proposal</t>
  </si>
  <si>
    <t>The joint National Space Technology Programme and TSB 'Space for Growth call was  launched 31st October 2011, £6m from BIS and £2.5 from TSB. Further £4m in the NTST will be allocated through pathfindertechnology demonstration and horizon scanning R&amp;D which will use ISIC research teams. Costs are present values</t>
  </si>
  <si>
    <t>Daresbury technology upgrades</t>
  </si>
  <si>
    <t>To build on the Daresbury Campus expertise in accelerator, detector and imaging technologies</t>
  </si>
  <si>
    <t>Development of the Norwich Research Park</t>
  </si>
  <si>
    <t>New infrastructure and incubator space to make the campus more attractive and accessible to business and other users, and encourage new companies to locate and develop at the campus</t>
  </si>
  <si>
    <t>Development of the Babraham Research Campus</t>
  </si>
  <si>
    <t>European Life-Science Infrastructure for Biological Information (ELIXIR)</t>
  </si>
  <si>
    <t>To improve facilities for storing and accessing bio-molecular research data</t>
  </si>
  <si>
    <t>Outline business case</t>
  </si>
  <si>
    <t xml:space="preserve">Innovation </t>
  </si>
  <si>
    <t>Catapult Centres</t>
  </si>
  <si>
    <t>Establishing an elite network of Technology and Innovation Centres, now branded as Catapult Centres</t>
  </si>
  <si>
    <t>Capital intensive facilities and expertise that are focused on technology areas prioritised by the Technology Strategy Board and complement its programmes to help UK industry exploit new and emerging technologies for competitive advantage.</t>
  </si>
  <si>
    <t>BIS analysis, Hauser review</t>
  </si>
  <si>
    <t>Medical - Biological Imaging</t>
  </si>
  <si>
    <t>Medical - Virology</t>
  </si>
  <si>
    <t>.</t>
  </si>
  <si>
    <t xml:space="preserve">Note: Private ownership on Not For Profit basis
The first Catapul with a focus on High Value Manufacturing is now open for business following an investment of over £140m over 6 years. Catapults in the technology areas of Cell Therapy, Offshore Renewables, Satellite Applications, the Connected Digital Economy, Transport Systems and Future Cities will be creeated and become operational duing 2012-13
 Outcome of the ‘High Value Manufacturing’ Technology and Innovation Centre competition was announced before Budget; the area for the next centre, ‘Cell Therapy’, was announced at Budget; and a third TIC has been specified to focus on the area of Offshore Renewable Energy. Subsequently, 4 other technology areas have been identified. </t>
  </si>
  <si>
    <t>Communications</t>
  </si>
  <si>
    <t>Broadcasting</t>
  </si>
  <si>
    <t>Digital TV Switchover</t>
  </si>
  <si>
    <t>Investment to convert all 1,154 TV transmitters in the UK to digital TV broadcasting by 2012</t>
  </si>
  <si>
    <t>Digital TV Switchover policy team. Cost estimate from Arqiva</t>
  </si>
  <si>
    <t xml:space="preserve">The transmission network is being upgraded by Arqiva, under contract to the broadcasters. </t>
  </si>
  <si>
    <t>Digital Radio extension</t>
  </si>
  <si>
    <t xml:space="preserve">Investment to signficantly improve the coveage of DAB radio across the UK.  This is intended to support a future decision on radio switchover.  </t>
  </si>
  <si>
    <t>Arqiva financial statements</t>
  </si>
  <si>
    <t>Government, Ofcom and radio sector in ongoing discussion to agree the framework and cost split for the build-out of local DAB.  The intention is to sign a MoU in the summer.</t>
  </si>
  <si>
    <t>Fixed line</t>
  </si>
  <si>
    <t>BT Superfast Fibre Access programme</t>
  </si>
  <si>
    <t>Investment by BT across the UK to install Fibre to the Cabinet to approx two thirds of premises by 2015</t>
  </si>
  <si>
    <t>BT release, confirmed in financial statements</t>
  </si>
  <si>
    <t>BT expects that the programme will cover 2/3 of the UK by 2015. BT announce on 3/11/11 that aiming to complete rollout by 2014, one year earlier than previously expected.  There have also been reports that take up of the service is slower than expected, confirmed in part by some public statements regarding partiulcar areas (e.g. statement about take up in Cardiff by Richard Hall on 11th March). Costs estimated from BT business case.</t>
  </si>
  <si>
    <t>Virgin Media Network Extension</t>
  </si>
  <si>
    <t>Virgin Media investing to extend their cable network to an additional 400,000 homes by 2012.  they currently cover 12.7m homes in the UK</t>
  </si>
  <si>
    <t>Virgin Media financial statements</t>
  </si>
  <si>
    <t>Virgin have confirmed the programme and report on yearly progress for extra homes passed, but have not released figures for cost.  They expect that if the OFCOM mandated access to BT infrastructure is favourable, they may invest to reach £16m home by 2015. Cost estimate is Analyst estimate - Virgin media have not released an estimate of the costs</t>
  </si>
  <si>
    <t>Mobile</t>
  </si>
  <si>
    <t>Mobile network upgrade</t>
  </si>
  <si>
    <t>Upgrade of mobile networks as a result of the release of the so called digital dividend spectrum (800MHz and 2.6 Ghz)</t>
  </si>
  <si>
    <t>Spectrum policy team</t>
  </si>
  <si>
    <t>This is the expected investment to be made by the Mobile Network Operators (MNOs) as a result of an auction of spectrum around 800Mhz and 2.6Ghz in 2012.  If the spectrum auction follows the expected timetable implementation would begin in 2013 and continue for 3-5 years.  Each mobile network has been calculating what the upgrade will cost and will have to have an idea of the cost before the auction begins, but these figures would be commercially sensitive (expecially ahead of the auction) and so have not been released.  A general estimate for the industry based on top down estimates is £3-4bn over 5 years.  However, the cost and the rollout will be heavily dependent on the outcome of the auction process.</t>
  </si>
  <si>
    <t>Other digital communications</t>
  </si>
  <si>
    <t>Balancing item</t>
  </si>
  <si>
    <t>Balancing item to cover general communications investment</t>
  </si>
  <si>
    <t>To ensure consistency with earlier approach, use ONS estimates for sector investment to add to total investment</t>
  </si>
  <si>
    <t>ONS - Capital Stocks, Capital Consumption and Non-Financial Balance Sheets. 4.1.1 Gross fixed capital formation by asset and industry - Post &amp; Telecommunications Plant and Machinery (JGRK)</t>
  </si>
  <si>
    <t>Excludes BDUK investment. Assumption based on historical data is that telecoms is approx 75% of total ONS estimate</t>
  </si>
  <si>
    <t>Satellite</t>
  </si>
  <si>
    <t>Hylas 1</t>
  </si>
  <si>
    <t>Launch of a new Ka band broadband and HDTV satellite serving the UK and parts of Europe by Avanti</t>
  </si>
  <si>
    <t>Avanti financial statements</t>
  </si>
  <si>
    <t>Significant public funding for this came through the European Space Agency, although it is primarily a commercial venture.  There are no guarantees regarding the capacity of the satellite that will be directed towards the UK - it is likely to depend on demand.</t>
  </si>
  <si>
    <t>KA-SAT</t>
  </si>
  <si>
    <t>Launch of a new Ka band broadband and HDTV satellite serving the UK and parts of Europe by Eutelsat</t>
  </si>
  <si>
    <t>Eutelsat confirmed statements</t>
  </si>
  <si>
    <t xml:space="preserve">Primarily a commercial venture, although the </t>
  </si>
  <si>
    <t>Rural broadband</t>
  </si>
  <si>
    <t>BDUK rural broadband investment</t>
  </si>
  <si>
    <t>Programme to invest £530m of central government money and similar level of local funding to support broadband infrastructure investment in places where the private sector would not otherwise go</t>
  </si>
  <si>
    <t>£2000m</t>
  </si>
  <si>
    <t>BDUK programme documents</t>
  </si>
  <si>
    <t>First £530m to 2015 is confirmed funding, with £300m available beyond 2015 allocated from the TV Licence fee but to be confirmed in the next parliament.  Expectation is that this funding plus a similar level of local public funding will be used to leverage private sector investment to ensure that every premise in the UK gets standard broadband and as many as possible get superfast broadband. Costs dran from central government funding allocated from the TV Licence Fee</t>
  </si>
  <si>
    <t>South Yorkshire Digital Region</t>
  </si>
  <si>
    <t>Four councils in South Yorkshire (Runcorn, Doncaster, Sheffield and Barnsley) and the RDA, Yorkshire Forward, are investing in a regional superfast broadband network to cover over 80% of households with an aim to increase beyond that to 97% coverage (although this latter part is currently looking difficult to deliver given the financial situation of the project)</t>
  </si>
  <si>
    <t>Digital Region Limited (the delivery body) &amp; Yorkshire Forward (the Regional Development Agency). Cost estimates drawn from project documentation - funding is coming from the councils, the RDA, EU money and a soft loan from the private sector partner, nothing from BDUK</t>
  </si>
  <si>
    <t>Progress has been slower than expected and take-up is low.  The councils are currently moving their own corporate networks onto this infrastructure to provide an anchor client.  BIS are responsible for extracting Yorkshire Forward from the project prior to RDA shutdown - potentially transferring public sector involvement entirely to the LAs.</t>
  </si>
  <si>
    <t>Cornwall Broadband project</t>
  </si>
  <si>
    <t>County wide project in Cornwall to provide superfast broadband - expected to provide up to 90% coverage</t>
  </si>
  <si>
    <t>Project documentation - expect up to £53m from EU funds and £78m from BT</t>
  </si>
  <si>
    <t>No BDUK money is expected as part of this investment.  The rollout of the network will be dependent on take up from businesses and citizens - if take up is lower than anticipated then BT will not roll the network out as far as 90%</t>
  </si>
  <si>
    <t>Energy</t>
  </si>
  <si>
    <t>Electricity transmission</t>
  </si>
  <si>
    <t>East Coast HVDC Link</t>
  </si>
  <si>
    <t>New HVDC subsea cable connecting Scotland to Northern England to facilitate flow of electricity from north to south</t>
  </si>
  <si>
    <t>NG Update</t>
  </si>
  <si>
    <t xml:space="preserve">Joint project with Scottish Transmission companies. Costs are for NG works only. Pre-construction funding approved. Any subsequent investment proposal would require regulatory approval.
</t>
  </si>
  <si>
    <t>Scotland-England interconnector</t>
  </si>
  <si>
    <t>Works to increase capacity of on-shore Scottish-England interconnector.</t>
  </si>
  <si>
    <t>Joint projects with Scottish transmission companies. Costs are for NG works only and include prior year costs. Includes "Transmission Investment in Renewable Generation" (TIRG) works.
The investment from 2013/14 onwards is part of NG's regulatory submission for the period 2013/14 to 2020/21.</t>
  </si>
  <si>
    <t>Scotland-England Series Compensation</t>
  </si>
  <si>
    <t>Series compensation works to increase capacity of on-shore Scottish-England interconnection.</t>
  </si>
  <si>
    <t>Series compensation on National Grid circuits. Costs are for NG works only. The investment from 2013/14 onwards is part of NG's regulatory submission for the period 2013/14 to 2020/21.</t>
  </si>
  <si>
    <t>West Coast HVDC link</t>
  </si>
  <si>
    <t>New HVDC subsea cable connecting Scotland to Northern England/North Wales to facilitate flow of electricity from north to south</t>
  </si>
  <si>
    <t>Joint National Grid - Scottish Power project. Costs are for NG works only and include substation costs at Connah's Quay.</t>
  </si>
  <si>
    <t>Upgrades to accommodate increased powerflows into London area.</t>
  </si>
  <si>
    <t>Works to upgrade transmission system into London. The investment from 2013/14 onwards is part of NG's regulatory submission for the period 2013/14 to 2020/21.</t>
  </si>
  <si>
    <t>Upgrades to connect Hinkley nuclear power station &amp; further increase export capacity from the South West.</t>
  </si>
  <si>
    <t>Works to upgrade transmission system in south west. Includes prior year costs. The investment from 2013/14 onwards is part of NG's regulatory submission for the period 2013/14 to 2020/21.</t>
  </si>
  <si>
    <t>East Anglia</t>
  </si>
  <si>
    <t>Upgrades principally in relation to offshore wind connecting into East Coast and Sizewell nuclear power station</t>
  </si>
  <si>
    <t>2011-2018</t>
  </si>
  <si>
    <t>Works to upgrade transmission system in East Anglia.
Some prior year costs. The investment from 2013/14 onwards is part of NG's regulatory submission for the period 2013/14 to 2020/21.</t>
  </si>
  <si>
    <t>Upgrades in relation to Wylfa nuclear power station and offshore wind in Irish Sea.</t>
  </si>
  <si>
    <t>2018-2020</t>
  </si>
  <si>
    <t>Works to upgrade transmission system in North Wales.
Does not include Wylfa-Pembroke HVDC costs.
Some prior year costs. The investment from 2013/14 onwards is part of NG's regulatory submission for the period 2013/14 to 2020/21.</t>
  </si>
  <si>
    <t>Mid Wales</t>
  </si>
  <si>
    <t>New transmission line &amp; substation works to connect onshore wind farms.</t>
  </si>
  <si>
    <t>Works to provide transmission system capacity to mid-Wales.
Some prior year costs. The investment from 2013/14 onwards is part of NG's regulatory submission for the period 2013/14 to 2020/21.</t>
  </si>
  <si>
    <t>Upgrades primarily in relation to offshore wind farms</t>
  </si>
  <si>
    <t>2018 Onwards</t>
  </si>
  <si>
    <t>Works to upgrade transmission system capacity in Humberside.
Some prior year costs. The investment from 2013/14 onwards is part of NG's regulatory submission for the period 2013/14 to 2020/21.</t>
  </si>
  <si>
    <t>London Cables</t>
  </si>
  <si>
    <t>Replacement of aging underground cable infrastructure in London into tunnels.</t>
  </si>
  <si>
    <t>Works to replace existing underground cable network in London into tunnels. Some prior year costs. The investment from 2013/14 onwards is part of NG's regulatory submission for the period 2013/14 to 2020/21.</t>
  </si>
  <si>
    <t>Wylfa-Pembroke HVDC Link</t>
  </si>
  <si>
    <t>New HVDC subsea cable connecting North Wales (Wylfa) to South Wales (Pembroke).</t>
  </si>
  <si>
    <t xml:space="preserve">Pre-construction assessment underway. Any subsequent investment proposal would require regulatory approval.
</t>
  </si>
  <si>
    <t>Other Investment</t>
  </si>
  <si>
    <t>Works to increase capacity of network for additional generation and demand and replace existing assets that are becoming unreliable.</t>
  </si>
  <si>
    <t>England and Wales</t>
  </si>
  <si>
    <t>Other works in National Grid Electricty Transmission investment programme from 2011/12 through to 2020/21. The investment from 2013/14 onwards is part of NG's regulatory submission for the period 2013/14 to 2020/21.</t>
  </si>
  <si>
    <t>SP Transmission Ltd - TPCR4 rollover</t>
  </si>
  <si>
    <t>Rollover of previous price control period ahead of RIIO-T1</t>
  </si>
  <si>
    <t>Ofgem - http://www.ofgem.gov.uk/Networks/Trans/PriceControls/TPCR4Roll-over/Documents1/TPCR4_Rollover_Final_Proposals.pdf</t>
  </si>
  <si>
    <t>Scottish Hydro Electric Transmission Ltd - TPCR4 rollover</t>
  </si>
  <si>
    <t>SP Transmission Ltd - RIIO-T1 final proposals</t>
  </si>
  <si>
    <t>Settlement for period 2013 to 2021</t>
  </si>
  <si>
    <t>Ofgem - http://www.ofgem.gov.uk/NETWORKS/TRANS/PRICECONTROLS/RIIO-T1/CONRES/Documents1/SPTSHETLFPsupport.pdf</t>
  </si>
  <si>
    <t>Scottish Hydro Electric Transmission Ltd - RIIO-T1 final proposals</t>
  </si>
  <si>
    <t>Gas Transmission</t>
  </si>
  <si>
    <t>Incremental Capacity - Potential load related projects (customer signal dependent)</t>
  </si>
  <si>
    <t xml:space="preserve">To extend or reinforce the NTS, driven by customer requests for new connections or increased entry or exit capacity.  In most cases, load related investment is underpinned by a signal for incremental capacity above the prevailing obligated level  and an associated revenue driver having been agreed with Ofgem where necessary.  </t>
  </si>
  <si>
    <t>National Grid</t>
  </si>
  <si>
    <t>Costs shown are as per the RIIO-T1 regulatory submission of March 2012.
For these programmes of work, prior year costs are for 2011/12 only.</t>
  </si>
  <si>
    <t xml:space="preserve">Integrated Pollution Prevention &amp; Control (IPPC) - Phases 1 &amp; 2 (St Fergus, Kirriemuir, Hatton) </t>
  </si>
  <si>
    <t xml:space="preserve">Primary legislation driving emissions reduction investment - currently implemented in the UK through the Environment Permitting Regulations (2010) enforced in England and Wales by the Environment Agency (EA), and the Pollution Prevention and Control Regulations (2000) enforced in Scotland by the Scottish Environment Protection Agency (SEPA).  The strategy involves reviewing our compressor units as a fleet rather than a set of individual installations, prioritising sites where significant environmental improvements may be gained at the lowest possible cost.  This allows us to target sites currently operating high NOx emitting compression technologies or with high forecast utilisation.  </t>
  </si>
  <si>
    <t>IPPC  Phase 3 (Peterborough &amp; Huntingdon)</t>
  </si>
  <si>
    <t>2009/12</t>
  </si>
  <si>
    <t>Costs shown are as per the RIIO-T1 regulatory submission of March 2012.
For these programmes of work, prior year costs are for 2011/12 only.
Cost included under IPPC phases 1&amp;2</t>
  </si>
  <si>
    <t>IPPC Phase 4 (3 sites - TBC based on anticipated utilisation)</t>
  </si>
  <si>
    <t>2009/13</t>
  </si>
  <si>
    <t>Industrial Emissions Directive (IED) - needs case dependent (interpretation of legislation).</t>
  </si>
  <si>
    <t>EU Directive came into force 6th January 2011, will be transposed into UK law by the 6th January 2013 and will set out the minimum standards the UK must adopt. 
Our operated Large Combustion Plant (LCP) has previously been exempt from the Large Combustion Plant Directive (LCPD) Emission Limit Values (ELVs) for NOx by virtue of its age, however, the introduction of the IED is now removing this age related exemption and the ELV for NOx will now apply to all National Grid compressors (&gt;50 MW rated thermal input).  Furthermore, the previous LCPD did not include an ELV for CO which is also being introduced under IED.</t>
  </si>
  <si>
    <t>Costs shown are as per the RIIO-T1 regulatory submission of March 2012.</t>
  </si>
  <si>
    <t>Gas Distribution</t>
  </si>
  <si>
    <t>Distribution System Mains and Services Replacement</t>
  </si>
  <si>
    <t>Management of safety risk, maintaining supplies.</t>
  </si>
  <si>
    <t>Asset Health Integrity (inc. NRMP)</t>
  </si>
  <si>
    <t>Capacity Driven (Network Reinforcement)</t>
  </si>
  <si>
    <t xml:space="preserve">Increased security of supply, facilitating connection to the network. </t>
  </si>
  <si>
    <t>Customer Driven (Connections)</t>
  </si>
  <si>
    <t xml:space="preserve">Facilitating connection to the network. </t>
  </si>
  <si>
    <t>Gas Holder Demolition and Holder Land Remediation</t>
  </si>
  <si>
    <t xml:space="preserve">Facilitates land sale and removal of risk from aging assets that are no longer required. </t>
  </si>
  <si>
    <t>Physical Security (CNI Projects)</t>
  </si>
  <si>
    <t>Investment to increase the physical security of critical sites.</t>
  </si>
  <si>
    <t>CCS</t>
  </si>
  <si>
    <t>CCS Programme</t>
  </si>
  <si>
    <t>Programme to support CCS with the aim of achieving cost-competitive and commercially viable deployment by the 2020s</t>
  </si>
  <si>
    <t>Electricity distribution</t>
  </si>
  <si>
    <t>Eon Central Networks West</t>
  </si>
  <si>
    <t>CN West</t>
  </si>
  <si>
    <t>Ofgem Price Control Review  http://www.ofgem.gov.uk/Networks/ElecDist/PriceCntrls/DPCR5/Documents1/FP_1_Core%20document%20SS%20FINAL.pdf, table p35</t>
  </si>
  <si>
    <t>Annual split is based on equal spend in each year of control period</t>
  </si>
  <si>
    <t>Eon Central Networks East</t>
  </si>
  <si>
    <t>CN East</t>
  </si>
  <si>
    <t>Electricity North West</t>
  </si>
  <si>
    <t>ENW</t>
  </si>
  <si>
    <t>CE Northern Electric Distribution</t>
  </si>
  <si>
    <t>CE NEDL</t>
  </si>
  <si>
    <t>CE Yorkshire Distribution</t>
  </si>
  <si>
    <t>CE YEDL</t>
  </si>
  <si>
    <t>Western Power Distribution South Wales</t>
  </si>
  <si>
    <t>WPD S Wales</t>
  </si>
  <si>
    <t>Western Power Distribution South West</t>
  </si>
  <si>
    <t>WPD S West</t>
  </si>
  <si>
    <t>UK Power Networks - London</t>
  </si>
  <si>
    <t>EDFE LPN</t>
  </si>
  <si>
    <t>UK Power Networks - South East</t>
  </si>
  <si>
    <t>EDFE SPN</t>
  </si>
  <si>
    <t>UK Power Networks - East</t>
  </si>
  <si>
    <t>EDFE EPN</t>
  </si>
  <si>
    <t>Scottish Power Distribution</t>
  </si>
  <si>
    <t>SP Distribution</t>
  </si>
  <si>
    <t>Scottish Power Manweb</t>
  </si>
  <si>
    <t>SP Manweb</t>
  </si>
  <si>
    <t>Annual split is based on equal spend in each year of control period. Also covers Merseyside and Cheshire</t>
  </si>
  <si>
    <t>Scottish and Southern Energy Hydro</t>
  </si>
  <si>
    <t>SSE Hydro</t>
  </si>
  <si>
    <t>Scottish and Southern Energy Southern</t>
  </si>
  <si>
    <t>SSE Southern</t>
  </si>
  <si>
    <t>Annual split is based on equal spend in each year of control period. Some of area is in South West region</t>
  </si>
  <si>
    <t>Gas storage</t>
  </si>
  <si>
    <t>Hill Top Farm</t>
  </si>
  <si>
    <t>Installed capacity 0.1 bcm</t>
  </si>
  <si>
    <t>Stublach</t>
  </si>
  <si>
    <t>Installed capacity 0.4 bcm</t>
  </si>
  <si>
    <t>Aldbrough II</t>
  </si>
  <si>
    <t>Planning approved</t>
  </si>
  <si>
    <t xml:space="preserve">Installed capacity  0.35 bcm </t>
  </si>
  <si>
    <t>Bains</t>
  </si>
  <si>
    <t>Offshore</t>
  </si>
  <si>
    <t xml:space="preserve">Installed capacity  0.6 bcm </t>
  </si>
  <si>
    <t>Caythorpe</t>
  </si>
  <si>
    <t xml:space="preserve">Installed capacity  0.2 bcm </t>
  </si>
  <si>
    <t>Gateway Storage</t>
  </si>
  <si>
    <t xml:space="preserve">Installed capacity  1.5 bcm </t>
  </si>
  <si>
    <t>Hatfield West</t>
  </si>
  <si>
    <t xml:space="preserve">Installed capacity  0.04 bcm </t>
  </si>
  <si>
    <t>King Street</t>
  </si>
  <si>
    <t>Portland</t>
  </si>
  <si>
    <t xml:space="preserve">Installed capacity  1 bcm </t>
  </si>
  <si>
    <t>Saltfleetby</t>
  </si>
  <si>
    <t xml:space="preserve">Installed capacity  0.7 bcm </t>
  </si>
  <si>
    <t>White Hill Farm</t>
  </si>
  <si>
    <t xml:space="preserve">Installed capacity  0.4 bcm </t>
  </si>
  <si>
    <t>Albury I</t>
  </si>
  <si>
    <t>Awaiting approval</t>
  </si>
  <si>
    <t>Installed capacity 0.2 bcm</t>
  </si>
  <si>
    <t>Albury II</t>
  </si>
  <si>
    <t>Installed capacity 0.7 bcm</t>
  </si>
  <si>
    <t>Baird</t>
  </si>
  <si>
    <t>Installed capacity 2.2 bcm</t>
  </si>
  <si>
    <t>British Salt</t>
  </si>
  <si>
    <t>Installed capacity Various bcm</t>
  </si>
  <si>
    <t>Deborah</t>
  </si>
  <si>
    <t>Installed capacity 4.6 bcm</t>
  </si>
  <si>
    <t>Esmond Gordon</t>
  </si>
  <si>
    <t>Installed capacity 3.4 bcm</t>
  </si>
  <si>
    <t>Preesall</t>
  </si>
  <si>
    <t>Installed capacity 0.5 bcm</t>
  </si>
  <si>
    <t>Gas distribution</t>
  </si>
  <si>
    <t>National Grid Gas - East of England - GDPCR1</t>
  </si>
  <si>
    <t>NGG EoE</t>
  </si>
  <si>
    <t>Ofgem - http://www.ofgem.gov.uk/Networks/GasDistr/RIIO-GD1/ConRes/Documents1/GD1%20Cost%20Efficiency%20Initial%20proposals%20270712.pdf</t>
  </si>
  <si>
    <t>Annual spend is average actual spend over price control preiod</t>
  </si>
  <si>
    <t>National Grid Gas - London - GDPCR1</t>
  </si>
  <si>
    <t>NGG Lon</t>
  </si>
  <si>
    <t>National Grid Gas - North West - GDPCR1</t>
  </si>
  <si>
    <t>NGG NW</t>
  </si>
  <si>
    <t>National Grid Gas - West Midlands - GDPCR1</t>
  </si>
  <si>
    <t>NGG WM</t>
  </si>
  <si>
    <t>Northern Gas Networks - GDPCR1</t>
  </si>
  <si>
    <t>NGN</t>
  </si>
  <si>
    <t>Northern</t>
  </si>
  <si>
    <t>Scotia Gas Networks - Scotland - GDPCR1</t>
  </si>
  <si>
    <t>SGN SC</t>
  </si>
  <si>
    <t>Scotia Gas Networks - Southern - GDPCR1</t>
  </si>
  <si>
    <t>SGN SO</t>
  </si>
  <si>
    <t>Southern</t>
  </si>
  <si>
    <t>Wales &amp; West Utilities - GDPCR1</t>
  </si>
  <si>
    <t>WWU</t>
  </si>
  <si>
    <t>Wales and West</t>
  </si>
  <si>
    <t>National Grid Gas - East of England - RIIO-GD1 initial</t>
  </si>
  <si>
    <t>Annual spend is average annual spend over price control period. Price control process ongoing . These are not final proposals.</t>
  </si>
  <si>
    <t>National Grid Gas - London - RIIO-GD1 initial</t>
  </si>
  <si>
    <t>National Grid Gas - North West - RIIO-GD1 initial</t>
  </si>
  <si>
    <t>National Grid Gas - West Midlands - RIIO-GD1 initial</t>
  </si>
  <si>
    <t>Northern Gas Networks - RIIO-GD1 initial</t>
  </si>
  <si>
    <t>Scotia Gas Networks - Scotland - RIIO-GD1 initial</t>
  </si>
  <si>
    <t>Scotia Gas Networks - Southern - RIIO-GD1 initial</t>
  </si>
  <si>
    <t>Wales &amp; West Utilities - RIIO-GD1 initial</t>
  </si>
  <si>
    <t>Smart meters</t>
  </si>
  <si>
    <t>Smart meters rollout to domestic and small non-domestic customers</t>
  </si>
  <si>
    <t xml:space="preserve">The rollout of smart meters involves the deployment of a dedicated communications infrastructure so that energy consumption data can be securely transmitted from smart meters to energy suppliers and other relevant agents in the energy market. The infrastructure investment needed for the smart metering system covers the smart meter assets and in-home displays (at the energy consumer end), the communications network, and IT systems upgrades for energy suppliers and others in the energy industry. </t>
  </si>
  <si>
    <t>NG CNI</t>
  </si>
  <si>
    <t>Electricity generation</t>
  </si>
  <si>
    <t>HM Treasury estimates</t>
  </si>
  <si>
    <t>These cost data are Treasury estimates using levelised cost data and market intelligence on proportion of projects that are constructed. Figures are indicative of potential investment and are not a forecast of actual investment</t>
  </si>
  <si>
    <t>2011/12</t>
  </si>
  <si>
    <t>National Grid TEC register data, 05/11/2012</t>
  </si>
  <si>
    <t>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t>
  </si>
  <si>
    <t>National Grid TEC register data, 05/11/2013</t>
  </si>
  <si>
    <t>National Grid TEC register data, 05/11/2014</t>
  </si>
  <si>
    <t>National Grid TEC register data, 05/11/2015</t>
  </si>
  <si>
    <t>National Grid TEC register data, 05/11/2016</t>
  </si>
  <si>
    <t>National Grid TEC register data, 05/11/2017</t>
  </si>
  <si>
    <t>National Grid TEC register data, 05/11/2018</t>
  </si>
  <si>
    <t>National Grid TEC register data, 05/11/2019</t>
  </si>
  <si>
    <t>National Grid TEC register data, 05/11/2020</t>
  </si>
  <si>
    <t>National Grid TEC register data, 05/11/2021</t>
  </si>
  <si>
    <t>National Grid TEC register data, 05/11/2022</t>
  </si>
  <si>
    <t>National Grid TEC register data, 05/11/2023</t>
  </si>
  <si>
    <t>National Grid TEC register data, 05/11/2024</t>
  </si>
  <si>
    <t>National Grid TEC register data, 05/11/2025</t>
  </si>
  <si>
    <t>National Grid TEC register data, 05/11/2026</t>
  </si>
  <si>
    <t>National Grid TEC register data, 05/11/2027</t>
  </si>
  <si>
    <t>National Grid TEC register data, 05/11/2028</t>
  </si>
  <si>
    <t>National Grid TEC register data, 05/11/2029</t>
  </si>
  <si>
    <t>National Grid TEC register data, 05/11/2030</t>
  </si>
  <si>
    <t>National Grid TEC register data, 05/11/2031</t>
  </si>
  <si>
    <t>National Grid TEC register data, 05/11/2032</t>
  </si>
  <si>
    <t>National Grid TEC register data, 05/11/2033</t>
  </si>
  <si>
    <t>National Grid TEC register data, 05/11/2034</t>
  </si>
  <si>
    <t>National Grid TEC register data, 05/11/2035</t>
  </si>
  <si>
    <t>National Grid TEC register data, 05/11/2036</t>
  </si>
  <si>
    <t>National Grid TEC register data, 05/11/2038</t>
  </si>
  <si>
    <t>National Grid TEC register data, 05/11/2039</t>
  </si>
  <si>
    <t>National Grid TEC register data, 05/11/2040</t>
  </si>
  <si>
    <t>National Grid TEC register data, 05/11/2041</t>
  </si>
  <si>
    <t>National Grid TEC register data, 05/11/2042</t>
  </si>
  <si>
    <t>National Grid TEC register data, 05/11/2043</t>
  </si>
  <si>
    <t>National Grid TEC register data, 05/11/2044</t>
  </si>
  <si>
    <t>National Grid TEC register data, 05/11/2045</t>
  </si>
  <si>
    <t>National Grid TEC register data, 05/11/2046</t>
  </si>
  <si>
    <t>National Grid TEC register data, 05/11/2047</t>
  </si>
  <si>
    <t>National Grid TEC register data, 05/11/2048</t>
  </si>
  <si>
    <t>National Grid TEC register data, 05/11/2049</t>
  </si>
  <si>
    <t>National Grid TEC register data, 05/11/2050</t>
  </si>
  <si>
    <t>National Grid TEC register data, 05/11/2051</t>
  </si>
  <si>
    <t>National Grid TEC register data, 05/11/2052</t>
  </si>
  <si>
    <t>National Grid TEC register data, 05/11/2053</t>
  </si>
  <si>
    <t>National Grid TEC register data, 05/11/2054</t>
  </si>
  <si>
    <t>National Grid TEC register data, 05/11/2055</t>
  </si>
  <si>
    <t>National Grid TEC register data, 05/11/2056</t>
  </si>
  <si>
    <t>National Grid TEC register data, 05/11/2057</t>
  </si>
  <si>
    <t>National Grid TEC register data, 05/11/2058</t>
  </si>
  <si>
    <t>National Grid TEC register data, 05/11/2059</t>
  </si>
  <si>
    <t>National Grid TEC register data, 05/11/2060</t>
  </si>
  <si>
    <t>National Grid TEC register data, 05/11/2061</t>
  </si>
  <si>
    <t>National Grid TEC register data, 05/11/2062</t>
  </si>
  <si>
    <t>National Grid TEC register data, 05/11/2063</t>
  </si>
  <si>
    <t>National Grid TEC register data, 05/11/2064</t>
  </si>
  <si>
    <t>National Grid TEC register data, 05/11/2065</t>
  </si>
  <si>
    <t>National Grid TEC register data, 05/11/2066</t>
  </si>
  <si>
    <t>National Grid TEC register data, 05/11/2067</t>
  </si>
  <si>
    <t>National Grid TEC register data, 05/11/2068</t>
  </si>
  <si>
    <t>National Grid TEC register data, 05/11/2069</t>
  </si>
  <si>
    <t>National Grid TEC register data, 05/11/2070</t>
  </si>
  <si>
    <t>National Grid TEC register data, 05/11/2071</t>
  </si>
  <si>
    <t>National Grid TEC register data, 05/11/2072</t>
  </si>
  <si>
    <t>National Grid TEC register data, 05/11/2073</t>
  </si>
  <si>
    <t>National Grid TEC register data, 05/11/2074</t>
  </si>
  <si>
    <t>National Grid TEC register data, 05/11/2075</t>
  </si>
  <si>
    <t>National Grid TEC register data, 05/11/2076</t>
  </si>
  <si>
    <t>National Grid TEC register data, 05/11/2077</t>
  </si>
  <si>
    <t>National Grid TEC register data, 05/11/2078</t>
  </si>
  <si>
    <t>National Grid TEC register data, 05/11/2079</t>
  </si>
  <si>
    <t>National Grid TEC register data, 05/11/2080</t>
  </si>
  <si>
    <t>National Grid TEC register data, 05/11/2081</t>
  </si>
  <si>
    <t>National Grid TEC register data, 05/11/2082</t>
  </si>
  <si>
    <t>National Grid TEC register data, 05/11/2083</t>
  </si>
  <si>
    <t>National Grid TEC register data, 05/11/2084</t>
  </si>
  <si>
    <t>National Grid TEC register data, 05/11/2085</t>
  </si>
  <si>
    <t>National Grid TEC register data, 05/11/2086</t>
  </si>
  <si>
    <t>National Grid TEC register data, 05/11/2087</t>
  </si>
  <si>
    <t>National Grid TEC register data, 05/11/2088</t>
  </si>
  <si>
    <t>National Grid TEC register data, 05/11/2089</t>
  </si>
  <si>
    <t>National Grid TEC register data, 05/11/2090</t>
  </si>
  <si>
    <t>National Grid TEC register data, 05/11/2091</t>
  </si>
  <si>
    <t>National Grid TEC register data, 05/11/2092</t>
  </si>
  <si>
    <t>National Grid TEC register data, 05/11/2093</t>
  </si>
  <si>
    <t>National Grid TEC register data, 05/11/2094</t>
  </si>
  <si>
    <t>National Grid TEC register data, 05/11/2095</t>
  </si>
  <si>
    <t>National Grid TEC register data, 05/11/2096</t>
  </si>
  <si>
    <t>National Grid TEC register data, 05/11/2097</t>
  </si>
  <si>
    <t>National Grid TEC register data, 05/11/2098</t>
  </si>
  <si>
    <t>National Grid TEC register data, 05/11/2099</t>
  </si>
  <si>
    <t>National Grid TEC register data, 05/11/2100</t>
  </si>
  <si>
    <t>National Grid TEC register data, 05/11/2101</t>
  </si>
  <si>
    <t>National Grid TEC register data, 05/11/2102</t>
  </si>
  <si>
    <t>National Grid TEC register data, 05/11/2103</t>
  </si>
  <si>
    <t>National Grid TEC register data, 05/11/2104</t>
  </si>
  <si>
    <t>National Grid TEC register data, 05/11/2105</t>
  </si>
  <si>
    <t>National Grid TEC register data, 05/11/2106</t>
  </si>
  <si>
    <t>National Grid TEC register data, 05/11/2107</t>
  </si>
  <si>
    <t>National Grid TEC register data, 05/11/2108</t>
  </si>
  <si>
    <t>National Grid TEC register data, 05/11/2109</t>
  </si>
  <si>
    <t>National Grid TEC register data, 05/11/2110</t>
  </si>
  <si>
    <t>National Grid TEC register data, 05/11/2111</t>
  </si>
  <si>
    <t>National Grid TEC register data, 05/11/2112</t>
  </si>
  <si>
    <t>National Grid TEC register data, 05/11/2113</t>
  </si>
  <si>
    <t>National Grid TEC register data, 05/11/2114</t>
  </si>
  <si>
    <t>National Grid TEC register data, 05/11/2115</t>
  </si>
  <si>
    <t>National Grid TEC register data, 05/11/2116</t>
  </si>
  <si>
    <t>National Grid TEC register data, 05/11/2117</t>
  </si>
  <si>
    <t>National Grid TEC register data, 05/11/2118</t>
  </si>
  <si>
    <t>National Grid TEC register data, 05/11/2119</t>
  </si>
  <si>
    <t>National Grid TEC register data, 05/11/2120</t>
  </si>
  <si>
    <t>National Grid TEC register data, 05/11/2121</t>
  </si>
  <si>
    <t>National Grid TEC register data, 05/11/2122</t>
  </si>
  <si>
    <t>National Grid TEC register data, 05/11/2123</t>
  </si>
  <si>
    <t>National Grid TEC register data, 05/11/2124</t>
  </si>
  <si>
    <t>National Grid TEC register data, 05/11/2125</t>
  </si>
  <si>
    <t>National Grid TEC register data, 05/11/2126</t>
  </si>
  <si>
    <t>National Grid TEC register data, 05/11/2127</t>
  </si>
  <si>
    <t>National Grid TEC register data, 05/11/2128</t>
  </si>
  <si>
    <t>National Grid TEC register data, 05/11/2129</t>
  </si>
  <si>
    <t>National Grid TEC register data, 05/11/2130</t>
  </si>
  <si>
    <t>National Grid TEC register data, 05/11/2131</t>
  </si>
  <si>
    <t>National Grid TEC register data, 05/11/2132</t>
  </si>
  <si>
    <t>National Grid TEC register data, 05/11/2133</t>
  </si>
  <si>
    <t>National Grid TEC register data, 05/11/2134</t>
  </si>
  <si>
    <t>National Grid TEC register data, 05/11/2135</t>
  </si>
  <si>
    <t>National Grid TEC register data, 05/11/2136</t>
  </si>
  <si>
    <t>National Grid TEC register data, 05/11/2137</t>
  </si>
  <si>
    <t>National Grid TEC register data, 05/11/2138</t>
  </si>
  <si>
    <t>National Grid TEC register data, 05/11/2139</t>
  </si>
  <si>
    <t>National Grid TEC register data, 05/11/2140</t>
  </si>
  <si>
    <t>National Grid TEC register data, 05/11/2141</t>
  </si>
  <si>
    <t>National Grid TEC register data, 05/11/2142</t>
  </si>
  <si>
    <t>National Grid TEC register data, 05/11/2143</t>
  </si>
  <si>
    <t>National Grid TEC register data, 05/11/2144</t>
  </si>
  <si>
    <t>National Grid TEC register data, 05/11/2145</t>
  </si>
  <si>
    <t>National Grid TEC register data, 05/11/2146</t>
  </si>
  <si>
    <t>National Grid TEC register data, 05/11/2147</t>
  </si>
  <si>
    <t>National Grid TEC register data, 05/11/2148</t>
  </si>
  <si>
    <t>National Grid TEC register data, 05/11/2149</t>
  </si>
  <si>
    <t>National Grid TEC register data, 05/11/2150</t>
  </si>
  <si>
    <t>National Grid TEC register data, 05/11/2151</t>
  </si>
  <si>
    <t>National Grid TEC register data, 05/11/2152</t>
  </si>
  <si>
    <t>National Grid TEC register data, 05/11/2153</t>
  </si>
  <si>
    <t>National Grid TEC register data, 05/11/2154</t>
  </si>
  <si>
    <t>National Grid TEC register data, 05/11/2155</t>
  </si>
  <si>
    <t>National Grid TEC register data, 05/11/2156</t>
  </si>
  <si>
    <t>National Grid TEC register data, 05/11/2157</t>
  </si>
  <si>
    <t>National Grid TEC register data, 05/11/2158</t>
  </si>
  <si>
    <t>National Grid TEC register data, 05/11/2159</t>
  </si>
  <si>
    <t>National Grid TEC register data, 05/11/2160</t>
  </si>
  <si>
    <t>National Grid TEC register data, 05/11/2161</t>
  </si>
  <si>
    <t>National Grid TEC register data, 05/11/2162</t>
  </si>
  <si>
    <t>National Grid TEC register data, 05/11/2163</t>
  </si>
  <si>
    <t>National Grid TEC register data, 05/11/2164</t>
  </si>
  <si>
    <t>National Grid TEC register data, 05/11/2165</t>
  </si>
  <si>
    <t>National Grid TEC register data, 05/11/2166</t>
  </si>
  <si>
    <t>National Grid TEC register data, 05/11/2167</t>
  </si>
  <si>
    <t>National Grid TEC register data, 05/11/2168</t>
  </si>
  <si>
    <t>National Grid TEC register data, 05/11/2169</t>
  </si>
  <si>
    <t>National Grid TEC register data, 05/11/2170</t>
  </si>
  <si>
    <t>National Grid TEC register data, 05/11/2171</t>
  </si>
  <si>
    <t>National Grid TEC register data, 05/11/2172</t>
  </si>
  <si>
    <t>National Grid TEC register data, 05/11/2173</t>
  </si>
  <si>
    <t>National Grid TEC register data, 05/11/2174</t>
  </si>
  <si>
    <t>National Grid TEC register data, 05/11/2175</t>
  </si>
  <si>
    <t>National Grid TEC register data, 05/11/2176</t>
  </si>
  <si>
    <t>National Grid TEC register data, 05/11/2177</t>
  </si>
  <si>
    <t>National Grid TEC register data, 05/11/2178</t>
  </si>
  <si>
    <t>National Grid TEC register data, 05/11/2179</t>
  </si>
  <si>
    <t>National Grid TEC register data, 05/11/2180</t>
  </si>
  <si>
    <t>National Grid TEC register data, 05/11/2181</t>
  </si>
  <si>
    <t>National Grid TEC register data, 05/11/2182</t>
  </si>
  <si>
    <t>National Grid TEC register data, 05/11/2183</t>
  </si>
  <si>
    <t>National Grid TEC register data, 05/11/2184</t>
  </si>
  <si>
    <t>National Grid TEC register data, 05/11/2185</t>
  </si>
  <si>
    <t>National Grid TEC register data, 05/11/2186</t>
  </si>
  <si>
    <t>National Grid TEC register data, 05/11/2187</t>
  </si>
  <si>
    <t>National Grid TEC register data, 05/11/2188</t>
  </si>
  <si>
    <t>National Grid TEC register data, 05/11/2189</t>
  </si>
  <si>
    <t>National Grid TEC register data, 05/11/2190</t>
  </si>
  <si>
    <t>National Grid TEC register data, 05/11/2191</t>
  </si>
  <si>
    <t>National Grid TEC register data, 05/11/2192</t>
  </si>
  <si>
    <t>National Grid TEC register data, 05/11/2193</t>
  </si>
  <si>
    <t>National Grid TEC register data, 05/11/2194</t>
  </si>
  <si>
    <t>National Grid TEC register data, 05/11/2195</t>
  </si>
  <si>
    <t>National Grid TEC register data, 05/11/2196</t>
  </si>
  <si>
    <t>National Grid TEC register data, 05/11/2197</t>
  </si>
  <si>
    <t>National Grid TEC register data, 05/11/2198</t>
  </si>
  <si>
    <t>National Grid TEC register data, 05/11/2199</t>
  </si>
  <si>
    <t>National Grid TEC register data, 05/11/2200</t>
  </si>
  <si>
    <t>National Grid TEC register data, 05/11/2201</t>
  </si>
  <si>
    <t>National Grid TEC register data, 05/11/2202</t>
  </si>
  <si>
    <t>National Grid TEC register data, 05/11/2203</t>
  </si>
  <si>
    <t>National Grid TEC register data, 05/11/2204</t>
  </si>
  <si>
    <t>National Grid TEC register data, 05/11/2205</t>
  </si>
  <si>
    <t>National Grid TEC register data, 05/11/2206</t>
  </si>
  <si>
    <t>National Grid TEC register data, 05/11/2207</t>
  </si>
  <si>
    <t>National Grid TEC register data, 05/11/2208</t>
  </si>
  <si>
    <t>National Grid TEC register data, 05/11/2209</t>
  </si>
  <si>
    <t>National Grid TEC register data, 05/11/2210</t>
  </si>
  <si>
    <t>National Grid TEC register data, 05/11/2211</t>
  </si>
  <si>
    <t>National Grid TEC register data, 05/11/2212</t>
  </si>
  <si>
    <t>National Grid TEC register data, 05/11/2213</t>
  </si>
  <si>
    <t>National Grid TEC register data, 05/11/2214</t>
  </si>
  <si>
    <t>National Grid TEC register data, 05/11/2215</t>
  </si>
  <si>
    <t>National Grid TEC register data, 05/11/2216</t>
  </si>
  <si>
    <t>National Grid TEC register data, 05/11/2217</t>
  </si>
  <si>
    <t>National Grid TEC register data, 05/11/2218</t>
  </si>
  <si>
    <t>National Grid TEC register data, 05/11/2219</t>
  </si>
  <si>
    <t>National Grid TEC register data, 05/11/2220</t>
  </si>
  <si>
    <t>National Grid TEC register data, 05/11/2221</t>
  </si>
  <si>
    <t>National Grid TEC register data, 05/11/2222</t>
  </si>
  <si>
    <t>National Grid TEC register data, 05/11/2223</t>
  </si>
  <si>
    <t>National Grid TEC register data, 05/11/2224</t>
  </si>
  <si>
    <t>National Grid TEC register data, 05/11/2225</t>
  </si>
  <si>
    <t>National Grid TEC register data, 05/11/2226</t>
  </si>
  <si>
    <t>National Grid TEC register data, 05/11/2227</t>
  </si>
  <si>
    <t>National Grid TEC register data, 05/11/2228</t>
  </si>
  <si>
    <t>National Grid TEC register data, 05/11/2229</t>
  </si>
  <si>
    <t>National Grid TEC register data, 05/11/2230</t>
  </si>
  <si>
    <t>National Grid TEC register data, 05/11/2231</t>
  </si>
  <si>
    <t>National Grid TEC register data, 05/11/2232</t>
  </si>
  <si>
    <t>National Grid TEC register data, 05/11/2233</t>
  </si>
  <si>
    <t>National Grid TEC register data, 05/11/2234</t>
  </si>
  <si>
    <t>National Grid TEC register data, 05/11/2235</t>
  </si>
  <si>
    <t>Biomass</t>
  </si>
  <si>
    <t>CCGT</t>
  </si>
  <si>
    <t>Hydro</t>
  </si>
  <si>
    <t>IGCC with CCS</t>
  </si>
  <si>
    <t>Nuclear APR</t>
  </si>
  <si>
    <t>Nuclear EPR</t>
  </si>
  <si>
    <t>Wind Offshore</t>
  </si>
  <si>
    <t>Wind Onshore</t>
  </si>
  <si>
    <t>Hatfield Power Station</t>
  </si>
  <si>
    <t>Thorpe Marsh</t>
  </si>
  <si>
    <t>Awaiting Consents</t>
  </si>
  <si>
    <t>Aberdeen Bay Wind Farm</t>
  </si>
  <si>
    <t>Aberdeen Bay 132/33kV Substation</t>
  </si>
  <si>
    <t xml:space="preserve">Abernedd Power Station </t>
  </si>
  <si>
    <t>Baglan Bay 275kV</t>
  </si>
  <si>
    <t>Consents Approved</t>
  </si>
  <si>
    <t>Tidal</t>
  </si>
  <si>
    <t>Alderney Renewable Energy</t>
  </si>
  <si>
    <t>Fawley</t>
  </si>
  <si>
    <t>Scoping</t>
  </si>
  <si>
    <t>Barking Power Station C</t>
  </si>
  <si>
    <t>Barking 400kV substation</t>
  </si>
  <si>
    <t>Beatrice Wind Farm</t>
  </si>
  <si>
    <t>Beatrice Offshore Wind Farm</t>
  </si>
  <si>
    <t>Eishken Estate, Isle of Lewis</t>
  </si>
  <si>
    <t>Stornoway</t>
  </si>
  <si>
    <t>Brockloch Rig Wind Farm</t>
  </si>
  <si>
    <t>Dun Hill</t>
  </si>
  <si>
    <t>Carrington Power Station</t>
  </si>
  <si>
    <t>Carrington</t>
  </si>
  <si>
    <t>Andershaw</t>
  </si>
  <si>
    <t xml:space="preserve">Celtic Array Platform 1 </t>
  </si>
  <si>
    <t xml:space="preserve">Celtic Array Platform 2 </t>
  </si>
  <si>
    <t>Celtic Array Platform 3</t>
  </si>
  <si>
    <t>Celtic Array Platform 4</t>
  </si>
  <si>
    <t>Celtic Array Platform 5</t>
  </si>
  <si>
    <t>Celtic Array Platform 6</t>
  </si>
  <si>
    <t>Race Bank Wind Farm</t>
  </si>
  <si>
    <t>Race Bank 132/33kV Substation</t>
  </si>
  <si>
    <t xml:space="preserve">Kings Lynn B </t>
  </si>
  <si>
    <t>Kings Lynn B 400kV</t>
  </si>
  <si>
    <t>Atlantic Array</t>
  </si>
  <si>
    <t>Atlantic Array Offshore Substations</t>
  </si>
  <si>
    <t>Aikengall II Windfarm</t>
  </si>
  <si>
    <t>Westerdod 132kV</t>
  </si>
  <si>
    <t>Crystal Rig 2</t>
  </si>
  <si>
    <t xml:space="preserve">Crystal Rig </t>
  </si>
  <si>
    <t>Islay Marine Energy Park</t>
  </si>
  <si>
    <t>Burbo Bank Extension Offshore Wind Farm</t>
  </si>
  <si>
    <t>Walney Extension Power Station A Offshore Wind Farm</t>
  </si>
  <si>
    <t>Walney Extension Power Station B Offshore Wind Farm</t>
  </si>
  <si>
    <t>Druim Ba Wind Farm</t>
  </si>
  <si>
    <t>Dudgeon Offshore Wind Farm</t>
  </si>
  <si>
    <t>Little Dunham 400kV</t>
  </si>
  <si>
    <t>Dunbeath Wind farm</t>
  </si>
  <si>
    <t>Dunbeath</t>
  </si>
  <si>
    <t>Humber Gateway Offshore Windfarm</t>
  </si>
  <si>
    <t xml:space="preserve">Rampion </t>
  </si>
  <si>
    <t>Rampion</t>
  </si>
  <si>
    <t>Benbrack and Quantans Hill</t>
  </si>
  <si>
    <t>Corriemoillie Wind Farm Stage 1</t>
  </si>
  <si>
    <t>Corriemoillie Wind Farm Stage 2</t>
  </si>
  <si>
    <t>Loch Urr</t>
  </si>
  <si>
    <t>Strathy Wood</t>
  </si>
  <si>
    <t>Seabank 132kV</t>
  </si>
  <si>
    <t>Drakelow D</t>
  </si>
  <si>
    <t>Drakelow</t>
  </si>
  <si>
    <t>Afton</t>
  </si>
  <si>
    <t>East Anglia Offshore Wind Farm</t>
  </si>
  <si>
    <t>Bradwell B</t>
  </si>
  <si>
    <t>Bradwell 400kV</t>
  </si>
  <si>
    <t>Hinkley Point C</t>
  </si>
  <si>
    <t>Hinkley 400kV GIS</t>
  </si>
  <si>
    <t>Sizewell C (Stage 1)</t>
  </si>
  <si>
    <t>Sizewell North 400kV GIS</t>
  </si>
  <si>
    <t>Sizewell C (Stage 2)</t>
  </si>
  <si>
    <t>Erica Wind Farm</t>
  </si>
  <si>
    <t>Corriemollie</t>
  </si>
  <si>
    <t>Fallago</t>
  </si>
  <si>
    <t>Fallago 400kV Substation</t>
  </si>
  <si>
    <t>Dogger Bank Platform 1A</t>
  </si>
  <si>
    <t>Dogger Bank Platform 1B</t>
  </si>
  <si>
    <t>Dogger Bank Platform 2A</t>
  </si>
  <si>
    <t>Dogger Bank Platform 2B</t>
  </si>
  <si>
    <t>Dogger Bank Platform 3A</t>
  </si>
  <si>
    <t>Dogger Bank Platform 3B</t>
  </si>
  <si>
    <t>Dogger Bank Platform 4A</t>
  </si>
  <si>
    <t>Dogger Bank Platform 4B</t>
  </si>
  <si>
    <t>Dogger Bank Platform 5A</t>
  </si>
  <si>
    <t>Dogger Bank Platform 5B</t>
  </si>
  <si>
    <t>Dogger Bank Platform 6A</t>
  </si>
  <si>
    <t>Dogger Bank Platform 6B</t>
  </si>
  <si>
    <t>Galawhistle Wind Farm</t>
  </si>
  <si>
    <t>Galloper Wind Farm</t>
  </si>
  <si>
    <t>Carscreugh</t>
  </si>
  <si>
    <t>Neilston</t>
  </si>
  <si>
    <t>Harelaw</t>
  </si>
  <si>
    <t>Glentaggart Wind Farm</t>
  </si>
  <si>
    <t>Glentaggart 33kV Substation</t>
  </si>
  <si>
    <t>Greenwire Wind Farm - Pembroke</t>
  </si>
  <si>
    <t>Pembroke 400kV Substation</t>
  </si>
  <si>
    <t xml:space="preserve">Greenwire Wind Farm - Pentir </t>
  </si>
  <si>
    <t>Pentir 400kV Substation</t>
  </si>
  <si>
    <t>Gwynt Y Mor Offshore Wind Farm - Stage 1</t>
  </si>
  <si>
    <t>Gwynt-y-Môr 132/33kV Offshore Substation</t>
  </si>
  <si>
    <t>Under Construction/Commissioning</t>
  </si>
  <si>
    <t>Gwynt Y Mor Offshore Wind Farm - Stage 2</t>
  </si>
  <si>
    <t>Gwynt Y Mor Offshore Wind Farm - Stage 3</t>
  </si>
  <si>
    <t>Hornsea Offshore Windfarm - Platform 1A</t>
  </si>
  <si>
    <t>Platform 1A 33/220kV Substation</t>
  </si>
  <si>
    <t>Oldbury C</t>
  </si>
  <si>
    <t>Oldbury-on-Severn</t>
  </si>
  <si>
    <t>Oldbury-on-Severn Power Station</t>
  </si>
  <si>
    <t>Wylfa C</t>
  </si>
  <si>
    <t>Wylfa</t>
  </si>
  <si>
    <t>Inch Cape Offshore Wind Farm</t>
  </si>
  <si>
    <t>Inch Cape Offshore Platform 1, 2 &amp; 3</t>
  </si>
  <si>
    <t>Dorenell Wind Farm</t>
  </si>
  <si>
    <t>Dorenell</t>
  </si>
  <si>
    <t>Tom Na Clach</t>
  </si>
  <si>
    <t>Spalding Energy Expansion</t>
  </si>
  <si>
    <t>Spalding North 400kV Substation</t>
  </si>
  <si>
    <t>Thames Haven Power Station</t>
  </si>
  <si>
    <t>Mucking Flats</t>
  </si>
  <si>
    <t>Knottingley Power Station</t>
  </si>
  <si>
    <t>Wave</t>
  </si>
  <si>
    <t>La Na Greine</t>
  </si>
  <si>
    <t>Siadar</t>
  </si>
  <si>
    <t>Lincs Offshore Wind Farm</t>
  </si>
  <si>
    <t>Walpole 132kV Substation</t>
  </si>
  <si>
    <t>Loch Hill Wind Farm</t>
  </si>
  <si>
    <t>Loch Hill 33kV Substation</t>
  </si>
  <si>
    <t>London Array Stage 1</t>
  </si>
  <si>
    <t>London Array 33/150kV Offshore Substation</t>
  </si>
  <si>
    <t>London Array Stage 5</t>
  </si>
  <si>
    <t>Lochluichart</t>
  </si>
  <si>
    <t>Corriemoillie</t>
  </si>
  <si>
    <t>MeyGen Tidal</t>
  </si>
  <si>
    <t>Gills Bay</t>
  </si>
  <si>
    <t>Moray Firth Offshore Windfarm</t>
  </si>
  <si>
    <t>Moray North 33/220kV Offshore Substation</t>
  </si>
  <si>
    <t>Moray Central A 33/220kV Offshore Substation</t>
  </si>
  <si>
    <t>Moray Central B 33/220kV Offshore Substation</t>
  </si>
  <si>
    <t>Moray West 33/220kV Offshore Substation</t>
  </si>
  <si>
    <t>Interconnector</t>
  </si>
  <si>
    <t>Belgium Interconnector</t>
  </si>
  <si>
    <t>Richborough</t>
  </si>
  <si>
    <t>IFA2 Interconnector</t>
  </si>
  <si>
    <t>Chilling 400kV Substation</t>
  </si>
  <si>
    <t>Norway Interconnector</t>
  </si>
  <si>
    <t>Blyth 400kV Substation</t>
  </si>
  <si>
    <t>Navitus Bay Offshore Wind Project Platform 1</t>
  </si>
  <si>
    <t>Navitus Bay Offshore Wind Project Platform 2</t>
  </si>
  <si>
    <t>Navitus Bay Offshore Wind Project Platform 3</t>
  </si>
  <si>
    <t>Margree</t>
  </si>
  <si>
    <t>Pencloe</t>
  </si>
  <si>
    <t>Pencloe 132/33kV</t>
  </si>
  <si>
    <t>Ulzieside</t>
  </si>
  <si>
    <t>Ulzieside 132/33kV</t>
  </si>
  <si>
    <t>Neart Na Gaoithe Offshore Wind Farm</t>
  </si>
  <si>
    <t>Neart Na Gaoithe 220/33kV offshore substation</t>
  </si>
  <si>
    <t>Hornsea Offshore Wind Farm - Platform 1B</t>
  </si>
  <si>
    <t>Platform 1B 33/220kV Substation</t>
  </si>
  <si>
    <t>Corriegarth</t>
  </si>
  <si>
    <t>Corriegarth 132/33kV Substation</t>
  </si>
  <si>
    <t>Peterhead 400kV Substation</t>
  </si>
  <si>
    <t>AChruach Wind Farm</t>
  </si>
  <si>
    <t>AChruach</t>
  </si>
  <si>
    <t>Carnedd Wen Wind Farm</t>
  </si>
  <si>
    <t>Moorside</t>
  </si>
  <si>
    <t>Pen Y Cymoedd Wind Farm</t>
  </si>
  <si>
    <t>Woodchip</t>
  </si>
  <si>
    <t>Port Talbot Woodchip Power Station</t>
  </si>
  <si>
    <t>CHP</t>
  </si>
  <si>
    <t>Pembroke 400kV substation</t>
  </si>
  <si>
    <t>Pembroke</t>
  </si>
  <si>
    <t xml:space="preserve">Dunmaglass </t>
  </si>
  <si>
    <t>Beauly/Foyers</t>
  </si>
  <si>
    <t>Coire Na Cloiche</t>
  </si>
  <si>
    <t>Alness</t>
  </si>
  <si>
    <t>Little Barford (additional capacity)</t>
  </si>
  <si>
    <t xml:space="preserve">Eaton Socon </t>
  </si>
  <si>
    <t>Tilbury C</t>
  </si>
  <si>
    <t>Tilbury 400kV</t>
  </si>
  <si>
    <t>Rothes Bio-Plant</t>
  </si>
  <si>
    <t>Glenrothes</t>
  </si>
  <si>
    <t xml:space="preserve">Stallingborough </t>
  </si>
  <si>
    <t>Stallingborough 132kV Substation</t>
  </si>
  <si>
    <t>Allt Duine Wind Farm</t>
  </si>
  <si>
    <t>Allt Duine 132/33kV Substation</t>
  </si>
  <si>
    <t xml:space="preserve">Allt Duine Wind Farm </t>
  </si>
  <si>
    <t>Bad A Cheo Wind Farm</t>
  </si>
  <si>
    <t>Mybster 132/33kV Substation</t>
  </si>
  <si>
    <t>Rowantree Wind Farm</t>
  </si>
  <si>
    <t>Rowantree 132kV Substation</t>
  </si>
  <si>
    <t>Goole Fields Windfarm</t>
  </si>
  <si>
    <t>Clashindarroch</t>
  </si>
  <si>
    <t>Glen App and Loch Ree 132/33kV Substation</t>
  </si>
  <si>
    <t xml:space="preserve">Argyll Array </t>
  </si>
  <si>
    <t>Argyll Array</t>
  </si>
  <si>
    <t>Blacklaw Extension</t>
  </si>
  <si>
    <t>Dersalloch</t>
  </si>
  <si>
    <t xml:space="preserve">Duncansby Tidal Array </t>
  </si>
  <si>
    <t>Gills Bay 132/33kV Substation</t>
  </si>
  <si>
    <t>Ewe Hill</t>
  </si>
  <si>
    <t>Halsary Wind Farm</t>
  </si>
  <si>
    <t>Harestanes</t>
  </si>
  <si>
    <t>Kilgallioch</t>
  </si>
  <si>
    <t>Marwick Head Wave Farm</t>
  </si>
  <si>
    <t>Bay of Skaill</t>
  </si>
  <si>
    <t>Sound of Islay Tidal</t>
  </si>
  <si>
    <t>Islay</t>
  </si>
  <si>
    <t>Whitelee Extension</t>
  </si>
  <si>
    <t>West of Duddon Sands Offshore Wind Farm</t>
  </si>
  <si>
    <t>Heysham 400kV Substation</t>
  </si>
  <si>
    <t>Damhead Creek II</t>
  </si>
  <si>
    <t>Damhead Creek 400kV</t>
  </si>
  <si>
    <t>Seabank 3</t>
  </si>
  <si>
    <t>Seabank</t>
  </si>
  <si>
    <t>Firth of Forth Offshore Wind Farm 1A</t>
  </si>
  <si>
    <t>Firth of Forth Offshore Wind Farm 1B</t>
  </si>
  <si>
    <t xml:space="preserve">Firth of Forth Offshore Wind Farm 2A East and 2A West </t>
  </si>
  <si>
    <t>Firth of Forth Offshore Wind Farm 2B East and 2B West</t>
  </si>
  <si>
    <t>Firth of Forth Offshore Wind Farm 2C East and 2C West</t>
  </si>
  <si>
    <t>Firth of Forth Offshore Wind Farm 3A East</t>
  </si>
  <si>
    <t xml:space="preserve">Firth of Forth Offshore Wind Farm 3B West </t>
  </si>
  <si>
    <t>Wilton</t>
  </si>
  <si>
    <t>Hornsea Offshore Wind Farm - Platform 2A</t>
  </si>
  <si>
    <t>Platform 2A 33/220kV Substation</t>
  </si>
  <si>
    <t>Hornsea Offshore Wind Farm - Platform 2B</t>
  </si>
  <si>
    <t xml:space="preserve">Platform 2B 33/220kV Substation  </t>
  </si>
  <si>
    <t>Pogbie Wind Farm</t>
  </si>
  <si>
    <t>Spittal Hill Wind Farm</t>
  </si>
  <si>
    <t>Mybster</t>
  </si>
  <si>
    <t xml:space="preserve">Spittal Hill Wind Farm </t>
  </si>
  <si>
    <t>Blackcraig Wind Farm</t>
  </si>
  <si>
    <t xml:space="preserve">Cour </t>
  </si>
  <si>
    <t>Glenmoriston Hydro Group (Additional Capacity)</t>
  </si>
  <si>
    <t>Fort Augustus</t>
  </si>
  <si>
    <t>Griffin Wind Farm</t>
  </si>
  <si>
    <t>Errochty / Burghmuir</t>
  </si>
  <si>
    <t>Invercassley Wind Farm</t>
  </si>
  <si>
    <t>North Nesting Wind Farm</t>
  </si>
  <si>
    <t>Kergord</t>
  </si>
  <si>
    <t>Strathy North &amp; South Wind</t>
  </si>
  <si>
    <t>Strathy North and Strathy South</t>
  </si>
  <si>
    <t>Whiteside Hill</t>
  </si>
  <si>
    <t>Whiteside Hill Farm</t>
  </si>
  <si>
    <t>SSE Orkney Wave and Tidal Stage 1</t>
  </si>
  <si>
    <t xml:space="preserve">Bay of Skaill 132/33kV Substation </t>
  </si>
  <si>
    <t xml:space="preserve">SSE Orkney Wave and Tidal Stage 2  </t>
  </si>
  <si>
    <t>Bay of Skaill 132/33kV Substation</t>
  </si>
  <si>
    <t xml:space="preserve">SSE Orkney Wave and Tidal Stage 3  </t>
  </si>
  <si>
    <t xml:space="preserve">Bay of Skaill 132/33kV Substation  </t>
  </si>
  <si>
    <t>SSE Orkney Wave and Tidal Stage 4</t>
  </si>
  <si>
    <t>Nant-Y-Moch Wind Farm</t>
  </si>
  <si>
    <t>Mid Wales West 132kV Substation</t>
  </si>
  <si>
    <t>Stacain Wind Farm</t>
  </si>
  <si>
    <t>Sloy/Inverary</t>
  </si>
  <si>
    <t>Triton Knoll Offshore Wind Farm</t>
  </si>
  <si>
    <t>Triton Knoll 132/33kV Offshore Substation</t>
  </si>
  <si>
    <t>South Muaitheabhal Wind Farm</t>
  </si>
  <si>
    <t>Muaitheabhal 132/33kV Substation</t>
  </si>
  <si>
    <t>Aultmore Wind Farm</t>
  </si>
  <si>
    <t>Aultmore</t>
  </si>
  <si>
    <t>Clashindarroch Wind, Huntly</t>
  </si>
  <si>
    <t>Viking Wind Farm</t>
  </si>
  <si>
    <t>Kergord 132/33kV Substation</t>
  </si>
  <si>
    <t>Trafford Power Station</t>
  </si>
  <si>
    <t>West Burton B</t>
  </si>
  <si>
    <t>West Burton 400kV</t>
  </si>
  <si>
    <t>Westermost Rough Offshore Wind Farm</t>
  </si>
  <si>
    <t>Westermost Rough Offshore Substation</t>
  </si>
  <si>
    <t>Earlshaugh Wind Farm</t>
  </si>
  <si>
    <t>Earlshaugh 132/33kV Substation</t>
  </si>
  <si>
    <t xml:space="preserve">Glenmorie Windfarm </t>
  </si>
  <si>
    <t>Glenmorie 132/33kV Substation</t>
  </si>
  <si>
    <t>Hearthstanes Wind Farm</t>
  </si>
  <si>
    <t>Newfield Wind Farm</t>
  </si>
  <si>
    <t>Sallachy Wind Farm</t>
  </si>
  <si>
    <t>Sallachy 132kV Substation</t>
  </si>
  <si>
    <t>CPI</t>
  </si>
  <si>
    <t>RPI</t>
  </si>
  <si>
    <t>Base index</t>
  </si>
  <si>
    <t>Can be GDP, RPI or CPI</t>
  </si>
  <si>
    <t>GDP</t>
  </si>
  <si>
    <t>Deflator</t>
  </si>
  <si>
    <t>Can be 2008/09 for comparison with old sheet, or 2010/11</t>
  </si>
  <si>
    <t>Base_year</t>
  </si>
  <si>
    <t>GDP deflator series from HMT with OBR forecasts, Mar 2011</t>
  </si>
  <si>
    <t>2005=100</t>
  </si>
  <si>
    <t>1987=100</t>
  </si>
  <si>
    <t>2011/12=100</t>
  </si>
  <si>
    <t>GDP deflator</t>
  </si>
  <si>
    <t>Avg Jan-Oct</t>
  </si>
  <si>
    <t>2021/22</t>
  </si>
  <si>
    <t>2020/21</t>
  </si>
  <si>
    <t>2019/20</t>
  </si>
  <si>
    <t>2018/19</t>
  </si>
  <si>
    <t>2017/18</t>
  </si>
  <si>
    <t>2016/17</t>
  </si>
  <si>
    <t>2015/16</t>
  </si>
  <si>
    <t>2014/15</t>
  </si>
  <si>
    <t>2012/13</t>
  </si>
  <si>
    <t>2008/09</t>
  </si>
  <si>
    <t>2006/07</t>
  </si>
  <si>
    <t>2005/06</t>
  </si>
  <si>
    <t>2004/05</t>
  </si>
  <si>
    <t>2003/04</t>
  </si>
  <si>
    <t>2002/03</t>
  </si>
  <si>
    <t>2001/02</t>
  </si>
  <si>
    <t>2000/01</t>
  </si>
  <si>
    <t>1999/00</t>
  </si>
  <si>
    <t>1998/99</t>
  </si>
  <si>
    <t>1997/98</t>
  </si>
  <si>
    <t>1996/97</t>
  </si>
  <si>
    <t>1995/96</t>
  </si>
  <si>
    <t>1994/95</t>
  </si>
  <si>
    <t>1994/93</t>
  </si>
  <si>
    <t>1992/93</t>
  </si>
  <si>
    <t>2011/12c</t>
  </si>
  <si>
    <t>2012/13c</t>
  </si>
  <si>
    <t>2013/14c</t>
  </si>
  <si>
    <t>2014/15c</t>
  </si>
  <si>
    <t>2015 to 2020c</t>
  </si>
  <si>
    <t>Beyond 2020c</t>
  </si>
  <si>
    <t>2011 to 2015 deflated</t>
  </si>
  <si>
    <t>Post 2015 deflated</t>
  </si>
  <si>
    <t>Baseyear</t>
  </si>
  <si>
    <t>Value</t>
  </si>
  <si>
    <t>Base Year</t>
  </si>
  <si>
    <t>2015 to 2020
(£m)</t>
  </si>
  <si>
    <t>Beyond 2020 
(£m)</t>
  </si>
  <si>
    <t>2012 to 2015 deflated</t>
  </si>
  <si>
    <t>Grand Total</t>
  </si>
  <si>
    <t>Row Labels</t>
  </si>
  <si>
    <t>Count of Project / programme name</t>
  </si>
  <si>
    <t>Values</t>
  </si>
  <si>
    <t>Count of Total capex cost all funding (£m)</t>
  </si>
  <si>
    <t>DSRL Dounreay</t>
  </si>
  <si>
    <t>Magnox Berkeley</t>
  </si>
  <si>
    <t>Magnox Bradwell</t>
  </si>
  <si>
    <t>Magnox Chapelcross</t>
  </si>
  <si>
    <t>Magnox Hinkley</t>
  </si>
  <si>
    <t>RSRL Harwell</t>
  </si>
  <si>
    <t>Sellafield Sellafield</t>
  </si>
  <si>
    <t>Waste Management RWMD</t>
  </si>
  <si>
    <t>Sum of 2011 to 2015 deflated</t>
  </si>
  <si>
    <t>Sum of 2012 to 2015 deflated</t>
  </si>
  <si>
    <t>Sum of Post 2015 deflated</t>
  </si>
  <si>
    <t>2012 onwards</t>
  </si>
  <si>
    <t>2011 onwards</t>
  </si>
  <si>
    <t>Sum of 2011 onwards</t>
  </si>
  <si>
    <t>Sum of 2012 onwards</t>
  </si>
  <si>
    <t>Ownership</t>
  </si>
  <si>
    <t>Funding</t>
  </si>
  <si>
    <t>Infrastructure investment, £ billion, 2011-12 prices</t>
  </si>
  <si>
    <t xml:space="preserve">
Transport</t>
  </si>
  <si>
    <t xml:space="preserve">
Communications</t>
  </si>
  <si>
    <t xml:space="preserve">
Water</t>
  </si>
  <si>
    <t xml:space="preserve">
Intellectual capital</t>
  </si>
</sst>
</file>

<file path=xl/styles.xml><?xml version="1.0" encoding="utf-8"?>
<styleSheet xmlns="http://schemas.openxmlformats.org/spreadsheetml/2006/main">
  <numFmts count="44">
    <numFmt numFmtId="44" formatCode="_-&quot;£&quot;* #,##0.00_-;\-&quot;£&quot;* #,##0.00_-;_-&quot;£&quot;* &quot;-&quot;??_-;_-@_-"/>
    <numFmt numFmtId="43" formatCode="_-* #,##0.00_-;\-* #,##0.00_-;_-* &quot;-&quot;??_-;_-@_-"/>
    <numFmt numFmtId="164" formatCode="&quot;£&quot;#,##0.00\ \m"/>
    <numFmt numFmtId="165" formatCode="yyyy"/>
    <numFmt numFmtId="166" formatCode="mmm\-yyyy"/>
    <numFmt numFmtId="167" formatCode="0.0"/>
    <numFmt numFmtId="168" formatCode="_(* #,##0_);_(* \(#,##0\);_(* &quot; - &quot;_);_(@_)"/>
    <numFmt numFmtId="169" formatCode="0.000"/>
    <numFmt numFmtId="170" formatCode="0.0000"/>
    <numFmt numFmtId="171" formatCode="#,##0_);[Red]\(#,##0\);&quot;-&quot;_);[Blue]&quot;Error-&quot;@"/>
    <numFmt numFmtId="172" formatCode="#,##0.0_);[Red]\(#,##0.0\);&quot;-&quot;_);[Blue]&quot;Error-&quot;@"/>
    <numFmt numFmtId="173" formatCode="#,##0.00_);[Red]\(#,##0.00\);&quot;-&quot;_);[Blue]&quot;Error-&quot;@"/>
    <numFmt numFmtId="174" formatCode="&quot;£&quot;* #,##0_);[Red]&quot;£&quot;* \(#,##0\);&quot;£&quot;* &quot;-&quot;_);[Blue]&quot;Error-&quot;@"/>
    <numFmt numFmtId="175" formatCode="&quot;£&quot;* #,##0.0_);[Red]&quot;£&quot;* \(#,##0.0\);&quot;£&quot;* &quot;-&quot;_);[Blue]&quot;Error-&quot;@"/>
    <numFmt numFmtId="176" formatCode="&quot;£&quot;* #,##0.00_);[Red]&quot;£&quot;* \(#,##0.00\);&quot;£&quot;* &quot;-&quot;_);[Blue]&quot;Error-&quot;@"/>
    <numFmt numFmtId="177" formatCode="dd\ mmm\ yyyy_)"/>
    <numFmt numFmtId="178" formatCode="dd/mm/yy_)"/>
    <numFmt numFmtId="179" formatCode="0%_);[Red]\-0%_);0%_);[Blue]&quot;Error-&quot;@"/>
    <numFmt numFmtId="180" formatCode="0.0%_);[Red]\-0.0%_);0.0%_);[Blue]&quot;Error-&quot;@"/>
    <numFmt numFmtId="181" formatCode="0.00%_);[Red]\-0.00%_);0.00%_);[Blue]&quot;Error-&quot;@"/>
    <numFmt numFmtId="182" formatCode="&quot;to &quot;0.0000;&quot;to &quot;\-0.0000;&quot;to 0&quot;"/>
    <numFmt numFmtId="183" formatCode="&quot;$&quot;#,##0_);[Red]\(&quot;$&quot;#,##0\)"/>
    <numFmt numFmtId="184" formatCode="000"/>
    <numFmt numFmtId="185" formatCode="_(* #,##0_);_(* \(#,##0\);_(* &quot;&quot;\ \-\ &quot;&quot;_);_(@_)"/>
    <numFmt numFmtId="186" formatCode="_-* #,##0.00\ &quot;€&quot;_-;\-* #,##0.00\ &quot;€&quot;_-;_-* &quot;-&quot;??\ &quot;€&quot;_-;_-@_-"/>
    <numFmt numFmtId="187" formatCode="#,##0;\-#,##0;\-"/>
    <numFmt numFmtId="188" formatCode="#,##0.0_);\(#,##0.0\)"/>
    <numFmt numFmtId="189" formatCode="#,##0.0,,_);\(#,##0.0,,\);\-_)"/>
    <numFmt numFmtId="190" formatCode="#,##0_);\(#,##0\);\-_)"/>
    <numFmt numFmtId="191" formatCode="#,##0.0,_);\(#,##0.0,\);\-_)"/>
    <numFmt numFmtId="192" formatCode="#,##0.00_);\(#,##0.00\);\-_)"/>
    <numFmt numFmtId="193" formatCode="[&lt;0.0001]&quot;&lt;0.0001&quot;;0.0000"/>
    <numFmt numFmtId="194" formatCode="#,##0.0,,;\-#,##0.0,,;\-"/>
    <numFmt numFmtId="195" formatCode="#,##0,;\-#,##0,;\-"/>
    <numFmt numFmtId="196" formatCode="0.0%;\-0.0%;\-"/>
    <numFmt numFmtId="197" formatCode="#,##0.0,,;\-#,##0.0,,"/>
    <numFmt numFmtId="198" formatCode="#,##0,;\-#,##0,"/>
    <numFmt numFmtId="199" formatCode="0.0%;\-0.0%"/>
    <numFmt numFmtId="200" formatCode="&quot;£&quot;#,##0.00"/>
    <numFmt numFmtId="201" formatCode="####_)"/>
    <numFmt numFmtId="202" formatCode="_-[$€-2]* #,##0.00_-;\-[$€-2]* #,##0.00_-;_-[$€-2]* &quot;-&quot;??_-"/>
    <numFmt numFmtId="203" formatCode="&quot;£&quot;#,##0\ \m"/>
    <numFmt numFmtId="204" formatCode="&quot;£&quot;#,##0,\ \b\n"/>
    <numFmt numFmtId="205" formatCode="#,##0,\ "/>
  </numFmts>
  <fonts count="93">
    <font>
      <sz val="11"/>
      <color theme="1"/>
      <name val="Calibri"/>
      <family val="2"/>
      <scheme val="minor"/>
    </font>
    <font>
      <sz val="11"/>
      <color indexed="8"/>
      <name val="Calibri"/>
      <family val="2"/>
    </font>
    <font>
      <b/>
      <sz val="11"/>
      <color indexed="9"/>
      <name val="Calibri"/>
      <family val="2"/>
    </font>
    <font>
      <sz val="10"/>
      <name val="Arial"/>
      <family val="2"/>
    </font>
    <font>
      <u/>
      <sz val="6.6"/>
      <color indexed="12"/>
      <name val="Calibri"/>
      <family val="2"/>
    </font>
    <font>
      <sz val="8"/>
      <color indexed="12"/>
      <name val="Arial"/>
      <family val="2"/>
    </font>
    <font>
      <sz val="9"/>
      <color indexed="8"/>
      <name val="Arial"/>
      <family val="2"/>
    </font>
    <font>
      <sz val="11"/>
      <color indexed="8"/>
      <name val="Calibri"/>
      <family val="2"/>
    </font>
    <font>
      <sz val="11"/>
      <color indexed="63"/>
      <name val="Calibri"/>
      <family val="2"/>
    </font>
    <font>
      <sz val="11"/>
      <color indexed="9"/>
      <name val="Calibri"/>
      <family val="2"/>
    </font>
    <font>
      <sz val="9"/>
      <name val="Arial"/>
      <family val="2"/>
    </font>
    <font>
      <sz val="11"/>
      <color indexed="20"/>
      <name val="Calibri"/>
      <family val="2"/>
    </font>
    <font>
      <b/>
      <sz val="11"/>
      <color indexed="29"/>
      <name val="Calibri"/>
      <family val="2"/>
    </font>
    <font>
      <b/>
      <sz val="9"/>
      <color indexed="52"/>
      <name val="Arial"/>
      <family val="2"/>
    </font>
    <font>
      <b/>
      <sz val="11"/>
      <color indexed="52"/>
      <name val="Calibri"/>
      <family val="2"/>
    </font>
    <font>
      <b/>
      <sz val="11"/>
      <color indexed="9"/>
      <name val="Calibri"/>
      <family val="2"/>
    </font>
    <font>
      <sz val="10"/>
      <name val="MS Sans Serif"/>
      <family val="2"/>
    </font>
    <font>
      <b/>
      <sz val="9"/>
      <color indexed="9"/>
      <name val="Arial"/>
      <family val="2"/>
    </font>
    <font>
      <sz val="10"/>
      <color indexed="62"/>
      <name val="Book Antiqua"/>
      <family val="1"/>
    </font>
    <font>
      <sz val="10"/>
      <color indexed="8"/>
      <name val="Arial"/>
      <family val="2"/>
    </font>
    <font>
      <sz val="8"/>
      <name val="Arial"/>
      <family val="2"/>
    </font>
    <font>
      <sz val="10"/>
      <color indexed="18"/>
      <name val="Arial"/>
      <family val="2"/>
    </font>
    <font>
      <b/>
      <u val="double"/>
      <sz val="9"/>
      <name val="Arial"/>
      <family val="2"/>
    </font>
    <font>
      <i/>
      <sz val="11"/>
      <color indexed="23"/>
      <name val="Calibri"/>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sz val="12"/>
      <color indexed="9"/>
      <name val="Arial"/>
      <family val="2"/>
    </font>
    <font>
      <sz val="11"/>
      <color indexed="8"/>
      <name val="Arial"/>
      <family val="2"/>
    </font>
    <font>
      <b/>
      <sz val="9"/>
      <name val="Arial"/>
      <family val="2"/>
    </font>
    <font>
      <b/>
      <sz val="11"/>
      <color indexed="62"/>
      <name val="Calibri"/>
      <family val="2"/>
    </font>
    <font>
      <b/>
      <sz val="11"/>
      <color indexed="48"/>
      <name val="Calibri"/>
      <family val="2"/>
    </font>
    <font>
      <b/>
      <i/>
      <sz val="10"/>
      <name val="Arial"/>
      <family val="2"/>
    </font>
    <font>
      <i/>
      <sz val="10"/>
      <name val="Arial"/>
      <family val="2"/>
    </font>
    <font>
      <sz val="7"/>
      <name val="Arial"/>
      <family val="2"/>
    </font>
    <font>
      <sz val="11"/>
      <color indexed="48"/>
      <name val="Calibri"/>
      <family val="2"/>
    </font>
    <font>
      <sz val="9"/>
      <name val="Arial MT"/>
    </font>
    <font>
      <i/>
      <sz val="8"/>
      <color indexed="18"/>
      <name val="Arial"/>
      <family val="2"/>
    </font>
    <font>
      <sz val="9"/>
      <color indexed="20"/>
      <name val="Arial MT"/>
    </font>
    <font>
      <sz val="11"/>
      <color indexed="29"/>
      <name val="Calibri"/>
      <family val="2"/>
    </font>
    <font>
      <sz val="11"/>
      <color indexed="52"/>
      <name val="Calibri"/>
      <family val="2"/>
    </font>
    <font>
      <b/>
      <u val="singleAccounting"/>
      <sz val="9"/>
      <color indexed="9"/>
      <name val="Arial"/>
      <family val="2"/>
    </font>
    <font>
      <sz val="11"/>
      <color indexed="60"/>
      <name val="Calibri"/>
      <family val="2"/>
    </font>
    <font>
      <sz val="11"/>
      <color indexed="10"/>
      <name val="Calibri"/>
      <family val="2"/>
    </font>
    <font>
      <sz val="7"/>
      <color indexed="8"/>
      <name val="Arial"/>
      <family val="2"/>
    </font>
    <font>
      <b/>
      <sz val="11"/>
      <color indexed="63"/>
      <name val="Calibri"/>
      <family val="2"/>
    </font>
    <font>
      <sz val="10"/>
      <color indexed="62"/>
      <name val="Arial"/>
      <family val="2"/>
    </font>
    <font>
      <u/>
      <sz val="9"/>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color indexed="10"/>
      <name val="Arial"/>
      <family val="2"/>
    </font>
    <font>
      <b/>
      <sz val="10"/>
      <color indexed="8"/>
      <name val="Arial"/>
      <family val="2"/>
    </font>
    <font>
      <b/>
      <sz val="18"/>
      <color indexed="48"/>
      <name val="Cambria"/>
      <family val="2"/>
    </font>
    <font>
      <b/>
      <sz val="12"/>
      <color indexed="9"/>
      <name val="Arial"/>
      <family val="2"/>
    </font>
    <font>
      <b/>
      <sz val="11"/>
      <color indexed="8"/>
      <name val="Calibri"/>
      <family val="2"/>
    </font>
    <font>
      <u/>
      <sz val="10"/>
      <color indexed="12"/>
      <name val="Arial"/>
      <family val="2"/>
    </font>
    <font>
      <b/>
      <sz val="8"/>
      <color indexed="81"/>
      <name val="Tahoma"/>
      <family val="2"/>
    </font>
    <font>
      <sz val="11"/>
      <color theme="1"/>
      <name val="Calibri"/>
      <family val="2"/>
      <scheme val="minor"/>
    </font>
    <font>
      <b/>
      <sz val="11"/>
      <color theme="0"/>
      <name val="Calibri"/>
      <family val="2"/>
      <scheme val="minor"/>
    </font>
    <font>
      <u/>
      <sz val="11"/>
      <color theme="10"/>
      <name val="Calibri"/>
      <family val="2"/>
    </font>
    <font>
      <sz val="12"/>
      <color theme="1"/>
      <name val="Calibri"/>
      <family val="2"/>
      <scheme val="minor"/>
    </font>
    <font>
      <sz val="12"/>
      <name val="Calibri"/>
      <family val="2"/>
      <scheme val="minor"/>
    </font>
    <font>
      <sz val="14"/>
      <color theme="1"/>
      <name val="Calibri"/>
      <family val="2"/>
      <scheme val="minor"/>
    </font>
    <font>
      <sz val="10"/>
      <color theme="1"/>
      <name val="Calibri"/>
      <family val="2"/>
      <scheme val="minor"/>
    </font>
    <font>
      <sz val="12"/>
      <color rgb="FF000000"/>
      <name val="Calibri"/>
      <family val="2"/>
      <scheme val="minor"/>
    </font>
    <font>
      <u/>
      <sz val="12"/>
      <color rgb="FF000000"/>
      <name val="Calibri"/>
      <family val="2"/>
      <scheme val="minor"/>
    </font>
    <font>
      <u/>
      <sz val="7.7"/>
      <color indexed="12"/>
      <name val="Calibri"/>
      <family val="2"/>
    </font>
    <font>
      <sz val="11"/>
      <color theme="1"/>
      <name val="Calibri"/>
      <family val="2"/>
    </font>
    <font>
      <sz val="10"/>
      <name val="Arial"/>
      <family val="2"/>
    </font>
    <font>
      <sz val="11"/>
      <name val="Calibri"/>
      <family val="2"/>
      <scheme val="minor"/>
    </font>
    <font>
      <vertAlign val="superscript"/>
      <sz val="12"/>
      <color rgb="FF000000"/>
      <name val="Calibri"/>
      <family val="2"/>
      <scheme val="minor"/>
    </font>
    <font>
      <u/>
      <sz val="12"/>
      <color theme="1"/>
      <name val="Calibri"/>
      <family val="2"/>
      <scheme val="minor"/>
    </font>
    <font>
      <sz val="11"/>
      <color theme="1"/>
      <name val="Calibri"/>
      <family val="2"/>
    </font>
    <font>
      <b/>
      <sz val="11"/>
      <name val="Calibri"/>
      <family val="2"/>
      <scheme val="minor"/>
    </font>
    <font>
      <sz val="10"/>
      <name val="Arial"/>
      <family val="2"/>
    </font>
    <font>
      <sz val="11"/>
      <name val="Arial"/>
      <family val="2"/>
    </font>
    <font>
      <b/>
      <sz val="10"/>
      <name val="Arial"/>
      <family val="2"/>
    </font>
    <font>
      <u/>
      <sz val="10"/>
      <name val="Arial"/>
      <family val="2"/>
    </font>
    <font>
      <sz val="12"/>
      <name val="Calibri"/>
      <family val="2"/>
    </font>
    <font>
      <sz val="12"/>
      <color indexed="8"/>
      <name val="Calibri"/>
      <family val="2"/>
    </font>
    <font>
      <sz val="10"/>
      <color theme="5" tint="-0.249977111117893"/>
      <name val="Arial"/>
      <family val="2"/>
    </font>
    <font>
      <sz val="10"/>
      <name val="Arial"/>
      <family val="2"/>
    </font>
    <font>
      <sz val="11"/>
      <name val="Calibri"/>
      <family val="2"/>
      <scheme val="minor"/>
    </font>
    <font>
      <b/>
      <sz val="11"/>
      <name val="Calibri"/>
      <family val="2"/>
      <scheme val="minor"/>
    </font>
    <font>
      <b/>
      <sz val="11"/>
      <color theme="1"/>
      <name val="Humnst777 Lt BT"/>
      <family val="2"/>
    </font>
    <font>
      <sz val="11"/>
      <color theme="1"/>
      <name val="Humnst777 Lt BT"/>
      <family val="2"/>
    </font>
  </fonts>
  <fills count="53">
    <fill>
      <patternFill patternType="none"/>
    </fill>
    <fill>
      <patternFill patternType="gray125"/>
    </fill>
    <fill>
      <patternFill patternType="solid">
        <fgColor indexed="9"/>
      </patternFill>
    </fill>
    <fill>
      <patternFill patternType="solid">
        <fgColor indexed="26"/>
      </patternFill>
    </fill>
    <fill>
      <patternFill patternType="solid">
        <fgColor indexed="45"/>
      </patternFill>
    </fill>
    <fill>
      <patternFill patternType="solid">
        <fgColor indexed="22"/>
      </patternFill>
    </fill>
    <fill>
      <patternFill patternType="solid">
        <fgColor indexed="53"/>
      </patternFill>
    </fill>
    <fill>
      <patternFill patternType="solid">
        <fgColor indexed="42"/>
      </patternFill>
    </fill>
    <fill>
      <patternFill patternType="solid">
        <fgColor indexed="23"/>
      </patternFill>
    </fill>
    <fill>
      <patternFill patternType="solid">
        <fgColor indexed="27"/>
      </patternFill>
    </fill>
    <fill>
      <patternFill patternType="solid">
        <fgColor indexed="41"/>
      </patternFill>
    </fill>
    <fill>
      <patternFill patternType="solid">
        <fgColor indexed="15"/>
      </patternFill>
    </fill>
    <fill>
      <patternFill patternType="solid">
        <fgColor indexed="47"/>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30"/>
      </patternFill>
    </fill>
    <fill>
      <patternFill patternType="solid">
        <fgColor indexed="32"/>
      </patternFill>
    </fill>
    <fill>
      <patternFill patternType="solid">
        <fgColor indexed="36"/>
      </patternFill>
    </fill>
    <fill>
      <patternFill patternType="solid">
        <fgColor indexed="55"/>
      </patternFill>
    </fill>
    <fill>
      <patternFill patternType="solid">
        <fgColor indexed="49"/>
      </patternFill>
    </fill>
    <fill>
      <patternFill patternType="solid">
        <fgColor indexed="48"/>
      </patternFill>
    </fill>
    <fill>
      <patternFill patternType="solid">
        <fgColor indexed="35"/>
      </patternFill>
    </fill>
    <fill>
      <patternFill patternType="solid">
        <fgColor indexed="54"/>
      </patternFill>
    </fill>
    <fill>
      <patternFill patternType="solid">
        <fgColor indexed="28"/>
      </patternFill>
    </fill>
    <fill>
      <patternFill patternType="solid">
        <fgColor indexed="37"/>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14"/>
        <bgColor indexed="64"/>
      </patternFill>
    </fill>
    <fill>
      <patternFill patternType="solid">
        <fgColor indexed="23"/>
        <bgColor indexed="64"/>
      </patternFill>
    </fill>
    <fill>
      <patternFill patternType="solid">
        <fgColor indexed="40"/>
      </patternFill>
    </fill>
    <fill>
      <patternFill patternType="solid">
        <fgColor indexed="17"/>
        <bgColor indexed="64"/>
      </patternFill>
    </fill>
    <fill>
      <patternFill patternType="solid">
        <fgColor indexed="56"/>
      </patternFill>
    </fill>
    <fill>
      <patternFill patternType="solid">
        <fgColor indexed="22"/>
        <bgColor indexed="64"/>
      </patternFill>
    </fill>
    <fill>
      <patternFill patternType="solid">
        <fgColor indexed="8"/>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rgb="FFA5A5A5"/>
      </patternFill>
    </fill>
    <fill>
      <patternFill patternType="solid">
        <fgColor theme="2" tint="-0.249977111117893"/>
        <bgColor indexed="64"/>
      </patternFill>
    </fill>
    <fill>
      <patternFill patternType="solid">
        <fgColor rgb="FFB8CCE4"/>
        <bgColor indexed="64"/>
      </patternFill>
    </fill>
    <fill>
      <patternFill patternType="solid">
        <fgColor rgb="FFDBE5F1"/>
        <bgColor indexed="64"/>
      </patternFill>
    </fill>
    <fill>
      <patternFill patternType="solid">
        <fgColor theme="4"/>
        <bgColor theme="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theme="4" tint="0.79998168889431442"/>
      </patternFill>
    </fill>
  </fills>
  <borders count="46">
    <border>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8"/>
      </right>
      <top/>
      <bottom/>
      <diagonal/>
    </border>
    <border>
      <left/>
      <right/>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29"/>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style="thin">
        <color indexed="32"/>
      </top>
      <bottom style="double">
        <color indexed="32"/>
      </bottom>
      <diagonal/>
    </border>
    <border>
      <left/>
      <right/>
      <top style="thin">
        <color indexed="48"/>
      </top>
      <bottom style="double">
        <color indexed="4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uble">
        <color rgb="FF3F3F3F"/>
      </left>
      <right style="double">
        <color rgb="FF3F3F3F"/>
      </right>
      <top style="double">
        <color rgb="FF3F3F3F"/>
      </top>
      <bottom style="double">
        <color rgb="FF3F3F3F"/>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right/>
      <top style="thin">
        <color theme="0"/>
      </top>
      <bottom style="thin">
        <color theme="0"/>
      </bottom>
      <diagonal/>
    </border>
    <border>
      <left/>
      <right/>
      <top/>
      <bottom style="thin">
        <color theme="0"/>
      </bottom>
      <diagonal/>
    </border>
    <border>
      <left/>
      <right/>
      <top/>
      <bottom style="thin">
        <color theme="5"/>
      </bottom>
      <diagonal/>
    </border>
    <border>
      <left style="thin">
        <color indexed="64"/>
      </left>
      <right style="thin">
        <color indexed="64"/>
      </right>
      <top/>
      <bottom/>
      <diagonal/>
    </border>
    <border>
      <left style="thin">
        <color theme="0"/>
      </left>
      <right style="thin">
        <color indexed="64"/>
      </right>
      <top/>
      <bottom/>
      <diagonal/>
    </border>
    <border>
      <left style="thin">
        <color indexed="64"/>
      </left>
      <right style="thin">
        <color theme="0"/>
      </right>
      <top/>
      <bottom/>
      <diagonal/>
    </border>
    <border>
      <left style="thin">
        <color indexed="64"/>
      </left>
      <right/>
      <top style="thin">
        <color indexed="64"/>
      </top>
      <bottom style="thin">
        <color indexed="64"/>
      </bottom>
      <diagonal/>
    </border>
    <border>
      <left style="thin">
        <color indexed="64"/>
      </left>
      <right/>
      <top/>
      <bottom/>
      <diagonal/>
    </border>
    <border>
      <left style="thin">
        <color theme="0"/>
      </left>
      <right style="thin">
        <color theme="0"/>
      </right>
      <top/>
      <bottom/>
      <diagonal/>
    </border>
    <border>
      <left/>
      <right/>
      <top/>
      <bottom style="thin">
        <color theme="4" tint="0.39997558519241921"/>
      </bottom>
      <diagonal/>
    </border>
    <border>
      <left/>
      <right/>
      <top style="thin">
        <color theme="4" tint="0.39997558519241921"/>
      </top>
      <bottom/>
      <diagonal/>
    </border>
  </borders>
  <cellStyleXfs count="1246">
    <xf numFmtId="0" fontId="0" fillId="0" borderId="0"/>
    <xf numFmtId="9" fontId="5" fillId="0" borderId="0">
      <alignment horizontal="right"/>
    </xf>
    <xf numFmtId="0" fontId="3" fillId="0" borderId="0"/>
    <xf numFmtId="0" fontId="3" fillId="0" borderId="0"/>
    <xf numFmtId="0" fontId="3" fillId="0" borderId="0"/>
    <xf numFmtId="168" fontId="6" fillId="0" borderId="0">
      <alignment horizontal="right" vertical="top"/>
    </xf>
    <xf numFmtId="167" fontId="3" fillId="0" borderId="0" applyFont="0" applyFill="0" applyBorder="0" applyProtection="0">
      <alignment horizontal="right"/>
    </xf>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9" fontId="3" fillId="0" borderId="0" applyFont="0" applyFill="0" applyBorder="0" applyProtection="0">
      <alignment horizontal="right"/>
    </xf>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70" fontId="3" fillId="0" borderId="0" applyFont="0" applyFill="0" applyBorder="0" applyProtection="0">
      <alignment horizontal="right"/>
    </xf>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0" borderId="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0" borderId="0"/>
    <xf numFmtId="1" fontId="3" fillId="27" borderId="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71" fontId="10" fillId="0" borderId="0"/>
    <xf numFmtId="172" fontId="10" fillId="0" borderId="0"/>
    <xf numFmtId="173" fontId="10" fillId="0" borderId="0"/>
    <xf numFmtId="171" fontId="10" fillId="0" borderId="1"/>
    <xf numFmtId="172" fontId="10" fillId="0" borderId="1"/>
    <xf numFmtId="173" fontId="10" fillId="0" borderId="1"/>
    <xf numFmtId="171" fontId="10" fillId="0" borderId="1"/>
    <xf numFmtId="174" fontId="10" fillId="0" borderId="0"/>
    <xf numFmtId="175" fontId="10" fillId="0" borderId="0"/>
    <xf numFmtId="176" fontId="10" fillId="0" borderId="0"/>
    <xf numFmtId="174" fontId="10" fillId="0" borderId="1"/>
    <xf numFmtId="175" fontId="10" fillId="0" borderId="1"/>
    <xf numFmtId="176" fontId="10" fillId="0" borderId="1"/>
    <xf numFmtId="174" fontId="10" fillId="0" borderId="1"/>
    <xf numFmtId="177" fontId="10" fillId="0" borderId="0">
      <alignment horizontal="right"/>
      <protection locked="0"/>
    </xf>
    <xf numFmtId="178" fontId="10" fillId="0" borderId="0">
      <alignment horizontal="right"/>
      <protection locked="0"/>
    </xf>
    <xf numFmtId="179" fontId="10" fillId="0" borderId="0"/>
    <xf numFmtId="180" fontId="10" fillId="0" borderId="0"/>
    <xf numFmtId="181" fontId="10" fillId="0" borderId="0"/>
    <xf numFmtId="179" fontId="10" fillId="0" borderId="1"/>
    <xf numFmtId="180" fontId="10" fillId="0" borderId="1"/>
    <xf numFmtId="181" fontId="10" fillId="0" borderId="1"/>
    <xf numFmtId="179" fontId="10" fillId="0" borderId="1"/>
    <xf numFmtId="0" fontId="12" fillId="2" borderId="2" applyNumberFormat="0" applyAlignment="0" applyProtection="0"/>
    <xf numFmtId="0" fontId="12" fillId="2" borderId="2" applyNumberFormat="0" applyAlignment="0" applyProtection="0"/>
    <xf numFmtId="0" fontId="13" fillId="5" borderId="2" applyNumberFormat="0" applyAlignment="0" applyProtection="0"/>
    <xf numFmtId="0" fontId="12" fillId="2"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2" fillId="2" borderId="2" applyNumberFormat="0" applyAlignment="0" applyProtection="0"/>
    <xf numFmtId="0" fontId="12" fillId="2" borderId="2" applyNumberFormat="0" applyAlignment="0" applyProtection="0"/>
    <xf numFmtId="0" fontId="12" fillId="2" borderId="2" applyNumberFormat="0" applyAlignment="0" applyProtection="0"/>
    <xf numFmtId="0" fontId="12" fillId="2" borderId="2" applyNumberFormat="0" applyAlignment="0" applyProtection="0"/>
    <xf numFmtId="0" fontId="12" fillId="2" borderId="2" applyNumberFormat="0" applyAlignment="0" applyProtection="0"/>
    <xf numFmtId="0" fontId="12" fillId="2" borderId="2" applyNumberFormat="0" applyAlignment="0" applyProtection="0"/>
    <xf numFmtId="0" fontId="12" fillId="2" borderId="2" applyNumberFormat="0" applyAlignment="0" applyProtection="0"/>
    <xf numFmtId="0" fontId="65" fillId="41" borderId="29" applyNumberFormat="0" applyAlignment="0" applyProtection="0"/>
    <xf numFmtId="0" fontId="15" fillId="20" borderId="3" applyNumberFormat="0" applyAlignment="0" applyProtection="0"/>
    <xf numFmtId="0" fontId="15" fillId="20" borderId="3" applyNumberFormat="0" applyAlignment="0" applyProtection="0"/>
    <xf numFmtId="0" fontId="15" fillId="20" borderId="3" applyNumberFormat="0" applyAlignment="0" applyProtection="0"/>
    <xf numFmtId="0" fontId="15" fillId="8" borderId="3" applyNumberFormat="0" applyAlignment="0" applyProtection="0"/>
    <xf numFmtId="0" fontId="15" fillId="8" borderId="3" applyNumberFormat="0" applyAlignment="0" applyProtection="0"/>
    <xf numFmtId="0" fontId="15" fillId="8" borderId="3" applyNumberFormat="0" applyAlignment="0" applyProtection="0"/>
    <xf numFmtId="0" fontId="15" fillId="8" borderId="3" applyNumberFormat="0" applyAlignment="0" applyProtection="0"/>
    <xf numFmtId="0" fontId="15" fillId="8" borderId="3" applyNumberFormat="0" applyAlignment="0" applyProtection="0"/>
    <xf numFmtId="0" fontId="15" fillId="8" borderId="3" applyNumberFormat="0" applyAlignment="0" applyProtection="0"/>
    <xf numFmtId="0" fontId="15" fillId="8" borderId="3" applyNumberFormat="0" applyAlignment="0" applyProtection="0"/>
    <xf numFmtId="0" fontId="15" fillId="8" borderId="3" applyNumberFormat="0" applyAlignment="0" applyProtection="0"/>
    <xf numFmtId="0" fontId="15" fillId="8" borderId="3" applyNumberFormat="0" applyAlignment="0" applyProtection="0"/>
    <xf numFmtId="0" fontId="15" fillId="8" borderId="3" applyNumberFormat="0" applyAlignment="0" applyProtection="0"/>
    <xf numFmtId="0" fontId="15" fillId="20" borderId="3" applyNumberFormat="0" applyAlignment="0" applyProtection="0"/>
    <xf numFmtId="0" fontId="15" fillId="20" borderId="3" applyNumberFormat="0" applyAlignment="0" applyProtection="0"/>
    <xf numFmtId="0" fontId="15" fillId="20" borderId="3" applyNumberFormat="0" applyAlignment="0" applyProtection="0"/>
    <xf numFmtId="0" fontId="15" fillId="20" borderId="3" applyNumberFormat="0" applyAlignment="0" applyProtection="0"/>
    <xf numFmtId="0" fontId="15" fillId="20" borderId="3" applyNumberFormat="0" applyAlignment="0" applyProtection="0"/>
    <xf numFmtId="0" fontId="15" fillId="20" borderId="3" applyNumberFormat="0" applyAlignment="0" applyProtection="0"/>
    <xf numFmtId="0" fontId="15" fillId="20" borderId="3" applyNumberFormat="0" applyAlignment="0" applyProtection="0"/>
    <xf numFmtId="170" fontId="10" fillId="0" borderId="0" applyFont="0" applyFill="0" applyBorder="0" applyProtection="0">
      <alignment horizontal="right"/>
    </xf>
    <xf numFmtId="182" fontId="10" fillId="0" borderId="0" applyFont="0" applyFill="0" applyBorder="0" applyProtection="0">
      <alignment horizontal="left"/>
    </xf>
    <xf numFmtId="43" fontId="3" fillId="0" borderId="0" applyFont="0" applyFill="0" applyBorder="0" applyAlignment="0" applyProtection="0"/>
    <xf numFmtId="183" fontId="16" fillId="0" borderId="0" applyFont="0" applyFill="0" applyBorder="0" applyAlignment="0" applyProtection="0"/>
    <xf numFmtId="49" fontId="17" fillId="22" borderId="0">
      <alignment vertical="center"/>
    </xf>
    <xf numFmtId="171" fontId="10" fillId="28" borderId="4">
      <protection locked="0"/>
    </xf>
    <xf numFmtId="172" fontId="10" fillId="28" borderId="4">
      <protection locked="0"/>
    </xf>
    <xf numFmtId="173" fontId="10" fillId="28" borderId="4">
      <protection locked="0"/>
    </xf>
    <xf numFmtId="171" fontId="10" fillId="28" borderId="5">
      <protection locked="0"/>
    </xf>
    <xf numFmtId="174" fontId="10" fillId="28" borderId="4">
      <protection locked="0"/>
    </xf>
    <xf numFmtId="175" fontId="10" fillId="28" borderId="4">
      <protection locked="0"/>
    </xf>
    <xf numFmtId="176" fontId="10" fillId="28" borderId="4">
      <protection locked="0"/>
    </xf>
    <xf numFmtId="174" fontId="10" fillId="28" borderId="5">
      <protection locked="0"/>
    </xf>
    <xf numFmtId="177" fontId="10" fillId="28" borderId="4">
      <alignment horizontal="right"/>
      <protection locked="0"/>
    </xf>
    <xf numFmtId="178" fontId="10" fillId="28" borderId="4">
      <alignment horizontal="right"/>
      <protection locked="0"/>
    </xf>
    <xf numFmtId="0" fontId="10" fillId="28" borderId="4">
      <alignment horizontal="left"/>
      <protection locked="0"/>
    </xf>
    <xf numFmtId="49" fontId="10" fillId="29" borderId="5">
      <alignment horizontal="left" vertical="top" wrapText="1"/>
      <protection locked="0"/>
    </xf>
    <xf numFmtId="179" fontId="10" fillId="28" borderId="4">
      <protection locked="0"/>
    </xf>
    <xf numFmtId="180" fontId="10" fillId="28" borderId="4">
      <protection locked="0"/>
    </xf>
    <xf numFmtId="181" fontId="10" fillId="28" borderId="4">
      <protection locked="0"/>
    </xf>
    <xf numFmtId="179" fontId="10" fillId="28" borderId="5">
      <protection locked="0"/>
    </xf>
    <xf numFmtId="49" fontId="10" fillId="28" borderId="4">
      <alignment horizontal="left"/>
      <protection locked="0"/>
    </xf>
    <xf numFmtId="184" fontId="10" fillId="28" borderId="5">
      <alignment horizontal="left" indent="1"/>
      <protection locked="0"/>
    </xf>
    <xf numFmtId="2" fontId="18" fillId="28" borderId="6">
      <protection locked="0"/>
    </xf>
    <xf numFmtId="16" fontId="19" fillId="0" borderId="0" applyFont="0" applyFill="0" applyBorder="0" applyAlignment="0" applyProtection="0"/>
    <xf numFmtId="15" fontId="19" fillId="0" borderId="0" applyFont="0" applyFill="0" applyBorder="0" applyAlignment="0" applyProtection="0"/>
    <xf numFmtId="17" fontId="19" fillId="0" borderId="0" applyFont="0" applyFill="0" applyBorder="0" applyAlignment="0" applyProtection="0"/>
    <xf numFmtId="185" fontId="20" fillId="8" borderId="0">
      <alignment horizontal="right"/>
    </xf>
    <xf numFmtId="15" fontId="21" fillId="30" borderId="0" applyNumberFormat="0" applyFont="0" applyBorder="0" applyAlignment="0" applyProtection="0"/>
    <xf numFmtId="168" fontId="22" fillId="31" borderId="0">
      <alignment horizontal="right"/>
    </xf>
    <xf numFmtId="186" fontId="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lignment horizontal="left"/>
    </xf>
    <xf numFmtId="0" fontId="25" fillId="0" borderId="0">
      <alignment horizontal="left"/>
    </xf>
    <xf numFmtId="0" fontId="17" fillId="32" borderId="0">
      <alignment horizontal="right" vertical="center"/>
    </xf>
    <xf numFmtId="0" fontId="3" fillId="0" borderId="0" applyFont="0" applyFill="0" applyBorder="0" applyProtection="0">
      <alignment horizontal="right"/>
    </xf>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7" fillId="33" borderId="7" applyProtection="0">
      <alignment horizontal="right"/>
    </xf>
    <xf numFmtId="0" fontId="28" fillId="33" borderId="0" applyProtection="0">
      <alignment horizontal="left"/>
    </xf>
    <xf numFmtId="0" fontId="29" fillId="34" borderId="0">
      <alignment vertical="center"/>
    </xf>
    <xf numFmtId="0" fontId="29" fillId="34" borderId="0">
      <alignment vertical="center"/>
    </xf>
    <xf numFmtId="0" fontId="29" fillId="34" borderId="0">
      <alignment vertical="center"/>
    </xf>
    <xf numFmtId="0" fontId="29" fillId="34" borderId="0">
      <alignment vertical="center"/>
    </xf>
    <xf numFmtId="0" fontId="29" fillId="34" borderId="0">
      <alignment vertical="center"/>
    </xf>
    <xf numFmtId="0" fontId="29" fillId="34" borderId="0">
      <alignment vertical="center"/>
    </xf>
    <xf numFmtId="0" fontId="29" fillId="34" borderId="0">
      <alignment vertical="center"/>
    </xf>
    <xf numFmtId="0" fontId="29" fillId="34" borderId="0">
      <alignment vertical="center"/>
    </xf>
    <xf numFmtId="0" fontId="29" fillId="34" borderId="0">
      <alignment vertical="center"/>
    </xf>
    <xf numFmtId="0" fontId="29" fillId="34" borderId="0">
      <alignment vertical="center"/>
    </xf>
    <xf numFmtId="0" fontId="30" fillId="35" borderId="0">
      <alignment vertical="center"/>
    </xf>
    <xf numFmtId="0" fontId="30" fillId="35" borderId="0">
      <alignment vertical="center"/>
    </xf>
    <xf numFmtId="0" fontId="30" fillId="35" borderId="0">
      <alignment vertical="center"/>
    </xf>
    <xf numFmtId="0" fontId="30" fillId="35" borderId="0">
      <alignment vertical="center"/>
    </xf>
    <xf numFmtId="0" fontId="30" fillId="35" borderId="0">
      <alignment vertical="center"/>
    </xf>
    <xf numFmtId="0" fontId="30" fillId="35" borderId="0">
      <alignment vertical="center"/>
    </xf>
    <xf numFmtId="0" fontId="30" fillId="35" borderId="0">
      <alignment vertical="center"/>
    </xf>
    <xf numFmtId="0" fontId="30" fillId="35" borderId="0">
      <alignment vertical="center"/>
    </xf>
    <xf numFmtId="0" fontId="30" fillId="35" borderId="0">
      <alignment vertical="center"/>
    </xf>
    <xf numFmtId="0" fontId="30" fillId="35"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87" fontId="34" fillId="0" borderId="0" applyNumberFormat="0" applyFill="0" applyAlignment="0" applyProtection="0"/>
    <xf numFmtId="187" fontId="35" fillId="0" borderId="0" applyNumberFormat="0" applyFill="0" applyAlignment="0" applyProtection="0"/>
    <xf numFmtId="187" fontId="35" fillId="0" borderId="0" applyNumberFormat="0" applyFont="0" applyFill="0" applyBorder="0" applyAlignment="0" applyProtection="0"/>
    <xf numFmtId="187" fontId="35" fillId="0" borderId="0" applyNumberFormat="0" applyFont="0" applyFill="0" applyBorder="0" applyAlignment="0" applyProtection="0"/>
    <xf numFmtId="188" fontId="20" fillId="0" borderId="8">
      <alignment horizontal="right" vertical="center"/>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36" fillId="0" borderId="0" applyFill="0" applyBorder="0" applyProtection="0">
      <alignment horizontal="left"/>
    </xf>
    <xf numFmtId="1" fontId="3" fillId="28" borderId="0"/>
    <xf numFmtId="1" fontId="3" fillId="28" borderId="0"/>
    <xf numFmtId="1" fontId="3" fillId="28" borderId="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0" fontId="37" fillId="7" borderId="2" applyNumberFormat="0" applyAlignment="0" applyProtection="0"/>
    <xf numFmtId="1" fontId="3" fillId="28" borderId="0"/>
    <xf numFmtId="1" fontId="3" fillId="28" borderId="0"/>
    <xf numFmtId="1" fontId="3" fillId="28" borderId="0"/>
    <xf numFmtId="1" fontId="3" fillId="28" borderId="0"/>
    <xf numFmtId="1" fontId="3" fillId="28" borderId="0"/>
    <xf numFmtId="1" fontId="3" fillId="28" borderId="0"/>
    <xf numFmtId="1" fontId="3" fillId="28" borderId="0"/>
    <xf numFmtId="0" fontId="38" fillId="0" borderId="0">
      <alignment horizontal="left" indent="1"/>
    </xf>
    <xf numFmtId="0" fontId="39" fillId="0" borderId="0"/>
    <xf numFmtId="0" fontId="40" fillId="0" borderId="0">
      <alignment horizontal="center"/>
    </xf>
    <xf numFmtId="0" fontId="27" fillId="0" borderId="9" applyProtection="0">
      <alignment horizontal="right"/>
    </xf>
    <xf numFmtId="0" fontId="27" fillId="0" borderId="7" applyProtection="0">
      <alignment horizontal="right"/>
    </xf>
    <xf numFmtId="0" fontId="27" fillId="0" borderId="10" applyProtection="0">
      <alignment horizontal="center"/>
      <protection locked="0"/>
    </xf>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17" fillId="36" borderId="0">
      <alignment horizontal="right" vertical="center"/>
    </xf>
    <xf numFmtId="0" fontId="3" fillId="0" borderId="0"/>
    <xf numFmtId="49" fontId="43" fillId="22" borderId="0">
      <alignment horizontal="centerContinuous" vertical="center"/>
    </xf>
    <xf numFmtId="1" fontId="3" fillId="0" borderId="0" applyFont="0" applyFill="0" applyBorder="0" applyProtection="0">
      <alignment horizontal="right"/>
    </xf>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89" fontId="19" fillId="0" borderId="0" applyFont="0" applyFill="0" applyBorder="0" applyAlignment="0" applyProtection="0"/>
    <xf numFmtId="190" fontId="19" fillId="0" borderId="0" applyFont="0" applyFill="0" applyBorder="0" applyAlignment="0" applyProtection="0"/>
    <xf numFmtId="191" fontId="19" fillId="0" borderId="0" applyFont="0" applyFill="0" applyBorder="0" applyAlignment="0" applyProtection="0"/>
    <xf numFmtId="192" fontId="19" fillId="0" borderId="0" applyFont="0" applyFill="0" applyBorder="0" applyAlignment="0" applyProtection="0"/>
    <xf numFmtId="0" fontId="7" fillId="0" borderId="0"/>
    <xf numFmtId="0" fontId="3" fillId="13" borderId="13" applyNumberFormat="0" applyFont="0" applyAlignment="0" applyProtection="0"/>
    <xf numFmtId="0" fontId="3" fillId="13" borderId="13" applyNumberFormat="0" applyFont="0" applyAlignment="0" applyProtection="0"/>
    <xf numFmtId="0" fontId="3" fillId="13" borderId="13" applyNumberFormat="0" applyFont="0" applyAlignment="0" applyProtection="0"/>
    <xf numFmtId="0" fontId="10" fillId="13" borderId="2" applyNumberFormat="0" applyFont="0" applyAlignment="0" applyProtection="0"/>
    <xf numFmtId="0" fontId="10" fillId="13" borderId="2" applyNumberFormat="0" applyFont="0" applyAlignment="0" applyProtection="0"/>
    <xf numFmtId="0" fontId="10" fillId="13" borderId="2" applyNumberFormat="0" applyFont="0" applyAlignment="0" applyProtection="0"/>
    <xf numFmtId="0" fontId="10" fillId="13" borderId="2" applyNumberFormat="0" applyFont="0" applyAlignment="0" applyProtection="0"/>
    <xf numFmtId="0" fontId="10" fillId="13" borderId="2" applyNumberFormat="0" applyFont="0" applyAlignment="0" applyProtection="0"/>
    <xf numFmtId="0" fontId="10" fillId="13" borderId="2" applyNumberFormat="0" applyFont="0" applyAlignment="0" applyProtection="0"/>
    <xf numFmtId="0" fontId="10" fillId="13" borderId="2" applyNumberFormat="0" applyFont="0" applyAlignment="0" applyProtection="0"/>
    <xf numFmtId="0" fontId="10" fillId="13" borderId="2" applyNumberFormat="0" applyFont="0" applyAlignment="0" applyProtection="0"/>
    <xf numFmtId="0" fontId="10" fillId="13" borderId="2" applyNumberFormat="0" applyFont="0" applyAlignment="0" applyProtection="0"/>
    <xf numFmtId="0" fontId="10" fillId="13" borderId="2" applyNumberFormat="0" applyFont="0" applyAlignment="0" applyProtection="0"/>
    <xf numFmtId="0" fontId="3" fillId="13" borderId="13" applyNumberFormat="0" applyFont="0" applyAlignment="0" applyProtection="0"/>
    <xf numFmtId="0" fontId="3" fillId="13" borderId="13" applyNumberFormat="0" applyFont="0" applyAlignment="0" applyProtection="0"/>
    <xf numFmtId="0" fontId="3" fillId="13" borderId="13" applyNumberFormat="0" applyFont="0" applyAlignment="0" applyProtection="0"/>
    <xf numFmtId="0" fontId="3" fillId="13" borderId="13" applyNumberFormat="0" applyFont="0" applyAlignment="0" applyProtection="0"/>
    <xf numFmtId="0" fontId="3" fillId="13" borderId="13" applyNumberFormat="0" applyFont="0" applyAlignment="0" applyProtection="0"/>
    <xf numFmtId="0" fontId="3" fillId="13" borderId="13" applyNumberFormat="0" applyFont="0" applyAlignment="0" applyProtection="0"/>
    <xf numFmtId="0" fontId="3" fillId="13" borderId="13" applyNumberFormat="0" applyFont="0" applyAlignment="0" applyProtection="0"/>
    <xf numFmtId="0" fontId="46" fillId="8" borderId="0">
      <alignment horizontal="left" vertical="top" wrapText="1"/>
    </xf>
    <xf numFmtId="0" fontId="47" fillId="2" borderId="14" applyNumberFormat="0" applyAlignment="0" applyProtection="0"/>
    <xf numFmtId="0" fontId="47" fillId="2" borderId="14" applyNumberFormat="0" applyAlignment="0" applyProtection="0"/>
    <xf numFmtId="0" fontId="47" fillId="2"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2" borderId="14" applyNumberFormat="0" applyAlignment="0" applyProtection="0"/>
    <xf numFmtId="0" fontId="47" fillId="2" borderId="14" applyNumberFormat="0" applyAlignment="0" applyProtection="0"/>
    <xf numFmtId="0" fontId="47" fillId="2" borderId="14" applyNumberFormat="0" applyAlignment="0" applyProtection="0"/>
    <xf numFmtId="0" fontId="47" fillId="2" borderId="14" applyNumberFormat="0" applyAlignment="0" applyProtection="0"/>
    <xf numFmtId="0" fontId="47" fillId="2" borderId="14" applyNumberFormat="0" applyAlignment="0" applyProtection="0"/>
    <xf numFmtId="0" fontId="47" fillId="2" borderId="14" applyNumberFormat="0" applyAlignment="0" applyProtection="0"/>
    <xf numFmtId="0" fontId="47" fillId="2" borderId="14" applyNumberFormat="0" applyAlignment="0" applyProtection="0"/>
    <xf numFmtId="193" fontId="3" fillId="0" borderId="0" applyFont="0" applyFill="0" applyBorder="0" applyProtection="0">
      <alignment horizontal="right"/>
    </xf>
    <xf numFmtId="9" fontId="3" fillId="0" borderId="0" applyFont="0" applyFill="0" applyBorder="0" applyAlignment="0" applyProtection="0"/>
    <xf numFmtId="9" fontId="3" fillId="0" borderId="0" applyFont="0" applyFill="0" applyBorder="0" applyAlignment="0" applyProtection="0"/>
    <xf numFmtId="171" fontId="48" fillId="0" borderId="0">
      <alignment horizontal="right"/>
    </xf>
    <xf numFmtId="168" fontId="49" fillId="31" borderId="0">
      <alignment horizontal="right"/>
    </xf>
    <xf numFmtId="0" fontId="17" fillId="22" borderId="0">
      <alignment horizontal="right" vertical="center"/>
    </xf>
    <xf numFmtId="0" fontId="10" fillId="0" borderId="0"/>
    <xf numFmtId="0" fontId="50" fillId="37" borderId="15">
      <alignment horizontal="center"/>
    </xf>
    <xf numFmtId="3" fontId="51" fillId="37" borderId="0"/>
    <xf numFmtId="3" fontId="50" fillId="37" borderId="0"/>
    <xf numFmtId="0" fontId="51" fillId="37" borderId="0"/>
    <xf numFmtId="0" fontId="50" fillId="37" borderId="0"/>
    <xf numFmtId="0" fontId="51" fillId="37" borderId="0">
      <alignment horizontal="center"/>
    </xf>
    <xf numFmtId="0" fontId="6" fillId="35" borderId="6"/>
    <xf numFmtId="0" fontId="52" fillId="0" borderId="0">
      <alignment wrapText="1"/>
    </xf>
    <xf numFmtId="0" fontId="53" fillId="38" borderId="0">
      <alignment horizontal="right" vertical="top" wrapText="1"/>
    </xf>
    <xf numFmtId="0" fontId="54" fillId="0" borderId="0"/>
    <xf numFmtId="0" fontId="55" fillId="0" borderId="0"/>
    <xf numFmtId="0" fontId="56" fillId="0" borderId="0"/>
    <xf numFmtId="194" fontId="20" fillId="0" borderId="0">
      <alignment wrapText="1"/>
      <protection locked="0"/>
    </xf>
    <xf numFmtId="194" fontId="53" fillId="39" borderId="0">
      <alignment wrapText="1"/>
      <protection locked="0"/>
    </xf>
    <xf numFmtId="195" fontId="20" fillId="0" borderId="0">
      <alignment wrapText="1"/>
      <protection locked="0"/>
    </xf>
    <xf numFmtId="195" fontId="53" fillId="39" borderId="0">
      <alignment wrapText="1"/>
      <protection locked="0"/>
    </xf>
    <xf numFmtId="196" fontId="20" fillId="0" borderId="0">
      <alignment wrapText="1"/>
      <protection locked="0"/>
    </xf>
    <xf numFmtId="196" fontId="53" fillId="39" borderId="0">
      <alignment wrapText="1"/>
      <protection locked="0"/>
    </xf>
    <xf numFmtId="197" fontId="53" fillId="38" borderId="16">
      <alignment wrapText="1"/>
    </xf>
    <xf numFmtId="198" fontId="53" fillId="38" borderId="16">
      <alignment wrapText="1"/>
    </xf>
    <xf numFmtId="199" fontId="53" fillId="38" borderId="16">
      <alignment wrapText="1"/>
    </xf>
    <xf numFmtId="0" fontId="54" fillId="0" borderId="17">
      <alignment horizontal="right"/>
    </xf>
    <xf numFmtId="200" fontId="3" fillId="0" borderId="0" applyAlignment="0">
      <alignment horizontal="left"/>
    </xf>
    <xf numFmtId="49" fontId="19" fillId="0" borderId="0" applyFont="0" applyFill="0" applyBorder="0" applyAlignment="0" applyProtection="0"/>
    <xf numFmtId="0" fontId="53" fillId="8" borderId="0"/>
    <xf numFmtId="0" fontId="20" fillId="8" borderId="0">
      <alignment horizontal="left"/>
    </xf>
    <xf numFmtId="0" fontId="20" fillId="8" borderId="0">
      <alignment horizontal="left" indent="1"/>
    </xf>
    <xf numFmtId="0" fontId="20" fillId="8" borderId="0">
      <alignment horizontal="left" vertical="center" indent="2"/>
    </xf>
    <xf numFmtId="49" fontId="57" fillId="0" borderId="0" applyFill="0" applyBorder="0" applyProtection="0">
      <alignment horizontal="center" vertical="top"/>
    </xf>
    <xf numFmtId="0" fontId="36" fillId="0" borderId="0">
      <alignment horizontal="center"/>
    </xf>
    <xf numFmtId="15" fontId="36" fillId="0" borderId="0">
      <alignment horizontal="center"/>
    </xf>
    <xf numFmtId="49" fontId="58" fillId="8" borderId="0"/>
    <xf numFmtId="49" fontId="58" fillId="8" borderId="0"/>
    <xf numFmtId="49" fontId="58" fillId="8"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9" fontId="58" fillId="8" borderId="0"/>
    <xf numFmtId="49" fontId="58" fillId="8" borderId="0"/>
    <xf numFmtId="49" fontId="58" fillId="8" borderId="0"/>
    <xf numFmtId="49" fontId="58" fillId="8" borderId="0"/>
    <xf numFmtId="49" fontId="58" fillId="8" borderId="0"/>
    <xf numFmtId="49" fontId="58" fillId="8" borderId="0"/>
    <xf numFmtId="49" fontId="58" fillId="8" borderId="0"/>
    <xf numFmtId="0" fontId="29" fillId="27" borderId="18"/>
    <xf numFmtId="0" fontId="60" fillId="27" borderId="19">
      <alignment horizontal="left"/>
    </xf>
    <xf numFmtId="22" fontId="10" fillId="35" borderId="19">
      <alignment vertical="center"/>
    </xf>
    <xf numFmtId="0" fontId="10" fillId="35" borderId="19">
      <alignment horizontal="left" vertical="top" wrapText="1"/>
    </xf>
    <xf numFmtId="0" fontId="10" fillId="35" borderId="20"/>
    <xf numFmtId="0" fontId="10" fillId="35" borderId="2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0" fillId="0" borderId="0"/>
    <xf numFmtId="49" fontId="57" fillId="16" borderId="0" applyNumberFormat="0" applyFont="0" applyBorder="0" applyAlignment="0" applyProtection="0">
      <alignment horizontal="center"/>
    </xf>
    <xf numFmtId="10" fontId="3" fillId="40" borderId="6" applyNumberFormat="0" applyFont="0" applyBorder="0" applyAlignment="0" applyProtection="0">
      <protection locked="0"/>
    </xf>
    <xf numFmtId="201" fontId="21" fillId="0" borderId="0" applyFont="0" applyFill="0" applyBorder="0" applyAlignment="0" applyProtection="0"/>
    <xf numFmtId="0" fontId="73" fillId="0" borderId="0" applyNumberFormat="0" applyFill="0" applyBorder="0" applyAlignment="0" applyProtection="0">
      <alignment vertical="top"/>
      <protection locked="0"/>
    </xf>
    <xf numFmtId="0" fontId="74" fillId="0" borderId="0"/>
    <xf numFmtId="0" fontId="75" fillId="0" borderId="0"/>
    <xf numFmtId="0" fontId="74"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79" fillId="0" borderId="0"/>
    <xf numFmtId="0" fontId="3" fillId="0" borderId="0"/>
    <xf numFmtId="0" fontId="79"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8"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2" fillId="20" borderId="3" applyNumberFormat="0" applyAlignment="0" applyProtection="0"/>
    <xf numFmtId="0" fontId="81" fillId="0" borderId="0"/>
    <xf numFmtId="0" fontId="74" fillId="0" borderId="0"/>
    <xf numFmtId="0" fontId="74" fillId="0" borderId="0"/>
    <xf numFmtId="0" fontId="3" fillId="0" borderId="0"/>
    <xf numFmtId="0" fontId="88" fillId="0" borderId="0"/>
    <xf numFmtId="44" fontId="64" fillId="0" borderId="0" applyFont="0" applyFill="0" applyBorder="0" applyAlignment="0" applyProtection="0"/>
  </cellStyleXfs>
  <cellXfs count="205">
    <xf numFmtId="0" fontId="0" fillId="0" borderId="0" xfId="0"/>
    <xf numFmtId="0" fontId="69" fillId="0" borderId="0" xfId="0" applyFont="1" applyBorder="1"/>
    <xf numFmtId="0" fontId="70" fillId="0" borderId="0" xfId="0" applyFont="1" applyBorder="1"/>
    <xf numFmtId="0" fontId="71" fillId="43" borderId="23" xfId="0" applyFont="1" applyFill="1" applyBorder="1" applyAlignment="1">
      <alignment vertical="top" wrapText="1"/>
    </xf>
    <xf numFmtId="0" fontId="72" fillId="43" borderId="24" xfId="0" applyFont="1" applyFill="1" applyBorder="1" applyAlignment="1">
      <alignment vertical="top" wrapText="1"/>
    </xf>
    <xf numFmtId="0" fontId="67" fillId="0" borderId="0" xfId="0" applyFont="1" applyBorder="1" applyAlignment="1">
      <alignment wrapText="1"/>
    </xf>
    <xf numFmtId="0" fontId="67" fillId="0" borderId="0" xfId="0" applyFont="1" applyBorder="1"/>
    <xf numFmtId="0" fontId="71" fillId="44" borderId="25" xfId="0" applyFont="1" applyFill="1" applyBorder="1" applyAlignment="1">
      <alignment vertical="top" wrapText="1"/>
    </xf>
    <xf numFmtId="0" fontId="71" fillId="44" borderId="26" xfId="0" applyFont="1" applyFill="1" applyBorder="1" applyAlignment="1">
      <alignment vertical="top" wrapText="1"/>
    </xf>
    <xf numFmtId="0" fontId="71" fillId="43" borderId="24" xfId="0" applyFont="1" applyFill="1" applyBorder="1" applyAlignment="1">
      <alignment vertical="top" wrapText="1"/>
    </xf>
    <xf numFmtId="0" fontId="71" fillId="44" borderId="27" xfId="0" applyFont="1" applyFill="1" applyBorder="1" applyAlignment="1">
      <alignment vertical="top" wrapText="1"/>
    </xf>
    <xf numFmtId="0" fontId="72" fillId="44" borderId="28" xfId="0" applyFont="1" applyFill="1" applyBorder="1" applyAlignment="1">
      <alignment vertical="top" wrapText="1"/>
    </xf>
    <xf numFmtId="0" fontId="71" fillId="43" borderId="27" xfId="0" applyFont="1" applyFill="1" applyBorder="1" applyAlignment="1">
      <alignment vertical="top" wrapText="1"/>
    </xf>
    <xf numFmtId="0" fontId="72" fillId="43" borderId="28" xfId="0" applyFont="1" applyFill="1" applyBorder="1" applyAlignment="1">
      <alignment vertical="top" wrapText="1"/>
    </xf>
    <xf numFmtId="0" fontId="71" fillId="0" borderId="23" xfId="0" applyFont="1" applyFill="1" applyBorder="1" applyAlignment="1">
      <alignment vertical="top" wrapText="1"/>
    </xf>
    <xf numFmtId="0" fontId="71" fillId="0" borderId="24" xfId="0" applyNumberFormat="1" applyFont="1" applyFill="1" applyBorder="1" applyAlignment="1">
      <alignment vertical="top" wrapText="1"/>
    </xf>
    <xf numFmtId="0" fontId="67" fillId="0" borderId="0" xfId="0" applyFont="1" applyFill="1" applyBorder="1" applyAlignment="1">
      <alignment wrapText="1"/>
    </xf>
    <xf numFmtId="0" fontId="67" fillId="0" borderId="0" xfId="0" applyFont="1" applyFill="1" applyBorder="1"/>
    <xf numFmtId="0" fontId="71" fillId="0" borderId="25" xfId="0" applyFont="1" applyFill="1" applyBorder="1" applyAlignment="1">
      <alignment vertical="top" wrapText="1"/>
    </xf>
    <xf numFmtId="0" fontId="71" fillId="0" borderId="26" xfId="0" applyFont="1" applyFill="1" applyBorder="1" applyAlignment="1">
      <alignment vertical="top" wrapText="1"/>
    </xf>
    <xf numFmtId="0" fontId="76" fillId="0" borderId="0" xfId="3" applyNumberFormat="1" applyFont="1" applyFill="1" applyBorder="1" applyAlignment="1">
      <alignment horizontal="center" vertical="top" wrapText="1"/>
    </xf>
    <xf numFmtId="164" fontId="76" fillId="0" borderId="0" xfId="3" applyNumberFormat="1" applyFont="1" applyFill="1" applyBorder="1" applyAlignment="1">
      <alignment horizontal="center" vertical="top" wrapText="1"/>
    </xf>
    <xf numFmtId="164" fontId="76" fillId="42" borderId="0" xfId="3" applyNumberFormat="1" applyFont="1" applyFill="1" applyBorder="1" applyAlignment="1">
      <alignment horizontal="center" vertical="top" wrapText="1"/>
    </xf>
    <xf numFmtId="165" fontId="76" fillId="0" borderId="0" xfId="800" applyNumberFormat="1" applyFont="1" applyFill="1" applyBorder="1" applyAlignment="1">
      <alignment horizontal="center" vertical="top" wrapText="1"/>
    </xf>
    <xf numFmtId="164" fontId="76" fillId="0" borderId="0" xfId="3" applyNumberFormat="1" applyFont="1" applyFill="1" applyAlignment="1">
      <alignment horizontal="center" vertical="top" wrapText="1"/>
    </xf>
    <xf numFmtId="0" fontId="76" fillId="0" borderId="0" xfId="0" applyFont="1" applyFill="1" applyBorder="1" applyAlignment="1">
      <alignment horizontal="left" vertical="top" wrapText="1"/>
    </xf>
    <xf numFmtId="49" fontId="76" fillId="0" borderId="0" xfId="3" applyNumberFormat="1" applyFont="1" applyFill="1" applyAlignment="1">
      <alignment horizontal="left" vertical="top" wrapText="1"/>
    </xf>
    <xf numFmtId="0" fontId="76" fillId="0" borderId="0" xfId="3" applyFont="1" applyFill="1" applyAlignment="1">
      <alignment horizontal="left" vertical="top" wrapText="1"/>
    </xf>
    <xf numFmtId="49" fontId="76" fillId="0" borderId="0" xfId="3" applyNumberFormat="1" applyFont="1" applyFill="1" applyAlignment="1">
      <alignment horizontal="center" vertical="top" wrapText="1"/>
    </xf>
    <xf numFmtId="0" fontId="76" fillId="0" borderId="0" xfId="3" applyFont="1" applyFill="1" applyAlignment="1">
      <alignment horizontal="center" vertical="top" wrapText="1"/>
    </xf>
    <xf numFmtId="0" fontId="76" fillId="0" borderId="0" xfId="0" applyFont="1" applyFill="1" applyBorder="1" applyAlignment="1">
      <alignment horizontal="center" vertical="top" wrapText="1"/>
    </xf>
    <xf numFmtId="165" fontId="76" fillId="0" borderId="0" xfId="3" applyNumberFormat="1" applyFont="1" applyFill="1" applyAlignment="1">
      <alignment horizontal="center" vertical="top" wrapText="1"/>
    </xf>
    <xf numFmtId="0" fontId="76" fillId="0" borderId="0" xfId="0" applyNumberFormat="1" applyFont="1" applyFill="1" applyBorder="1" applyAlignment="1" applyProtection="1">
      <alignment horizontal="left" vertical="top" wrapText="1"/>
    </xf>
    <xf numFmtId="0" fontId="76" fillId="0" borderId="0" xfId="3" applyFont="1" applyFill="1" applyBorder="1" applyAlignment="1">
      <alignment horizontal="left" vertical="top" wrapText="1"/>
    </xf>
    <xf numFmtId="49" fontId="76" fillId="0" borderId="0" xfId="3" applyNumberFormat="1" applyFont="1" applyFill="1" applyBorder="1" applyAlignment="1">
      <alignment horizontal="left" vertical="top" wrapText="1"/>
    </xf>
    <xf numFmtId="0" fontId="76" fillId="0" borderId="0" xfId="3" applyFont="1" applyFill="1" applyBorder="1" applyAlignment="1">
      <alignment horizontal="center" vertical="top" wrapText="1"/>
    </xf>
    <xf numFmtId="49" fontId="76" fillId="0" borderId="0" xfId="3" applyNumberFormat="1" applyFont="1" applyFill="1" applyBorder="1" applyAlignment="1">
      <alignment horizontal="center" vertical="top" wrapText="1"/>
    </xf>
    <xf numFmtId="0" fontId="76" fillId="0" borderId="0" xfId="0" applyFont="1" applyFill="1" applyAlignment="1">
      <alignment horizontal="left" vertical="top" wrapText="1"/>
    </xf>
    <xf numFmtId="0" fontId="76" fillId="0" borderId="0" xfId="0" applyFont="1" applyFill="1" applyAlignment="1">
      <alignment horizontal="center" vertical="top" wrapText="1"/>
    </xf>
    <xf numFmtId="165" fontId="76" fillId="0" borderId="0" xfId="3" applyNumberFormat="1" applyFont="1" applyFill="1" applyBorder="1" applyAlignment="1">
      <alignment horizontal="center" vertical="top" wrapText="1"/>
    </xf>
    <xf numFmtId="0" fontId="76" fillId="0" borderId="0" xfId="0" applyNumberFormat="1" applyFont="1" applyFill="1" applyAlignment="1" applyProtection="1">
      <alignment horizontal="left" vertical="top" wrapText="1"/>
    </xf>
    <xf numFmtId="164" fontId="76" fillId="0" borderId="31" xfId="3" applyNumberFormat="1" applyFont="1" applyFill="1" applyBorder="1" applyAlignment="1">
      <alignment horizontal="center" vertical="top" wrapText="1"/>
    </xf>
    <xf numFmtId="164" fontId="76" fillId="0" borderId="30" xfId="3" applyNumberFormat="1" applyFont="1" applyFill="1" applyBorder="1" applyAlignment="1">
      <alignment horizontal="center" vertical="top" wrapText="1"/>
    </xf>
    <xf numFmtId="164" fontId="76" fillId="0" borderId="0" xfId="0" applyNumberFormat="1" applyFont="1" applyFill="1" applyBorder="1" applyAlignment="1">
      <alignment horizontal="center" vertical="top" wrapText="1"/>
    </xf>
    <xf numFmtId="0" fontId="76" fillId="0" borderId="0" xfId="3" applyNumberFormat="1" applyFont="1" applyFill="1" applyAlignment="1">
      <alignment horizontal="center" vertical="top" wrapText="1"/>
    </xf>
    <xf numFmtId="0" fontId="76" fillId="0" borderId="0" xfId="3" applyNumberFormat="1" applyFont="1" applyFill="1" applyBorder="1" applyAlignment="1" applyProtection="1">
      <alignment horizontal="left" vertical="top" wrapText="1"/>
    </xf>
    <xf numFmtId="0" fontId="76" fillId="0" borderId="0" xfId="0" applyFont="1" applyAlignment="1">
      <alignment horizontal="left" vertical="top" wrapText="1"/>
    </xf>
    <xf numFmtId="0" fontId="76" fillId="0" borderId="0" xfId="0" applyFont="1" applyAlignment="1">
      <alignment horizontal="center" vertical="top" wrapText="1"/>
    </xf>
    <xf numFmtId="165" fontId="76" fillId="0" borderId="0" xfId="0" applyNumberFormat="1" applyFont="1" applyAlignment="1">
      <alignment horizontal="center" vertical="top" wrapText="1"/>
    </xf>
    <xf numFmtId="0" fontId="76" fillId="0" borderId="0" xfId="0" applyFont="1" applyBorder="1" applyAlignment="1">
      <alignment horizontal="left" vertical="top" wrapText="1"/>
    </xf>
    <xf numFmtId="0" fontId="76" fillId="0" borderId="0" xfId="0" applyFont="1" applyFill="1" applyBorder="1" applyAlignment="1">
      <alignment horizontal="center" vertical="center" wrapText="1"/>
    </xf>
    <xf numFmtId="49" fontId="76" fillId="0" borderId="0" xfId="3" applyNumberFormat="1" applyFont="1" applyFill="1" applyBorder="1" applyAlignment="1" applyProtection="1">
      <alignment horizontal="left" vertical="top" wrapText="1"/>
    </xf>
    <xf numFmtId="0" fontId="67" fillId="0" borderId="0" xfId="793" applyFont="1" applyFill="1" applyBorder="1" applyAlignment="1">
      <alignment horizontal="center" vertical="top" wrapText="1"/>
    </xf>
    <xf numFmtId="0" fontId="67" fillId="0" borderId="0" xfId="793" applyFont="1" applyFill="1" applyBorder="1" applyAlignment="1">
      <alignment vertical="top" wrapText="1"/>
    </xf>
    <xf numFmtId="0" fontId="67" fillId="0" borderId="0" xfId="793" applyFont="1" applyFill="1" applyBorder="1" applyAlignment="1">
      <alignment horizontal="left" vertical="top" wrapText="1"/>
    </xf>
    <xf numFmtId="0" fontId="78" fillId="0" borderId="0" xfId="710" applyFont="1" applyFill="1" applyBorder="1" applyAlignment="1" applyProtection="1">
      <alignment vertical="top" wrapText="1"/>
    </xf>
    <xf numFmtId="0" fontId="67" fillId="0" borderId="0" xfId="793" quotePrefix="1" applyFont="1" applyFill="1" applyBorder="1" applyAlignment="1">
      <alignment horizontal="left" vertical="top" wrapText="1"/>
    </xf>
    <xf numFmtId="0" fontId="78" fillId="0" borderId="0" xfId="710" applyFont="1" applyFill="1" applyBorder="1" applyAlignment="1" applyProtection="1">
      <alignment horizontal="center" vertical="top" wrapText="1"/>
    </xf>
    <xf numFmtId="0" fontId="67" fillId="0" borderId="0" xfId="793" quotePrefix="1" applyFont="1" applyFill="1" applyBorder="1" applyAlignment="1">
      <alignment vertical="top" wrapText="1"/>
    </xf>
    <xf numFmtId="0" fontId="67" fillId="0" borderId="0" xfId="793" applyNumberFormat="1" applyFont="1" applyFill="1" applyBorder="1" applyAlignment="1">
      <alignment horizontal="left" vertical="top" wrapText="1"/>
    </xf>
    <xf numFmtId="0" fontId="67" fillId="0" borderId="0" xfId="710" applyFont="1" applyFill="1" applyBorder="1" applyAlignment="1" applyProtection="1">
      <alignment vertical="top" wrapText="1"/>
    </xf>
    <xf numFmtId="0" fontId="78" fillId="0" borderId="0" xfId="710" applyFont="1" applyFill="1" applyBorder="1" applyAlignment="1" applyProtection="1">
      <alignment horizontal="left" vertical="top" wrapText="1"/>
    </xf>
    <xf numFmtId="0" fontId="76" fillId="0" borderId="0" xfId="3" applyNumberFormat="1" applyFont="1" applyFill="1" applyAlignment="1">
      <alignment horizontal="left" vertical="top" wrapText="1"/>
    </xf>
    <xf numFmtId="0" fontId="76" fillId="0" borderId="0" xfId="3" applyFont="1" applyBorder="1" applyAlignment="1">
      <alignment horizontal="center" vertical="center" wrapText="1"/>
    </xf>
    <xf numFmtId="164" fontId="76" fillId="0" borderId="0" xfId="0" applyNumberFormat="1" applyFont="1" applyFill="1" applyBorder="1" applyAlignment="1">
      <alignment horizontal="left" vertical="top" wrapText="1"/>
    </xf>
    <xf numFmtId="165" fontId="76" fillId="0" borderId="0" xfId="0" applyNumberFormat="1" applyFont="1" applyFill="1" applyBorder="1" applyAlignment="1">
      <alignment horizontal="left" vertical="top" wrapText="1"/>
    </xf>
    <xf numFmtId="0" fontId="76" fillId="0" borderId="0" xfId="0" applyFont="1" applyAlignment="1">
      <alignment horizontal="left" vertical="top"/>
    </xf>
    <xf numFmtId="0" fontId="76" fillId="0" borderId="0" xfId="3" applyNumberFormat="1" applyFont="1" applyFill="1" applyAlignment="1" applyProtection="1">
      <alignment horizontal="left" vertical="top" wrapText="1"/>
    </xf>
    <xf numFmtId="0" fontId="76" fillId="0" borderId="0" xfId="0" applyFont="1" applyAlignment="1">
      <alignment horizontal="center"/>
    </xf>
    <xf numFmtId="166" fontId="76" fillId="0" borderId="0" xfId="0" applyNumberFormat="1" applyFont="1" applyFill="1" applyBorder="1" applyAlignment="1">
      <alignment horizontal="center" vertical="center" wrapText="1"/>
    </xf>
    <xf numFmtId="0" fontId="3" fillId="0" borderId="0" xfId="1240" applyFont="1" applyFill="1" applyBorder="1" applyAlignment="1">
      <alignment horizontal="left" vertical="top" wrapText="1"/>
    </xf>
    <xf numFmtId="0" fontId="82" fillId="0" borderId="0" xfId="1240" applyFont="1" applyFill="1" applyBorder="1" applyAlignment="1">
      <alignment horizontal="left" vertical="top" wrapText="1"/>
    </xf>
    <xf numFmtId="0" fontId="82" fillId="0" borderId="0" xfId="1240" quotePrefix="1" applyFont="1" applyFill="1" applyBorder="1" applyAlignment="1">
      <alignment horizontal="left" vertical="top" wrapText="1"/>
    </xf>
    <xf numFmtId="0" fontId="3" fillId="0" borderId="0" xfId="1240" quotePrefix="1" applyFont="1" applyFill="1" applyBorder="1" applyAlignment="1">
      <alignment horizontal="left" vertical="top"/>
    </xf>
    <xf numFmtId="0" fontId="3" fillId="0" borderId="0" xfId="1240" quotePrefix="1" applyFont="1" applyFill="1" applyBorder="1" applyAlignment="1">
      <alignment horizontal="left" vertical="top" wrapText="1"/>
    </xf>
    <xf numFmtId="0" fontId="82" fillId="0" borderId="0" xfId="1240" applyFont="1" applyFill="1" applyBorder="1" applyAlignment="1">
      <alignment horizontal="left" vertical="top"/>
    </xf>
    <xf numFmtId="0" fontId="83" fillId="0" borderId="0" xfId="1240" applyFont="1" applyFill="1" applyBorder="1" applyAlignment="1">
      <alignment horizontal="center" vertical="top"/>
    </xf>
    <xf numFmtId="166" fontId="76" fillId="0" borderId="0" xfId="0" applyNumberFormat="1" applyFont="1" applyFill="1" applyBorder="1" applyAlignment="1">
      <alignment horizontal="center" vertical="top" wrapText="1"/>
    </xf>
    <xf numFmtId="0" fontId="0" fillId="0" borderId="0" xfId="0"/>
    <xf numFmtId="15" fontId="67" fillId="0" borderId="0" xfId="793" applyNumberFormat="1" applyFont="1" applyFill="1" applyBorder="1" applyAlignment="1">
      <alignment horizontal="center" vertical="top" wrapText="1"/>
    </xf>
    <xf numFmtId="164" fontId="85" fillId="0" borderId="0" xfId="3" applyNumberFormat="1" applyFont="1" applyFill="1" applyBorder="1" applyAlignment="1">
      <alignment horizontal="center" vertical="top" wrapText="1"/>
    </xf>
    <xf numFmtId="164" fontId="85" fillId="0" borderId="0" xfId="3" applyNumberFormat="1" applyFont="1" applyFill="1" applyBorder="1" applyAlignment="1" applyProtection="1">
      <alignment horizontal="center" vertical="top" wrapText="1"/>
      <protection locked="0"/>
    </xf>
    <xf numFmtId="164" fontId="85" fillId="0" borderId="0" xfId="3" applyNumberFormat="1" applyFont="1" applyFill="1" applyBorder="1" applyAlignment="1" applyProtection="1">
      <alignment horizontal="center" vertical="top" wrapText="1"/>
    </xf>
    <xf numFmtId="164" fontId="85" fillId="0" borderId="0" xfId="0" applyNumberFormat="1" applyFont="1" applyFill="1" applyBorder="1" applyAlignment="1">
      <alignment horizontal="center" vertical="top" wrapText="1"/>
    </xf>
    <xf numFmtId="0" fontId="68" fillId="0" borderId="0" xfId="0" applyFont="1" applyFill="1" applyBorder="1" applyAlignment="1">
      <alignment horizontal="left" vertical="top" wrapText="1"/>
    </xf>
    <xf numFmtId="0" fontId="81" fillId="0" borderId="0" xfId="1240" applyFill="1" applyBorder="1"/>
    <xf numFmtId="0" fontId="64" fillId="0" borderId="0" xfId="0" applyFont="1" applyFill="1" applyBorder="1"/>
    <xf numFmtId="0" fontId="80" fillId="0" borderId="0" xfId="0" applyFont="1" applyFill="1" applyBorder="1" applyAlignment="1">
      <alignment horizontal="center" vertical="top" wrapText="1"/>
    </xf>
    <xf numFmtId="15" fontId="80" fillId="0" borderId="0" xfId="0" applyNumberFormat="1" applyFont="1" applyFill="1" applyBorder="1" applyAlignment="1">
      <alignment horizontal="center" vertical="top" wrapText="1"/>
    </xf>
    <xf numFmtId="15" fontId="68" fillId="0" borderId="0" xfId="0" applyNumberFormat="1" applyFont="1" applyFill="1" applyBorder="1" applyAlignment="1">
      <alignment horizontal="center" vertical="top" wrapText="1"/>
    </xf>
    <xf numFmtId="0" fontId="68" fillId="0" borderId="0" xfId="0" applyFont="1" applyFill="1" applyBorder="1" applyAlignment="1">
      <alignment horizontal="center" vertical="top" wrapText="1"/>
    </xf>
    <xf numFmtId="15" fontId="64" fillId="0" borderId="0" xfId="0" applyNumberFormat="1" applyFont="1" applyFill="1" applyBorder="1" applyAlignment="1">
      <alignment horizontal="center"/>
    </xf>
    <xf numFmtId="164" fontId="80" fillId="0" borderId="0" xfId="0" applyNumberFormat="1" applyFont="1" applyFill="1" applyBorder="1" applyAlignment="1">
      <alignment horizontal="center" vertical="top" wrapText="1"/>
    </xf>
    <xf numFmtId="164" fontId="68" fillId="0" borderId="0" xfId="0" applyNumberFormat="1" applyFont="1" applyFill="1" applyBorder="1" applyAlignment="1">
      <alignment horizontal="center" vertical="top" wrapText="1"/>
    </xf>
    <xf numFmtId="164" fontId="67" fillId="0" borderId="0" xfId="793" applyNumberFormat="1" applyFont="1" applyFill="1" applyBorder="1" applyAlignment="1">
      <alignment horizontal="center" vertical="top" wrapText="1"/>
    </xf>
    <xf numFmtId="0" fontId="76" fillId="0" borderId="0" xfId="0" applyNumberFormat="1" applyFont="1" applyFill="1" applyAlignment="1">
      <alignment horizontal="center" vertical="top" wrapText="1"/>
    </xf>
    <xf numFmtId="0" fontId="80" fillId="45" borderId="33" xfId="0" applyFont="1" applyFill="1" applyBorder="1" applyAlignment="1">
      <alignment horizontal="center" vertical="center" wrapText="1"/>
    </xf>
    <xf numFmtId="0" fontId="80" fillId="45" borderId="32" xfId="0" applyFont="1" applyFill="1" applyBorder="1" applyAlignment="1">
      <alignment horizontal="center" vertical="center" wrapText="1"/>
    </xf>
    <xf numFmtId="164" fontId="80" fillId="45" borderId="33" xfId="0" applyNumberFormat="1" applyFont="1" applyFill="1" applyBorder="1" applyAlignment="1">
      <alignment horizontal="center" vertical="center" wrapText="1"/>
    </xf>
    <xf numFmtId="164" fontId="80" fillId="45" borderId="33" xfId="3" applyNumberFormat="1" applyFont="1" applyFill="1" applyBorder="1" applyAlignment="1">
      <alignment horizontal="center" vertical="center" wrapText="1"/>
    </xf>
    <xf numFmtId="0" fontId="80" fillId="45" borderId="33" xfId="782" applyFont="1" applyFill="1" applyBorder="1" applyAlignment="1">
      <alignment horizontal="center" vertical="center" wrapText="1"/>
    </xf>
    <xf numFmtId="165" fontId="80" fillId="45" borderId="33" xfId="0" applyNumberFormat="1" applyFont="1" applyFill="1" applyBorder="1" applyAlignment="1">
      <alignment horizontal="center" vertical="center" wrapText="1"/>
    </xf>
    <xf numFmtId="0" fontId="80" fillId="45" borderId="34"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6" fillId="35" borderId="0" xfId="0" applyFont="1" applyFill="1" applyBorder="1"/>
    <xf numFmtId="0" fontId="86" fillId="0" borderId="0" xfId="0" applyFont="1" applyBorder="1"/>
    <xf numFmtId="0" fontId="86" fillId="0" borderId="0" xfId="0" applyFont="1" applyFill="1" applyBorder="1"/>
    <xf numFmtId="202" fontId="0" fillId="0" borderId="0" xfId="0" applyNumberFormat="1"/>
    <xf numFmtId="0" fontId="76" fillId="0" borderId="0" xfId="3" applyFont="1" applyFill="1" applyBorder="1" applyAlignment="1" applyProtection="1">
      <alignment horizontal="left" vertical="top" wrapText="1"/>
    </xf>
    <xf numFmtId="0" fontId="76" fillId="0" borderId="0" xfId="782" applyFont="1" applyFill="1" applyBorder="1" applyAlignment="1" applyProtection="1">
      <alignment horizontal="left" vertical="top" wrapText="1"/>
    </xf>
    <xf numFmtId="0" fontId="76" fillId="0" borderId="0" xfId="556" applyFont="1" applyFill="1" applyBorder="1" applyAlignment="1" applyProtection="1">
      <alignment horizontal="left" vertical="top" wrapText="1"/>
    </xf>
    <xf numFmtId="0" fontId="76" fillId="0" borderId="0" xfId="3" applyFont="1" applyFill="1" applyAlignment="1" applyProtection="1">
      <alignment horizontal="left" vertical="top" wrapText="1"/>
    </xf>
    <xf numFmtId="202" fontId="76" fillId="0" borderId="31" xfId="782" applyNumberFormat="1" applyFont="1" applyFill="1" applyBorder="1" applyAlignment="1">
      <alignment horizontal="left" vertical="top" wrapText="1"/>
    </xf>
    <xf numFmtId="202" fontId="76" fillId="0" borderId="30" xfId="782" applyNumberFormat="1" applyFont="1" applyFill="1" applyBorder="1" applyAlignment="1">
      <alignment horizontal="left" vertical="top" wrapText="1"/>
    </xf>
    <xf numFmtId="0" fontId="76" fillId="0" borderId="0" xfId="795" applyNumberFormat="1" applyFont="1" applyFill="1" applyBorder="1" applyAlignment="1" applyProtection="1">
      <alignment horizontal="left" vertical="top" wrapText="1"/>
    </xf>
    <xf numFmtId="49" fontId="76" fillId="0" borderId="0" xfId="795" applyNumberFormat="1" applyFont="1" applyFill="1" applyBorder="1" applyAlignment="1" applyProtection="1">
      <alignment horizontal="left" vertical="top" wrapText="1"/>
    </xf>
    <xf numFmtId="0" fontId="76" fillId="0" borderId="0" xfId="795" applyNumberFormat="1" applyFont="1" applyFill="1" applyAlignment="1" applyProtection="1">
      <alignment horizontal="left" vertical="top" wrapText="1"/>
    </xf>
    <xf numFmtId="202" fontId="76" fillId="0" borderId="30" xfId="795" applyNumberFormat="1" applyFont="1" applyFill="1" applyBorder="1" applyAlignment="1">
      <alignment horizontal="left" vertical="top" wrapText="1"/>
    </xf>
    <xf numFmtId="0" fontId="76" fillId="0" borderId="0" xfId="782" applyNumberFormat="1" applyFont="1" applyFill="1" applyBorder="1" applyAlignment="1" applyProtection="1">
      <alignment horizontal="left" vertical="top" wrapText="1"/>
    </xf>
    <xf numFmtId="0" fontId="76" fillId="0" borderId="0" xfId="556" applyNumberFormat="1" applyFont="1" applyFill="1" applyBorder="1" applyAlignment="1" applyProtection="1">
      <alignment horizontal="left" vertical="top" wrapText="1"/>
    </xf>
    <xf numFmtId="49" fontId="76" fillId="0" borderId="0" xfId="782" applyNumberFormat="1" applyFont="1" applyFill="1" applyBorder="1" applyAlignment="1" applyProtection="1">
      <alignment horizontal="left" vertical="top" wrapText="1"/>
    </xf>
    <xf numFmtId="49" fontId="76" fillId="0" borderId="0" xfId="3" applyNumberFormat="1" applyFont="1" applyFill="1" applyAlignment="1" applyProtection="1">
      <alignment horizontal="left" vertical="top" wrapText="1"/>
    </xf>
    <xf numFmtId="49" fontId="76" fillId="0" borderId="31" xfId="782" applyNumberFormat="1" applyFont="1" applyFill="1" applyBorder="1" applyAlignment="1">
      <alignment horizontal="left" vertical="top" wrapText="1"/>
    </xf>
    <xf numFmtId="49" fontId="76" fillId="0" borderId="30" xfId="782" applyNumberFormat="1" applyFont="1" applyFill="1" applyBorder="1" applyAlignment="1">
      <alignment horizontal="left" vertical="top" wrapText="1"/>
    </xf>
    <xf numFmtId="0" fontId="76" fillId="0" borderId="0" xfId="782" applyNumberFormat="1" applyFont="1" applyFill="1" applyBorder="1" applyAlignment="1">
      <alignment horizontal="center" vertical="top" wrapText="1"/>
    </xf>
    <xf numFmtId="202" fontId="76" fillId="0" borderId="31" xfId="782" applyNumberFormat="1" applyFont="1" applyFill="1" applyBorder="1" applyAlignment="1">
      <alignment horizontal="center" vertical="top" wrapText="1"/>
    </xf>
    <xf numFmtId="202" fontId="76" fillId="0" borderId="30" xfId="782" applyNumberFormat="1" applyFont="1" applyFill="1" applyBorder="1" applyAlignment="1">
      <alignment horizontal="center" vertical="top" wrapText="1"/>
    </xf>
    <xf numFmtId="0" fontId="76" fillId="0" borderId="0" xfId="782" applyFont="1" applyFill="1" applyBorder="1" applyAlignment="1">
      <alignment horizontal="center" vertical="top" wrapText="1"/>
    </xf>
    <xf numFmtId="0" fontId="76" fillId="0" borderId="0" xfId="782" applyFont="1" applyFill="1" applyAlignment="1">
      <alignment horizontal="center" vertical="top" wrapText="1"/>
    </xf>
    <xf numFmtId="164" fontId="76" fillId="42" borderId="0" xfId="3" applyNumberFormat="1" applyFont="1" applyFill="1" applyAlignment="1">
      <alignment horizontal="center" vertical="top"/>
    </xf>
    <xf numFmtId="2" fontId="76" fillId="0" borderId="0" xfId="3" applyNumberFormat="1" applyFont="1" applyFill="1" applyBorder="1" applyAlignment="1">
      <alignment horizontal="center" vertical="top" wrapText="1"/>
    </xf>
    <xf numFmtId="165" fontId="76" fillId="0" borderId="0" xfId="800" applyNumberFormat="1" applyFont="1" applyFill="1" applyAlignment="1">
      <alignment horizontal="center" vertical="top" wrapText="1"/>
    </xf>
    <xf numFmtId="0" fontId="76" fillId="0" borderId="0" xfId="782" applyFont="1" applyFill="1" applyBorder="1" applyAlignment="1">
      <alignment horizontal="left" vertical="top" wrapText="1"/>
    </xf>
    <xf numFmtId="0" fontId="76" fillId="0" borderId="0" xfId="782" applyFont="1" applyFill="1" applyAlignment="1">
      <alignment horizontal="left" vertical="top" wrapText="1"/>
    </xf>
    <xf numFmtId="2" fontId="76" fillId="0" borderId="0" xfId="3" applyNumberFormat="1" applyFont="1" applyFill="1" applyBorder="1" applyAlignment="1">
      <alignment horizontal="left" vertical="top" wrapText="1"/>
    </xf>
    <xf numFmtId="0" fontId="76" fillId="0" borderId="35" xfId="782" applyNumberFormat="1" applyFont="1" applyFill="1" applyBorder="1" applyAlignment="1" applyProtection="1">
      <alignment horizontal="left" vertical="top" wrapText="1"/>
    </xf>
    <xf numFmtId="0" fontId="76" fillId="0" borderId="36" xfId="782" applyNumberFormat="1" applyFont="1" applyFill="1" applyBorder="1" applyAlignment="1" applyProtection="1">
      <alignment horizontal="left" vertical="top" wrapText="1"/>
    </xf>
    <xf numFmtId="0" fontId="76" fillId="0" borderId="0" xfId="782" applyNumberFormat="1" applyFont="1" applyFill="1" applyAlignment="1" applyProtection="1">
      <alignment horizontal="left" vertical="top" wrapText="1"/>
    </xf>
    <xf numFmtId="164" fontId="76" fillId="42" borderId="0" xfId="3" applyNumberFormat="1" applyFont="1" applyFill="1" applyBorder="1" applyAlignment="1">
      <alignment horizontal="center" vertical="top"/>
    </xf>
    <xf numFmtId="0" fontId="3" fillId="0" borderId="0" xfId="793"/>
    <xf numFmtId="3" fontId="3" fillId="0" borderId="0" xfId="793" applyNumberFormat="1"/>
    <xf numFmtId="0" fontId="3" fillId="0" borderId="0" xfId="793" applyFont="1"/>
    <xf numFmtId="0" fontId="3" fillId="0" borderId="0" xfId="794"/>
    <xf numFmtId="0" fontId="83" fillId="0" borderId="0" xfId="793" applyFont="1"/>
    <xf numFmtId="10" fontId="3" fillId="0" borderId="0" xfId="793" applyNumberFormat="1"/>
    <xf numFmtId="0" fontId="3" fillId="0" borderId="0" xfId="794" applyFill="1"/>
    <xf numFmtId="0" fontId="3" fillId="0" borderId="0" xfId="793" applyFill="1"/>
    <xf numFmtId="1" fontId="87" fillId="46" borderId="37" xfId="794" applyNumberFormat="1" applyFont="1" applyFill="1" applyBorder="1"/>
    <xf numFmtId="0" fontId="3" fillId="47" borderId="0" xfId="794" applyFill="1"/>
    <xf numFmtId="0" fontId="3" fillId="48" borderId="0" xfId="794" applyFill="1"/>
    <xf numFmtId="0" fontId="88" fillId="0" borderId="0" xfId="1244"/>
    <xf numFmtId="167" fontId="88" fillId="0" borderId="0" xfId="1244" applyNumberFormat="1"/>
    <xf numFmtId="0" fontId="3" fillId="49" borderId="0" xfId="794" applyFill="1"/>
    <xf numFmtId="0" fontId="3" fillId="50" borderId="0" xfId="794" applyFill="1"/>
    <xf numFmtId="3" fontId="3" fillId="0" borderId="0" xfId="794" applyNumberFormat="1"/>
    <xf numFmtId="1" fontId="3" fillId="0" borderId="0" xfId="793" applyNumberFormat="1"/>
    <xf numFmtId="203" fontId="90" fillId="45" borderId="39" xfId="782" applyNumberFormat="1" applyFont="1" applyFill="1" applyBorder="1" applyAlignment="1">
      <alignment horizontal="center" vertical="center" wrapText="1"/>
    </xf>
    <xf numFmtId="203" fontId="90" fillId="45" borderId="38" xfId="782" applyNumberFormat="1" applyFont="1" applyFill="1" applyBorder="1" applyAlignment="1">
      <alignment horizontal="center" vertical="center" wrapText="1"/>
    </xf>
    <xf numFmtId="203" fontId="90" fillId="45" borderId="40" xfId="782" applyNumberFormat="1" applyFont="1" applyFill="1" applyBorder="1" applyAlignment="1">
      <alignment horizontal="center" vertical="center" wrapText="1"/>
    </xf>
    <xf numFmtId="203" fontId="68" fillId="0" borderId="6" xfId="782" applyNumberFormat="1" applyFont="1" applyFill="1" applyBorder="1" applyAlignment="1">
      <alignment horizontal="left" vertical="top" wrapText="1"/>
    </xf>
    <xf numFmtId="203" fontId="89" fillId="0" borderId="38" xfId="0" applyNumberFormat="1" applyFont="1" applyFill="1" applyBorder="1" applyAlignment="1">
      <alignment horizontal="left" vertical="top"/>
    </xf>
    <xf numFmtId="203" fontId="89" fillId="0" borderId="38" xfId="3" applyNumberFormat="1" applyFont="1" applyFill="1" applyBorder="1" applyAlignment="1">
      <alignment horizontal="left" vertical="top"/>
    </xf>
    <xf numFmtId="203" fontId="90" fillId="45" borderId="42" xfId="782" applyNumberFormat="1" applyFont="1" applyFill="1" applyBorder="1" applyAlignment="1">
      <alignment horizontal="center" vertical="center" wrapText="1"/>
    </xf>
    <xf numFmtId="49" fontId="76" fillId="0" borderId="0" xfId="800" applyNumberFormat="1" applyFont="1" applyFill="1" applyAlignment="1">
      <alignment horizontal="center" vertical="top" wrapText="1"/>
    </xf>
    <xf numFmtId="0" fontId="0" fillId="0" borderId="0" xfId="0" pivotButton="1"/>
    <xf numFmtId="0" fontId="0" fillId="0" borderId="0" xfId="0" applyAlignment="1">
      <alignment horizontal="left"/>
    </xf>
    <xf numFmtId="0" fontId="0" fillId="0" borderId="0" xfId="0" applyNumberFormat="1"/>
    <xf numFmtId="49" fontId="76" fillId="0" borderId="0" xfId="0" applyNumberFormat="1" applyFont="1" applyAlignment="1">
      <alignment horizontal="left" vertical="top" wrapText="1"/>
    </xf>
    <xf numFmtId="204" fontId="0" fillId="0" borderId="0" xfId="0" applyNumberFormat="1"/>
    <xf numFmtId="0" fontId="76" fillId="0" borderId="30" xfId="782" applyFont="1" applyFill="1" applyBorder="1" applyAlignment="1" applyProtection="1">
      <alignment horizontal="left" vertical="top" wrapText="1"/>
    </xf>
    <xf numFmtId="202" fontId="76" fillId="0" borderId="0" xfId="782" applyNumberFormat="1" applyFont="1" applyFill="1" applyBorder="1" applyAlignment="1">
      <alignment horizontal="left" vertical="top" wrapText="1"/>
    </xf>
    <xf numFmtId="0" fontId="76" fillId="0" borderId="30" xfId="0" applyFont="1" applyFill="1" applyBorder="1" applyAlignment="1">
      <alignment horizontal="left" vertical="top" wrapText="1"/>
    </xf>
    <xf numFmtId="0" fontId="76" fillId="0" borderId="30" xfId="795" applyNumberFormat="1" applyFont="1" applyFill="1" applyBorder="1" applyAlignment="1" applyProtection="1">
      <alignment horizontal="left" vertical="top" wrapText="1"/>
    </xf>
    <xf numFmtId="202" fontId="76" fillId="0" borderId="0" xfId="795" applyNumberFormat="1" applyFont="1" applyFill="1" applyBorder="1" applyAlignment="1">
      <alignment horizontal="left" vertical="top" wrapText="1"/>
    </xf>
    <xf numFmtId="0" fontId="76" fillId="0" borderId="30" xfId="782" applyNumberFormat="1" applyFont="1" applyFill="1" applyBorder="1" applyAlignment="1" applyProtection="1">
      <alignment horizontal="left" vertical="top" wrapText="1"/>
    </xf>
    <xf numFmtId="49" fontId="76" fillId="0" borderId="0" xfId="782" applyNumberFormat="1" applyFont="1" applyFill="1" applyBorder="1" applyAlignment="1">
      <alignment horizontal="left" vertical="top" wrapText="1"/>
    </xf>
    <xf numFmtId="0" fontId="76" fillId="0" borderId="31" xfId="0" applyFont="1" applyFill="1" applyBorder="1" applyAlignment="1">
      <alignment horizontal="left" vertical="top" wrapText="1"/>
    </xf>
    <xf numFmtId="0" fontId="76" fillId="0" borderId="30" xfId="782" applyNumberFormat="1" applyFont="1" applyFill="1" applyBorder="1" applyAlignment="1">
      <alignment horizontal="center" vertical="top" wrapText="1"/>
    </xf>
    <xf numFmtId="202" fontId="76" fillId="0" borderId="0" xfId="782" applyNumberFormat="1" applyFont="1" applyFill="1" applyBorder="1" applyAlignment="1">
      <alignment horizontal="center" vertical="top" wrapText="1"/>
    </xf>
    <xf numFmtId="0" fontId="76" fillId="0" borderId="30" xfId="0" applyFont="1" applyFill="1" applyBorder="1" applyAlignment="1">
      <alignment horizontal="center" vertical="top" wrapText="1"/>
    </xf>
    <xf numFmtId="0" fontId="76" fillId="0" borderId="30" xfId="782" applyFont="1" applyFill="1" applyBorder="1" applyAlignment="1">
      <alignment horizontal="center" vertical="top" wrapText="1"/>
    </xf>
    <xf numFmtId="202" fontId="76" fillId="0" borderId="0" xfId="782" applyNumberFormat="1" applyFont="1" applyFill="1" applyAlignment="1">
      <alignment horizontal="center" vertical="top" wrapText="1"/>
    </xf>
    <xf numFmtId="0" fontId="76" fillId="0" borderId="30" xfId="782" applyFont="1" applyFill="1" applyBorder="1" applyAlignment="1">
      <alignment horizontal="left" vertical="top" wrapText="1"/>
    </xf>
    <xf numFmtId="202" fontId="76" fillId="0" borderId="0" xfId="782" applyNumberFormat="1" applyFont="1" applyFill="1" applyAlignment="1">
      <alignment horizontal="left" vertical="top" wrapText="1"/>
    </xf>
    <xf numFmtId="0" fontId="76" fillId="0" borderId="36" xfId="0" applyNumberFormat="1" applyFont="1" applyFill="1" applyBorder="1" applyAlignment="1" applyProtection="1">
      <alignment horizontal="left" vertical="top" wrapText="1"/>
    </xf>
    <xf numFmtId="0" fontId="76" fillId="0" borderId="35" xfId="0" applyNumberFormat="1" applyFont="1" applyFill="1" applyBorder="1" applyAlignment="1" applyProtection="1">
      <alignment horizontal="left" vertical="top" wrapText="1"/>
    </xf>
    <xf numFmtId="203" fontId="68" fillId="0" borderId="38" xfId="782" applyNumberFormat="1" applyFont="1" applyFill="1" applyBorder="1" applyAlignment="1">
      <alignment horizontal="center" vertical="top" wrapText="1"/>
    </xf>
    <xf numFmtId="203" fontId="89" fillId="0" borderId="6" xfId="0" applyNumberFormat="1" applyFont="1" applyFill="1" applyBorder="1" applyAlignment="1">
      <alignment horizontal="left" vertical="top"/>
    </xf>
    <xf numFmtId="203" fontId="89" fillId="0" borderId="41" xfId="0" applyNumberFormat="1" applyFont="1" applyFill="1" applyBorder="1" applyAlignment="1">
      <alignment horizontal="left" vertical="top"/>
    </xf>
    <xf numFmtId="0" fontId="90" fillId="45" borderId="43" xfId="0" applyFont="1" applyFill="1" applyBorder="1" applyAlignment="1">
      <alignment horizontal="center" vertical="center" wrapText="1"/>
    </xf>
    <xf numFmtId="203" fontId="86" fillId="51" borderId="6" xfId="3" applyNumberFormat="1" applyFont="1" applyFill="1" applyBorder="1" applyAlignment="1">
      <alignment horizontal="left" vertical="top" wrapText="1"/>
    </xf>
    <xf numFmtId="164" fontId="89" fillId="0" borderId="0" xfId="3" applyNumberFormat="1" applyFont="1" applyFill="1" applyAlignment="1">
      <alignment horizontal="center" vertical="top" wrapText="1"/>
    </xf>
    <xf numFmtId="203" fontId="67" fillId="51" borderId="6" xfId="782" applyNumberFormat="1" applyFont="1" applyFill="1" applyBorder="1" applyAlignment="1">
      <alignment horizontal="left" vertical="top" wrapText="1"/>
    </xf>
    <xf numFmtId="10" fontId="0" fillId="0" borderId="0" xfId="0" applyNumberFormat="1"/>
    <xf numFmtId="205" fontId="0" fillId="0" borderId="0" xfId="0" applyNumberFormat="1"/>
    <xf numFmtId="0" fontId="91" fillId="52" borderId="44" xfId="0" applyFont="1" applyFill="1" applyBorder="1"/>
    <xf numFmtId="0" fontId="92" fillId="0" borderId="0" xfId="0" applyFont="1" applyAlignment="1">
      <alignment horizontal="left"/>
    </xf>
    <xf numFmtId="0" fontId="91" fillId="52" borderId="45" xfId="0" applyFont="1" applyFill="1" applyBorder="1" applyAlignment="1">
      <alignment horizontal="left"/>
    </xf>
    <xf numFmtId="205" fontId="91" fillId="52" borderId="45" xfId="0" applyNumberFormat="1" applyFont="1" applyFill="1" applyBorder="1"/>
    <xf numFmtId="0" fontId="92" fillId="0" borderId="0" xfId="0" applyFont="1" applyAlignment="1">
      <alignment horizontal="left" wrapText="1"/>
    </xf>
    <xf numFmtId="203" fontId="0" fillId="0" borderId="0" xfId="0" applyNumberFormat="1"/>
    <xf numFmtId="0" fontId="80" fillId="45" borderId="33" xfId="0" applyNumberFormat="1" applyFont="1" applyFill="1" applyBorder="1" applyAlignment="1">
      <alignment horizontal="center" vertical="center" wrapText="1"/>
    </xf>
    <xf numFmtId="0" fontId="76" fillId="0" borderId="0" xfId="1245" applyNumberFormat="1" applyFont="1" applyFill="1" applyAlignment="1">
      <alignment horizontal="center" vertical="top" wrapText="1"/>
    </xf>
    <xf numFmtId="0" fontId="76" fillId="0" borderId="0" xfId="0" applyNumberFormat="1" applyFont="1" applyAlignment="1">
      <alignment horizontal="center" vertical="top" wrapText="1"/>
    </xf>
    <xf numFmtId="0" fontId="76" fillId="0" borderId="0" xfId="0" applyNumberFormat="1" applyFont="1" applyFill="1" applyBorder="1" applyAlignment="1">
      <alignment horizontal="center" vertical="center" wrapText="1"/>
    </xf>
  </cellXfs>
  <cellStyles count="1246">
    <cellStyle name="-" xfId="1"/>
    <cellStyle name=" 1" xfId="2"/>
    <cellStyle name="%" xfId="3"/>
    <cellStyle name="% 2" xfId="952"/>
    <cellStyle name="% 2 2" xfId="1098"/>
    <cellStyle name="=C:\WINNT35\SYSTEM32\COMMAND.COM" xfId="4"/>
    <cellStyle name="0dp" xfId="5"/>
    <cellStyle name="1dp" xfId="6"/>
    <cellStyle name="20% - Accent1 10" xfId="7"/>
    <cellStyle name="20% - Accent1 10 2" xfId="957"/>
    <cellStyle name="20% - Accent1 10 3" xfId="1100"/>
    <cellStyle name="20% - Accent1 11" xfId="8"/>
    <cellStyle name="20% - Accent1 11 2" xfId="958"/>
    <cellStyle name="20% - Accent1 11 3" xfId="1101"/>
    <cellStyle name="20% - Accent1 2" xfId="9"/>
    <cellStyle name="20% - Accent1 2 10" xfId="10"/>
    <cellStyle name="20% - Accent1 2 11" xfId="11"/>
    <cellStyle name="20% - Accent1 2 12" xfId="959"/>
    <cellStyle name="20% - Accent1 2 13" xfId="1102"/>
    <cellStyle name="20% - Accent1 2 2" xfId="12"/>
    <cellStyle name="20% - Accent1 2 3" xfId="13"/>
    <cellStyle name="20% - Accent1 2 4" xfId="14"/>
    <cellStyle name="20% - Accent1 2 5" xfId="15"/>
    <cellStyle name="20% - Accent1 2 6" xfId="16"/>
    <cellStyle name="20% - Accent1 2 7" xfId="17"/>
    <cellStyle name="20% - Accent1 2 8" xfId="18"/>
    <cellStyle name="20% - Accent1 2 9" xfId="19"/>
    <cellStyle name="20% - Accent1 3" xfId="20"/>
    <cellStyle name="20% - Accent1 3 2" xfId="960"/>
    <cellStyle name="20% - Accent1 3 3" xfId="1103"/>
    <cellStyle name="20% - Accent1 4" xfId="21"/>
    <cellStyle name="20% - Accent1 4 2" xfId="961"/>
    <cellStyle name="20% - Accent1 4 3" xfId="1104"/>
    <cellStyle name="20% - Accent1 5" xfId="22"/>
    <cellStyle name="20% - Accent1 5 2" xfId="962"/>
    <cellStyle name="20% - Accent1 5 3" xfId="1105"/>
    <cellStyle name="20% - Accent1 6" xfId="23"/>
    <cellStyle name="20% - Accent1 6 2" xfId="963"/>
    <cellStyle name="20% - Accent1 6 3" xfId="1106"/>
    <cellStyle name="20% - Accent1 7" xfId="24"/>
    <cellStyle name="20% - Accent1 7 2" xfId="964"/>
    <cellStyle name="20% - Accent1 7 3" xfId="1107"/>
    <cellStyle name="20% - Accent1 8" xfId="25"/>
    <cellStyle name="20% - Accent1 8 2" xfId="965"/>
    <cellStyle name="20% - Accent1 8 3" xfId="1108"/>
    <cellStyle name="20% - Accent1 9" xfId="26"/>
    <cellStyle name="20% - Accent1 9 2" xfId="966"/>
    <cellStyle name="20% - Accent1 9 3" xfId="1109"/>
    <cellStyle name="20% - Accent2 10" xfId="27"/>
    <cellStyle name="20% - Accent2 10 2" xfId="967"/>
    <cellStyle name="20% - Accent2 10 3" xfId="1110"/>
    <cellStyle name="20% - Accent2 11" xfId="28"/>
    <cellStyle name="20% - Accent2 11 2" xfId="968"/>
    <cellStyle name="20% - Accent2 11 3" xfId="1111"/>
    <cellStyle name="20% - Accent2 2" xfId="29"/>
    <cellStyle name="20% - Accent2 2 10" xfId="30"/>
    <cellStyle name="20% - Accent2 2 11" xfId="31"/>
    <cellStyle name="20% - Accent2 2 12" xfId="969"/>
    <cellStyle name="20% - Accent2 2 13" xfId="1112"/>
    <cellStyle name="20% - Accent2 2 2" xfId="32"/>
    <cellStyle name="20% - Accent2 2 3" xfId="33"/>
    <cellStyle name="20% - Accent2 2 4" xfId="34"/>
    <cellStyle name="20% - Accent2 2 5" xfId="35"/>
    <cellStyle name="20% - Accent2 2 6" xfId="36"/>
    <cellStyle name="20% - Accent2 2 7" xfId="37"/>
    <cellStyle name="20% - Accent2 2 8" xfId="38"/>
    <cellStyle name="20% - Accent2 2 9" xfId="39"/>
    <cellStyle name="20% - Accent2 3" xfId="40"/>
    <cellStyle name="20% - Accent2 3 2" xfId="970"/>
    <cellStyle name="20% - Accent2 3 3" xfId="1113"/>
    <cellStyle name="20% - Accent2 4" xfId="41"/>
    <cellStyle name="20% - Accent2 4 2" xfId="971"/>
    <cellStyle name="20% - Accent2 4 3" xfId="1114"/>
    <cellStyle name="20% - Accent2 5" xfId="42"/>
    <cellStyle name="20% - Accent2 5 2" xfId="972"/>
    <cellStyle name="20% - Accent2 5 3" xfId="1115"/>
    <cellStyle name="20% - Accent2 6" xfId="43"/>
    <cellStyle name="20% - Accent2 6 2" xfId="973"/>
    <cellStyle name="20% - Accent2 6 3" xfId="1116"/>
    <cellStyle name="20% - Accent2 7" xfId="44"/>
    <cellStyle name="20% - Accent2 7 2" xfId="974"/>
    <cellStyle name="20% - Accent2 7 3" xfId="1117"/>
    <cellStyle name="20% - Accent2 8" xfId="45"/>
    <cellStyle name="20% - Accent2 8 2" xfId="975"/>
    <cellStyle name="20% - Accent2 8 3" xfId="1118"/>
    <cellStyle name="20% - Accent2 9" xfId="46"/>
    <cellStyle name="20% - Accent2 9 2" xfId="976"/>
    <cellStyle name="20% - Accent2 9 3" xfId="1119"/>
    <cellStyle name="20% - Accent3 10" xfId="47"/>
    <cellStyle name="20% - Accent3 10 2" xfId="977"/>
    <cellStyle name="20% - Accent3 10 3" xfId="1120"/>
    <cellStyle name="20% - Accent3 11" xfId="48"/>
    <cellStyle name="20% - Accent3 11 2" xfId="978"/>
    <cellStyle name="20% - Accent3 11 3" xfId="1121"/>
    <cellStyle name="20% - Accent3 2" xfId="49"/>
    <cellStyle name="20% - Accent3 2 10" xfId="50"/>
    <cellStyle name="20% - Accent3 2 11" xfId="51"/>
    <cellStyle name="20% - Accent3 2 12" xfId="979"/>
    <cellStyle name="20% - Accent3 2 13" xfId="1122"/>
    <cellStyle name="20% - Accent3 2 2" xfId="52"/>
    <cellStyle name="20% - Accent3 2 3" xfId="53"/>
    <cellStyle name="20% - Accent3 2 4" xfId="54"/>
    <cellStyle name="20% - Accent3 2 5" xfId="55"/>
    <cellStyle name="20% - Accent3 2 6" xfId="56"/>
    <cellStyle name="20% - Accent3 2 7" xfId="57"/>
    <cellStyle name="20% - Accent3 2 8" xfId="58"/>
    <cellStyle name="20% - Accent3 2 9" xfId="59"/>
    <cellStyle name="20% - Accent3 3" xfId="60"/>
    <cellStyle name="20% - Accent3 3 2" xfId="980"/>
    <cellStyle name="20% - Accent3 3 3" xfId="1123"/>
    <cellStyle name="20% - Accent3 4" xfId="61"/>
    <cellStyle name="20% - Accent3 4 2" xfId="981"/>
    <cellStyle name="20% - Accent3 4 3" xfId="1124"/>
    <cellStyle name="20% - Accent3 5" xfId="62"/>
    <cellStyle name="20% - Accent3 5 2" xfId="982"/>
    <cellStyle name="20% - Accent3 5 3" xfId="1125"/>
    <cellStyle name="20% - Accent3 6" xfId="63"/>
    <cellStyle name="20% - Accent3 6 2" xfId="983"/>
    <cellStyle name="20% - Accent3 6 3" xfId="1126"/>
    <cellStyle name="20% - Accent3 7" xfId="64"/>
    <cellStyle name="20% - Accent3 7 2" xfId="984"/>
    <cellStyle name="20% - Accent3 7 3" xfId="1127"/>
    <cellStyle name="20% - Accent3 8" xfId="65"/>
    <cellStyle name="20% - Accent3 8 2" xfId="985"/>
    <cellStyle name="20% - Accent3 8 3" xfId="1128"/>
    <cellStyle name="20% - Accent3 9" xfId="66"/>
    <cellStyle name="20% - Accent3 9 2" xfId="986"/>
    <cellStyle name="20% - Accent3 9 3" xfId="1129"/>
    <cellStyle name="20% - Accent4 10" xfId="67"/>
    <cellStyle name="20% - Accent4 10 2" xfId="987"/>
    <cellStyle name="20% - Accent4 10 3" xfId="1130"/>
    <cellStyle name="20% - Accent4 11" xfId="68"/>
    <cellStyle name="20% - Accent4 11 2" xfId="988"/>
    <cellStyle name="20% - Accent4 11 3" xfId="1131"/>
    <cellStyle name="20% - Accent4 2" xfId="69"/>
    <cellStyle name="20% - Accent4 2 10" xfId="70"/>
    <cellStyle name="20% - Accent4 2 11" xfId="71"/>
    <cellStyle name="20% - Accent4 2 12" xfId="989"/>
    <cellStyle name="20% - Accent4 2 13" xfId="1132"/>
    <cellStyle name="20% - Accent4 2 2" xfId="72"/>
    <cellStyle name="20% - Accent4 2 3" xfId="73"/>
    <cellStyle name="20% - Accent4 2 4" xfId="74"/>
    <cellStyle name="20% - Accent4 2 5" xfId="75"/>
    <cellStyle name="20% - Accent4 2 6" xfId="76"/>
    <cellStyle name="20% - Accent4 2 7" xfId="77"/>
    <cellStyle name="20% - Accent4 2 8" xfId="78"/>
    <cellStyle name="20% - Accent4 2 9" xfId="79"/>
    <cellStyle name="20% - Accent4 3" xfId="80"/>
    <cellStyle name="20% - Accent4 3 2" xfId="990"/>
    <cellStyle name="20% - Accent4 3 3" xfId="1133"/>
    <cellStyle name="20% - Accent4 4" xfId="81"/>
    <cellStyle name="20% - Accent4 4 2" xfId="991"/>
    <cellStyle name="20% - Accent4 4 3" xfId="1134"/>
    <cellStyle name="20% - Accent4 5" xfId="82"/>
    <cellStyle name="20% - Accent4 5 2" xfId="992"/>
    <cellStyle name="20% - Accent4 5 3" xfId="1135"/>
    <cellStyle name="20% - Accent4 6" xfId="83"/>
    <cellStyle name="20% - Accent4 6 2" xfId="993"/>
    <cellStyle name="20% - Accent4 6 3" xfId="1136"/>
    <cellStyle name="20% - Accent4 7" xfId="84"/>
    <cellStyle name="20% - Accent4 7 2" xfId="994"/>
    <cellStyle name="20% - Accent4 7 3" xfId="1137"/>
    <cellStyle name="20% - Accent4 8" xfId="85"/>
    <cellStyle name="20% - Accent4 8 2" xfId="995"/>
    <cellStyle name="20% - Accent4 8 3" xfId="1138"/>
    <cellStyle name="20% - Accent4 9" xfId="86"/>
    <cellStyle name="20% - Accent4 9 2" xfId="996"/>
    <cellStyle name="20% - Accent4 9 3" xfId="1139"/>
    <cellStyle name="20% - Accent5 10" xfId="87"/>
    <cellStyle name="20% - Accent5 10 2" xfId="997"/>
    <cellStyle name="20% - Accent5 10 3" xfId="1140"/>
    <cellStyle name="20% - Accent5 11" xfId="88"/>
    <cellStyle name="20% - Accent5 11 2" xfId="998"/>
    <cellStyle name="20% - Accent5 11 3" xfId="1141"/>
    <cellStyle name="20% - Accent5 2" xfId="89"/>
    <cellStyle name="20% - Accent5 2 10" xfId="90"/>
    <cellStyle name="20% - Accent5 2 11" xfId="91"/>
    <cellStyle name="20% - Accent5 2 12" xfId="999"/>
    <cellStyle name="20% - Accent5 2 13" xfId="1142"/>
    <cellStyle name="20% - Accent5 2 2" xfId="92"/>
    <cellStyle name="20% - Accent5 2 3" xfId="93"/>
    <cellStyle name="20% - Accent5 2 4" xfId="94"/>
    <cellStyle name="20% - Accent5 2 5" xfId="95"/>
    <cellStyle name="20% - Accent5 2 6" xfId="96"/>
    <cellStyle name="20% - Accent5 2 7" xfId="97"/>
    <cellStyle name="20% - Accent5 2 8" xfId="98"/>
    <cellStyle name="20% - Accent5 2 9" xfId="99"/>
    <cellStyle name="20% - Accent5 3" xfId="100"/>
    <cellStyle name="20% - Accent5 3 2" xfId="1000"/>
    <cellStyle name="20% - Accent5 3 3" xfId="1143"/>
    <cellStyle name="20% - Accent5 4" xfId="101"/>
    <cellStyle name="20% - Accent5 4 2" xfId="1001"/>
    <cellStyle name="20% - Accent5 4 3" xfId="1144"/>
    <cellStyle name="20% - Accent5 5" xfId="102"/>
    <cellStyle name="20% - Accent5 5 2" xfId="1002"/>
    <cellStyle name="20% - Accent5 5 3" xfId="1145"/>
    <cellStyle name="20% - Accent5 6" xfId="103"/>
    <cellStyle name="20% - Accent5 6 2" xfId="1003"/>
    <cellStyle name="20% - Accent5 6 3" xfId="1146"/>
    <cellStyle name="20% - Accent5 7" xfId="104"/>
    <cellStyle name="20% - Accent5 7 2" xfId="1004"/>
    <cellStyle name="20% - Accent5 7 3" xfId="1147"/>
    <cellStyle name="20% - Accent5 8" xfId="105"/>
    <cellStyle name="20% - Accent5 8 2" xfId="1005"/>
    <cellStyle name="20% - Accent5 8 3" xfId="1148"/>
    <cellStyle name="20% - Accent5 9" xfId="106"/>
    <cellStyle name="20% - Accent5 9 2" xfId="1006"/>
    <cellStyle name="20% - Accent5 9 3" xfId="1149"/>
    <cellStyle name="20% - Accent6 10" xfId="107"/>
    <cellStyle name="20% - Accent6 10 2" xfId="1007"/>
    <cellStyle name="20% - Accent6 10 3" xfId="1150"/>
    <cellStyle name="20% - Accent6 11" xfId="108"/>
    <cellStyle name="20% - Accent6 11 2" xfId="1008"/>
    <cellStyle name="20% - Accent6 11 3" xfId="1151"/>
    <cellStyle name="20% - Accent6 2" xfId="109"/>
    <cellStyle name="20% - Accent6 2 10" xfId="110"/>
    <cellStyle name="20% - Accent6 2 11" xfId="111"/>
    <cellStyle name="20% - Accent6 2 12" xfId="1009"/>
    <cellStyle name="20% - Accent6 2 13" xfId="1152"/>
    <cellStyle name="20% - Accent6 2 2" xfId="112"/>
    <cellStyle name="20% - Accent6 2 3" xfId="113"/>
    <cellStyle name="20% - Accent6 2 4" xfId="114"/>
    <cellStyle name="20% - Accent6 2 5" xfId="115"/>
    <cellStyle name="20% - Accent6 2 6" xfId="116"/>
    <cellStyle name="20% - Accent6 2 7" xfId="117"/>
    <cellStyle name="20% - Accent6 2 8" xfId="118"/>
    <cellStyle name="20% - Accent6 2 9" xfId="119"/>
    <cellStyle name="20% - Accent6 3" xfId="120"/>
    <cellStyle name="20% - Accent6 3 2" xfId="1010"/>
    <cellStyle name="20% - Accent6 3 3" xfId="1153"/>
    <cellStyle name="20% - Accent6 4" xfId="121"/>
    <cellStyle name="20% - Accent6 4 2" xfId="1011"/>
    <cellStyle name="20% - Accent6 4 3" xfId="1154"/>
    <cellStyle name="20% - Accent6 5" xfId="122"/>
    <cellStyle name="20% - Accent6 5 2" xfId="1012"/>
    <cellStyle name="20% - Accent6 5 3" xfId="1155"/>
    <cellStyle name="20% - Accent6 6" xfId="123"/>
    <cellStyle name="20% - Accent6 6 2" xfId="1013"/>
    <cellStyle name="20% - Accent6 6 3" xfId="1156"/>
    <cellStyle name="20% - Accent6 7" xfId="124"/>
    <cellStyle name="20% - Accent6 7 2" xfId="1014"/>
    <cellStyle name="20% - Accent6 7 3" xfId="1157"/>
    <cellStyle name="20% - Accent6 8" xfId="125"/>
    <cellStyle name="20% - Accent6 8 2" xfId="1015"/>
    <cellStyle name="20% - Accent6 8 3" xfId="1158"/>
    <cellStyle name="20% - Accent6 9" xfId="126"/>
    <cellStyle name="20% - Accent6 9 2" xfId="1016"/>
    <cellStyle name="20% - Accent6 9 3" xfId="1159"/>
    <cellStyle name="3dp" xfId="127"/>
    <cellStyle name="40% - Accent1 10" xfId="128"/>
    <cellStyle name="40% - Accent1 10 2" xfId="1017"/>
    <cellStyle name="40% - Accent1 10 3" xfId="1160"/>
    <cellStyle name="40% - Accent1 11" xfId="129"/>
    <cellStyle name="40% - Accent1 11 2" xfId="1018"/>
    <cellStyle name="40% - Accent1 11 3" xfId="1161"/>
    <cellStyle name="40% - Accent1 2" xfId="130"/>
    <cellStyle name="40% - Accent1 2 10" xfId="131"/>
    <cellStyle name="40% - Accent1 2 11" xfId="132"/>
    <cellStyle name="40% - Accent1 2 12" xfId="1019"/>
    <cellStyle name="40% - Accent1 2 13" xfId="1162"/>
    <cellStyle name="40% - Accent1 2 2" xfId="133"/>
    <cellStyle name="40% - Accent1 2 3" xfId="134"/>
    <cellStyle name="40% - Accent1 2 4" xfId="135"/>
    <cellStyle name="40% - Accent1 2 5" xfId="136"/>
    <cellStyle name="40% - Accent1 2 6" xfId="137"/>
    <cellStyle name="40% - Accent1 2 7" xfId="138"/>
    <cellStyle name="40% - Accent1 2 8" xfId="139"/>
    <cellStyle name="40% - Accent1 2 9" xfId="140"/>
    <cellStyle name="40% - Accent1 3" xfId="141"/>
    <cellStyle name="40% - Accent1 3 2" xfId="1020"/>
    <cellStyle name="40% - Accent1 3 3" xfId="1163"/>
    <cellStyle name="40% - Accent1 4" xfId="142"/>
    <cellStyle name="40% - Accent1 4 2" xfId="1021"/>
    <cellStyle name="40% - Accent1 4 3" xfId="1164"/>
    <cellStyle name="40% - Accent1 5" xfId="143"/>
    <cellStyle name="40% - Accent1 5 2" xfId="1022"/>
    <cellStyle name="40% - Accent1 5 3" xfId="1165"/>
    <cellStyle name="40% - Accent1 6" xfId="144"/>
    <cellStyle name="40% - Accent1 6 2" xfId="1023"/>
    <cellStyle name="40% - Accent1 6 3" xfId="1166"/>
    <cellStyle name="40% - Accent1 7" xfId="145"/>
    <cellStyle name="40% - Accent1 7 2" xfId="1024"/>
    <cellStyle name="40% - Accent1 7 3" xfId="1167"/>
    <cellStyle name="40% - Accent1 8" xfId="146"/>
    <cellStyle name="40% - Accent1 8 2" xfId="1025"/>
    <cellStyle name="40% - Accent1 8 3" xfId="1168"/>
    <cellStyle name="40% - Accent1 9" xfId="147"/>
    <cellStyle name="40% - Accent1 9 2" xfId="1026"/>
    <cellStyle name="40% - Accent1 9 3" xfId="1169"/>
    <cellStyle name="40% - Accent2 10" xfId="148"/>
    <cellStyle name="40% - Accent2 10 2" xfId="1027"/>
    <cellStyle name="40% - Accent2 10 3" xfId="1170"/>
    <cellStyle name="40% - Accent2 11" xfId="149"/>
    <cellStyle name="40% - Accent2 11 2" xfId="1028"/>
    <cellStyle name="40% - Accent2 11 3" xfId="1171"/>
    <cellStyle name="40% - Accent2 2" xfId="150"/>
    <cellStyle name="40% - Accent2 2 10" xfId="151"/>
    <cellStyle name="40% - Accent2 2 11" xfId="152"/>
    <cellStyle name="40% - Accent2 2 12" xfId="1029"/>
    <cellStyle name="40% - Accent2 2 13" xfId="1172"/>
    <cellStyle name="40% - Accent2 2 2" xfId="153"/>
    <cellStyle name="40% - Accent2 2 3" xfId="154"/>
    <cellStyle name="40% - Accent2 2 4" xfId="155"/>
    <cellStyle name="40% - Accent2 2 5" xfId="156"/>
    <cellStyle name="40% - Accent2 2 6" xfId="157"/>
    <cellStyle name="40% - Accent2 2 7" xfId="158"/>
    <cellStyle name="40% - Accent2 2 8" xfId="159"/>
    <cellStyle name="40% - Accent2 2 9" xfId="160"/>
    <cellStyle name="40% - Accent2 3" xfId="161"/>
    <cellStyle name="40% - Accent2 3 2" xfId="1030"/>
    <cellStyle name="40% - Accent2 3 3" xfId="1173"/>
    <cellStyle name="40% - Accent2 4" xfId="162"/>
    <cellStyle name="40% - Accent2 4 2" xfId="1031"/>
    <cellStyle name="40% - Accent2 4 3" xfId="1174"/>
    <cellStyle name="40% - Accent2 5" xfId="163"/>
    <cellStyle name="40% - Accent2 5 2" xfId="1032"/>
    <cellStyle name="40% - Accent2 5 3" xfId="1175"/>
    <cellStyle name="40% - Accent2 6" xfId="164"/>
    <cellStyle name="40% - Accent2 6 2" xfId="1033"/>
    <cellStyle name="40% - Accent2 6 3" xfId="1176"/>
    <cellStyle name="40% - Accent2 7" xfId="165"/>
    <cellStyle name="40% - Accent2 7 2" xfId="1034"/>
    <cellStyle name="40% - Accent2 7 3" xfId="1177"/>
    <cellStyle name="40% - Accent2 8" xfId="166"/>
    <cellStyle name="40% - Accent2 8 2" xfId="1035"/>
    <cellStyle name="40% - Accent2 8 3" xfId="1178"/>
    <cellStyle name="40% - Accent2 9" xfId="167"/>
    <cellStyle name="40% - Accent2 9 2" xfId="1036"/>
    <cellStyle name="40% - Accent2 9 3" xfId="1179"/>
    <cellStyle name="40% - Accent3 10" xfId="168"/>
    <cellStyle name="40% - Accent3 10 2" xfId="1037"/>
    <cellStyle name="40% - Accent3 10 3" xfId="1180"/>
    <cellStyle name="40% - Accent3 11" xfId="169"/>
    <cellStyle name="40% - Accent3 11 2" xfId="1038"/>
    <cellStyle name="40% - Accent3 11 3" xfId="1181"/>
    <cellStyle name="40% - Accent3 2" xfId="170"/>
    <cellStyle name="40% - Accent3 2 10" xfId="171"/>
    <cellStyle name="40% - Accent3 2 11" xfId="172"/>
    <cellStyle name="40% - Accent3 2 12" xfId="1039"/>
    <cellStyle name="40% - Accent3 2 13" xfId="1182"/>
    <cellStyle name="40% - Accent3 2 2" xfId="173"/>
    <cellStyle name="40% - Accent3 2 3" xfId="174"/>
    <cellStyle name="40% - Accent3 2 4" xfId="175"/>
    <cellStyle name="40% - Accent3 2 5" xfId="176"/>
    <cellStyle name="40% - Accent3 2 6" xfId="177"/>
    <cellStyle name="40% - Accent3 2 7" xfId="178"/>
    <cellStyle name="40% - Accent3 2 8" xfId="179"/>
    <cellStyle name="40% - Accent3 2 9" xfId="180"/>
    <cellStyle name="40% - Accent3 3" xfId="181"/>
    <cellStyle name="40% - Accent3 3 2" xfId="1040"/>
    <cellStyle name="40% - Accent3 3 3" xfId="1183"/>
    <cellStyle name="40% - Accent3 4" xfId="182"/>
    <cellStyle name="40% - Accent3 4 2" xfId="1041"/>
    <cellStyle name="40% - Accent3 4 3" xfId="1184"/>
    <cellStyle name="40% - Accent3 5" xfId="183"/>
    <cellStyle name="40% - Accent3 5 2" xfId="1042"/>
    <cellStyle name="40% - Accent3 5 3" xfId="1185"/>
    <cellStyle name="40% - Accent3 6" xfId="184"/>
    <cellStyle name="40% - Accent3 6 2" xfId="1043"/>
    <cellStyle name="40% - Accent3 6 3" xfId="1186"/>
    <cellStyle name="40% - Accent3 7" xfId="185"/>
    <cellStyle name="40% - Accent3 7 2" xfId="1044"/>
    <cellStyle name="40% - Accent3 7 3" xfId="1187"/>
    <cellStyle name="40% - Accent3 8" xfId="186"/>
    <cellStyle name="40% - Accent3 8 2" xfId="1045"/>
    <cellStyle name="40% - Accent3 8 3" xfId="1188"/>
    <cellStyle name="40% - Accent3 9" xfId="187"/>
    <cellStyle name="40% - Accent3 9 2" xfId="1046"/>
    <cellStyle name="40% - Accent3 9 3" xfId="1189"/>
    <cellStyle name="40% - Accent4 10" xfId="188"/>
    <cellStyle name="40% - Accent4 10 2" xfId="1047"/>
    <cellStyle name="40% - Accent4 10 3" xfId="1190"/>
    <cellStyle name="40% - Accent4 11" xfId="189"/>
    <cellStyle name="40% - Accent4 11 2" xfId="1048"/>
    <cellStyle name="40% - Accent4 11 3" xfId="1191"/>
    <cellStyle name="40% - Accent4 2" xfId="190"/>
    <cellStyle name="40% - Accent4 2 10" xfId="191"/>
    <cellStyle name="40% - Accent4 2 11" xfId="192"/>
    <cellStyle name="40% - Accent4 2 12" xfId="1049"/>
    <cellStyle name="40% - Accent4 2 13" xfId="1192"/>
    <cellStyle name="40% - Accent4 2 2" xfId="193"/>
    <cellStyle name="40% - Accent4 2 3" xfId="194"/>
    <cellStyle name="40% - Accent4 2 4" xfId="195"/>
    <cellStyle name="40% - Accent4 2 5" xfId="196"/>
    <cellStyle name="40% - Accent4 2 6" xfId="197"/>
    <cellStyle name="40% - Accent4 2 7" xfId="198"/>
    <cellStyle name="40% - Accent4 2 8" xfId="199"/>
    <cellStyle name="40% - Accent4 2 9" xfId="200"/>
    <cellStyle name="40% - Accent4 3" xfId="201"/>
    <cellStyle name="40% - Accent4 3 2" xfId="1050"/>
    <cellStyle name="40% - Accent4 3 3" xfId="1193"/>
    <cellStyle name="40% - Accent4 4" xfId="202"/>
    <cellStyle name="40% - Accent4 4 2" xfId="1051"/>
    <cellStyle name="40% - Accent4 4 3" xfId="1194"/>
    <cellStyle name="40% - Accent4 5" xfId="203"/>
    <cellStyle name="40% - Accent4 5 2" xfId="1052"/>
    <cellStyle name="40% - Accent4 5 3" xfId="1195"/>
    <cellStyle name="40% - Accent4 6" xfId="204"/>
    <cellStyle name="40% - Accent4 6 2" xfId="1053"/>
    <cellStyle name="40% - Accent4 6 3" xfId="1196"/>
    <cellStyle name="40% - Accent4 7" xfId="205"/>
    <cellStyle name="40% - Accent4 7 2" xfId="1054"/>
    <cellStyle name="40% - Accent4 7 3" xfId="1197"/>
    <cellStyle name="40% - Accent4 8" xfId="206"/>
    <cellStyle name="40% - Accent4 8 2" xfId="1055"/>
    <cellStyle name="40% - Accent4 8 3" xfId="1198"/>
    <cellStyle name="40% - Accent4 9" xfId="207"/>
    <cellStyle name="40% - Accent4 9 2" xfId="1056"/>
    <cellStyle name="40% - Accent4 9 3" xfId="1199"/>
    <cellStyle name="40% - Accent5 10" xfId="208"/>
    <cellStyle name="40% - Accent5 10 2" xfId="1057"/>
    <cellStyle name="40% - Accent5 10 3" xfId="1200"/>
    <cellStyle name="40% - Accent5 11" xfId="209"/>
    <cellStyle name="40% - Accent5 11 2" xfId="1058"/>
    <cellStyle name="40% - Accent5 11 3" xfId="1201"/>
    <cellStyle name="40% - Accent5 2" xfId="210"/>
    <cellStyle name="40% - Accent5 2 10" xfId="211"/>
    <cellStyle name="40% - Accent5 2 11" xfId="212"/>
    <cellStyle name="40% - Accent5 2 12" xfId="1059"/>
    <cellStyle name="40% - Accent5 2 13" xfId="1202"/>
    <cellStyle name="40% - Accent5 2 2" xfId="213"/>
    <cellStyle name="40% - Accent5 2 3" xfId="214"/>
    <cellStyle name="40% - Accent5 2 4" xfId="215"/>
    <cellStyle name="40% - Accent5 2 5" xfId="216"/>
    <cellStyle name="40% - Accent5 2 6" xfId="217"/>
    <cellStyle name="40% - Accent5 2 7" xfId="218"/>
    <cellStyle name="40% - Accent5 2 8" xfId="219"/>
    <cellStyle name="40% - Accent5 2 9" xfId="220"/>
    <cellStyle name="40% - Accent5 3" xfId="221"/>
    <cellStyle name="40% - Accent5 3 2" xfId="1060"/>
    <cellStyle name="40% - Accent5 3 3" xfId="1203"/>
    <cellStyle name="40% - Accent5 4" xfId="222"/>
    <cellStyle name="40% - Accent5 4 2" xfId="1061"/>
    <cellStyle name="40% - Accent5 4 3" xfId="1204"/>
    <cellStyle name="40% - Accent5 5" xfId="223"/>
    <cellStyle name="40% - Accent5 5 2" xfId="1062"/>
    <cellStyle name="40% - Accent5 5 3" xfId="1205"/>
    <cellStyle name="40% - Accent5 6" xfId="224"/>
    <cellStyle name="40% - Accent5 6 2" xfId="1063"/>
    <cellStyle name="40% - Accent5 6 3" xfId="1206"/>
    <cellStyle name="40% - Accent5 7" xfId="225"/>
    <cellStyle name="40% - Accent5 7 2" xfId="1064"/>
    <cellStyle name="40% - Accent5 7 3" xfId="1207"/>
    <cellStyle name="40% - Accent5 8" xfId="226"/>
    <cellStyle name="40% - Accent5 8 2" xfId="1065"/>
    <cellStyle name="40% - Accent5 8 3" xfId="1208"/>
    <cellStyle name="40% - Accent5 9" xfId="227"/>
    <cellStyle name="40% - Accent5 9 2" xfId="1066"/>
    <cellStyle name="40% - Accent5 9 3" xfId="1209"/>
    <cellStyle name="40% - Accent6 10" xfId="228"/>
    <cellStyle name="40% - Accent6 10 2" xfId="1067"/>
    <cellStyle name="40% - Accent6 10 3" xfId="1210"/>
    <cellStyle name="40% - Accent6 11" xfId="229"/>
    <cellStyle name="40% - Accent6 11 2" xfId="1068"/>
    <cellStyle name="40% - Accent6 11 3" xfId="1211"/>
    <cellStyle name="40% - Accent6 2" xfId="230"/>
    <cellStyle name="40% - Accent6 2 10" xfId="231"/>
    <cellStyle name="40% - Accent6 2 11" xfId="232"/>
    <cellStyle name="40% - Accent6 2 12" xfId="1069"/>
    <cellStyle name="40% - Accent6 2 13" xfId="1212"/>
    <cellStyle name="40% - Accent6 2 2" xfId="233"/>
    <cellStyle name="40% - Accent6 2 3" xfId="234"/>
    <cellStyle name="40% - Accent6 2 4" xfId="235"/>
    <cellStyle name="40% - Accent6 2 5" xfId="236"/>
    <cellStyle name="40% - Accent6 2 6" xfId="237"/>
    <cellStyle name="40% - Accent6 2 7" xfId="238"/>
    <cellStyle name="40% - Accent6 2 8" xfId="239"/>
    <cellStyle name="40% - Accent6 2 9" xfId="240"/>
    <cellStyle name="40% - Accent6 3" xfId="241"/>
    <cellStyle name="40% - Accent6 3 2" xfId="1070"/>
    <cellStyle name="40% - Accent6 3 3" xfId="1213"/>
    <cellStyle name="40% - Accent6 4" xfId="242"/>
    <cellStyle name="40% - Accent6 4 2" xfId="1071"/>
    <cellStyle name="40% - Accent6 4 3" xfId="1214"/>
    <cellStyle name="40% - Accent6 5" xfId="243"/>
    <cellStyle name="40% - Accent6 5 2" xfId="1072"/>
    <cellStyle name="40% - Accent6 5 3" xfId="1215"/>
    <cellStyle name="40% - Accent6 6" xfId="244"/>
    <cellStyle name="40% - Accent6 6 2" xfId="1073"/>
    <cellStyle name="40% - Accent6 6 3" xfId="1216"/>
    <cellStyle name="40% - Accent6 7" xfId="245"/>
    <cellStyle name="40% - Accent6 7 2" xfId="1074"/>
    <cellStyle name="40% - Accent6 7 3" xfId="1217"/>
    <cellStyle name="40% - Accent6 8" xfId="246"/>
    <cellStyle name="40% - Accent6 8 2" xfId="1075"/>
    <cellStyle name="40% - Accent6 8 3" xfId="1218"/>
    <cellStyle name="40% - Accent6 9" xfId="247"/>
    <cellStyle name="40% - Accent6 9 2" xfId="1076"/>
    <cellStyle name="40% - Accent6 9 3" xfId="1219"/>
    <cellStyle name="4dp" xfId="248"/>
    <cellStyle name="60% - Accent1 10" xfId="249"/>
    <cellStyle name="60% - Accent1 11" xfId="250"/>
    <cellStyle name="60% - Accent1 2" xfId="251"/>
    <cellStyle name="60% - Accent1 2 10" xfId="252"/>
    <cellStyle name="60% - Accent1 2 11" xfId="253"/>
    <cellStyle name="60% - Accent1 2 2" xfId="254"/>
    <cellStyle name="60% - Accent1 2 3" xfId="255"/>
    <cellStyle name="60% - Accent1 2 4" xfId="256"/>
    <cellStyle name="60% - Accent1 2 5" xfId="257"/>
    <cellStyle name="60% - Accent1 2 6" xfId="258"/>
    <cellStyle name="60% - Accent1 2 7" xfId="259"/>
    <cellStyle name="60% - Accent1 2 8" xfId="260"/>
    <cellStyle name="60% - Accent1 2 9" xfId="261"/>
    <cellStyle name="60% - Accent1 3" xfId="262"/>
    <cellStyle name="60% - Accent1 4" xfId="263"/>
    <cellStyle name="60% - Accent1 5" xfId="264"/>
    <cellStyle name="60% - Accent1 6" xfId="265"/>
    <cellStyle name="60% - Accent1 7" xfId="266"/>
    <cellStyle name="60% - Accent1 8" xfId="267"/>
    <cellStyle name="60% - Accent1 9" xfId="268"/>
    <cellStyle name="60% - Accent2 10" xfId="269"/>
    <cellStyle name="60% - Accent2 11" xfId="270"/>
    <cellStyle name="60% - Accent2 2" xfId="271"/>
    <cellStyle name="60% - Accent2 2 10" xfId="272"/>
    <cellStyle name="60% - Accent2 2 11" xfId="273"/>
    <cellStyle name="60% - Accent2 2 2" xfId="274"/>
    <cellStyle name="60% - Accent2 2 3" xfId="275"/>
    <cellStyle name="60% - Accent2 2 4" xfId="276"/>
    <cellStyle name="60% - Accent2 2 5" xfId="277"/>
    <cellStyle name="60% - Accent2 2 6" xfId="278"/>
    <cellStyle name="60% - Accent2 2 7" xfId="279"/>
    <cellStyle name="60% - Accent2 2 8" xfId="280"/>
    <cellStyle name="60% - Accent2 2 9" xfId="281"/>
    <cellStyle name="60% - Accent2 3" xfId="282"/>
    <cellStyle name="60% - Accent2 4" xfId="283"/>
    <cellStyle name="60% - Accent2 5" xfId="284"/>
    <cellStyle name="60% - Accent2 6" xfId="285"/>
    <cellStyle name="60% - Accent2 7" xfId="286"/>
    <cellStyle name="60% - Accent2 8" xfId="287"/>
    <cellStyle name="60% - Accent2 9" xfId="288"/>
    <cellStyle name="60% - Accent3 10" xfId="289"/>
    <cellStyle name="60% - Accent3 11" xfId="290"/>
    <cellStyle name="60% - Accent3 2" xfId="291"/>
    <cellStyle name="60% - Accent3 2 10" xfId="292"/>
    <cellStyle name="60% - Accent3 2 11" xfId="293"/>
    <cellStyle name="60% - Accent3 2 2" xfId="294"/>
    <cellStyle name="60% - Accent3 2 3" xfId="295"/>
    <cellStyle name="60% - Accent3 2 4" xfId="296"/>
    <cellStyle name="60% - Accent3 2 5" xfId="297"/>
    <cellStyle name="60% - Accent3 2 6" xfId="298"/>
    <cellStyle name="60% - Accent3 2 7" xfId="299"/>
    <cellStyle name="60% - Accent3 2 8" xfId="300"/>
    <cellStyle name="60% - Accent3 2 9" xfId="301"/>
    <cellStyle name="60% - Accent3 3" xfId="302"/>
    <cellStyle name="60% - Accent3 4" xfId="303"/>
    <cellStyle name="60% - Accent3 5" xfId="304"/>
    <cellStyle name="60% - Accent3 6" xfId="305"/>
    <cellStyle name="60% - Accent3 7" xfId="306"/>
    <cellStyle name="60% - Accent3 8" xfId="307"/>
    <cellStyle name="60% - Accent3 9" xfId="308"/>
    <cellStyle name="60% - Accent4 10" xfId="309"/>
    <cellStyle name="60% - Accent4 11" xfId="310"/>
    <cellStyle name="60% - Accent4 2" xfId="311"/>
    <cellStyle name="60% - Accent4 2 10" xfId="312"/>
    <cellStyle name="60% - Accent4 2 11" xfId="313"/>
    <cellStyle name="60% - Accent4 2 2" xfId="314"/>
    <cellStyle name="60% - Accent4 2 3" xfId="315"/>
    <cellStyle name="60% - Accent4 2 4" xfId="316"/>
    <cellStyle name="60% - Accent4 2 5" xfId="317"/>
    <cellStyle name="60% - Accent4 2 6" xfId="318"/>
    <cellStyle name="60% - Accent4 2 7" xfId="319"/>
    <cellStyle name="60% - Accent4 2 8" xfId="320"/>
    <cellStyle name="60% - Accent4 2 9" xfId="321"/>
    <cellStyle name="60% - Accent4 3" xfId="322"/>
    <cellStyle name="60% - Accent4 4" xfId="323"/>
    <cellStyle name="60% - Accent4 5" xfId="324"/>
    <cellStyle name="60% - Accent4 6" xfId="325"/>
    <cellStyle name="60% - Accent4 7" xfId="326"/>
    <cellStyle name="60% - Accent4 8" xfId="327"/>
    <cellStyle name="60% - Accent4 9" xfId="328"/>
    <cellStyle name="60% - Accent5 10" xfId="329"/>
    <cellStyle name="60% - Accent5 11" xfId="330"/>
    <cellStyle name="60% - Accent5 2" xfId="331"/>
    <cellStyle name="60% - Accent5 2 10" xfId="332"/>
    <cellStyle name="60% - Accent5 2 11" xfId="333"/>
    <cellStyle name="60% - Accent5 2 2" xfId="334"/>
    <cellStyle name="60% - Accent5 2 3" xfId="335"/>
    <cellStyle name="60% - Accent5 2 4" xfId="336"/>
    <cellStyle name="60% - Accent5 2 5" xfId="337"/>
    <cellStyle name="60% - Accent5 2 6" xfId="338"/>
    <cellStyle name="60% - Accent5 2 7" xfId="339"/>
    <cellStyle name="60% - Accent5 2 8" xfId="340"/>
    <cellStyle name="60% - Accent5 2 9" xfId="341"/>
    <cellStyle name="60% - Accent5 3" xfId="342"/>
    <cellStyle name="60% - Accent5 4" xfId="343"/>
    <cellStyle name="60% - Accent5 5" xfId="344"/>
    <cellStyle name="60% - Accent5 6" xfId="345"/>
    <cellStyle name="60% - Accent5 7" xfId="346"/>
    <cellStyle name="60% - Accent5 8" xfId="347"/>
    <cellStyle name="60% - Accent5 9" xfId="348"/>
    <cellStyle name="60% - Accent6 10" xfId="349"/>
    <cellStyle name="60% - Accent6 11" xfId="350"/>
    <cellStyle name="60% - Accent6 2" xfId="351"/>
    <cellStyle name="60% - Accent6 2 10" xfId="352"/>
    <cellStyle name="60% - Accent6 2 11" xfId="353"/>
    <cellStyle name="60% - Accent6 2 2" xfId="354"/>
    <cellStyle name="60% - Accent6 2 3" xfId="355"/>
    <cellStyle name="60% - Accent6 2 4" xfId="356"/>
    <cellStyle name="60% - Accent6 2 5" xfId="357"/>
    <cellStyle name="60% - Accent6 2 6" xfId="358"/>
    <cellStyle name="60% - Accent6 2 7" xfId="359"/>
    <cellStyle name="60% - Accent6 2 8" xfId="360"/>
    <cellStyle name="60% - Accent6 2 9" xfId="361"/>
    <cellStyle name="60% - Accent6 3" xfId="362"/>
    <cellStyle name="60% - Accent6 4" xfId="363"/>
    <cellStyle name="60% - Accent6 5" xfId="364"/>
    <cellStyle name="60% - Accent6 6" xfId="365"/>
    <cellStyle name="60% - Accent6 7" xfId="366"/>
    <cellStyle name="60% - Accent6 8" xfId="367"/>
    <cellStyle name="60% - Accent6 9" xfId="368"/>
    <cellStyle name="aaa" xfId="369"/>
    <cellStyle name="Accent1 10" xfId="370"/>
    <cellStyle name="Accent1 11" xfId="371"/>
    <cellStyle name="Accent1 2" xfId="372"/>
    <cellStyle name="Accent1 2 10" xfId="373"/>
    <cellStyle name="Accent1 2 11" xfId="374"/>
    <cellStyle name="Accent1 2 2" xfId="375"/>
    <cellStyle name="Accent1 2 3" xfId="376"/>
    <cellStyle name="Accent1 2 4" xfId="377"/>
    <cellStyle name="Accent1 2 5" xfId="378"/>
    <cellStyle name="Accent1 2 6" xfId="379"/>
    <cellStyle name="Accent1 2 7" xfId="380"/>
    <cellStyle name="Accent1 2 8" xfId="381"/>
    <cellStyle name="Accent1 2 9" xfId="382"/>
    <cellStyle name="Accent1 3" xfId="383"/>
    <cellStyle name="Accent1 4" xfId="384"/>
    <cellStyle name="Accent1 5" xfId="385"/>
    <cellStyle name="Accent1 6" xfId="386"/>
    <cellStyle name="Accent1 7" xfId="387"/>
    <cellStyle name="Accent1 8" xfId="388"/>
    <cellStyle name="Accent1 9" xfId="389"/>
    <cellStyle name="Accent2 10" xfId="390"/>
    <cellStyle name="Accent2 11" xfId="391"/>
    <cellStyle name="Accent2 2" xfId="392"/>
    <cellStyle name="Accent2 2 10" xfId="393"/>
    <cellStyle name="Accent2 2 11" xfId="394"/>
    <cellStyle name="Accent2 2 2" xfId="395"/>
    <cellStyle name="Accent2 2 3" xfId="396"/>
    <cellStyle name="Accent2 2 4" xfId="397"/>
    <cellStyle name="Accent2 2 5" xfId="398"/>
    <cellStyle name="Accent2 2 6" xfId="399"/>
    <cellStyle name="Accent2 2 7" xfId="400"/>
    <cellStyle name="Accent2 2 8" xfId="401"/>
    <cellStyle name="Accent2 2 9" xfId="402"/>
    <cellStyle name="Accent2 3" xfId="403"/>
    <cellStyle name="Accent2 4" xfId="404"/>
    <cellStyle name="Accent2 5" xfId="405"/>
    <cellStyle name="Accent2 6" xfId="406"/>
    <cellStyle name="Accent2 7" xfId="407"/>
    <cellStyle name="Accent2 8" xfId="408"/>
    <cellStyle name="Accent2 9" xfId="409"/>
    <cellStyle name="Accent3 10" xfId="410"/>
    <cellStyle name="Accent3 11" xfId="411"/>
    <cellStyle name="Accent3 2" xfId="412"/>
    <cellStyle name="Accent3 2 10" xfId="413"/>
    <cellStyle name="Accent3 2 11" xfId="414"/>
    <cellStyle name="Accent3 2 2" xfId="415"/>
    <cellStyle name="Accent3 2 3" xfId="416"/>
    <cellStyle name="Accent3 2 4" xfId="417"/>
    <cellStyle name="Accent3 2 5" xfId="418"/>
    <cellStyle name="Accent3 2 6" xfId="419"/>
    <cellStyle name="Accent3 2 7" xfId="420"/>
    <cellStyle name="Accent3 2 8" xfId="421"/>
    <cellStyle name="Accent3 2 9" xfId="422"/>
    <cellStyle name="Accent3 3" xfId="423"/>
    <cellStyle name="Accent3 4" xfId="424"/>
    <cellStyle name="Accent3 5" xfId="425"/>
    <cellStyle name="Accent3 6" xfId="426"/>
    <cellStyle name="Accent3 7" xfId="427"/>
    <cellStyle name="Accent3 8" xfId="428"/>
    <cellStyle name="Accent3 9" xfId="429"/>
    <cellStyle name="Accent4 10" xfId="430"/>
    <cellStyle name="Accent4 11" xfId="431"/>
    <cellStyle name="Accent4 2" xfId="432"/>
    <cellStyle name="Accent4 2 10" xfId="433"/>
    <cellStyle name="Accent4 2 11" xfId="434"/>
    <cellStyle name="Accent4 2 2" xfId="435"/>
    <cellStyle name="Accent4 2 3" xfId="436"/>
    <cellStyle name="Accent4 2 4" xfId="437"/>
    <cellStyle name="Accent4 2 5" xfId="438"/>
    <cellStyle name="Accent4 2 6" xfId="439"/>
    <cellStyle name="Accent4 2 7" xfId="440"/>
    <cellStyle name="Accent4 2 8" xfId="441"/>
    <cellStyle name="Accent4 2 9" xfId="442"/>
    <cellStyle name="Accent4 3" xfId="443"/>
    <cellStyle name="Accent4 4" xfId="444"/>
    <cellStyle name="Accent4 5" xfId="445"/>
    <cellStyle name="Accent4 6" xfId="446"/>
    <cellStyle name="Accent4 7" xfId="447"/>
    <cellStyle name="Accent4 8" xfId="448"/>
    <cellStyle name="Accent4 9" xfId="449"/>
    <cellStyle name="Accent5 10" xfId="450"/>
    <cellStyle name="Accent5 11" xfId="451"/>
    <cellStyle name="Accent5 2" xfId="452"/>
    <cellStyle name="Accent5 2 10" xfId="453"/>
    <cellStyle name="Accent5 2 11" xfId="454"/>
    <cellStyle name="Accent5 2 2" xfId="455"/>
    <cellStyle name="Accent5 2 3" xfId="456"/>
    <cellStyle name="Accent5 2 4" xfId="457"/>
    <cellStyle name="Accent5 2 5" xfId="458"/>
    <cellStyle name="Accent5 2 6" xfId="459"/>
    <cellStyle name="Accent5 2 7" xfId="460"/>
    <cellStyle name="Accent5 2 8" xfId="461"/>
    <cellStyle name="Accent5 2 9" xfId="462"/>
    <cellStyle name="Accent5 3" xfId="463"/>
    <cellStyle name="Accent5 4" xfId="464"/>
    <cellStyle name="Accent5 5" xfId="465"/>
    <cellStyle name="Accent5 6" xfId="466"/>
    <cellStyle name="Accent5 7" xfId="467"/>
    <cellStyle name="Accent5 8" xfId="468"/>
    <cellStyle name="Accent5 9" xfId="469"/>
    <cellStyle name="Accent6 10" xfId="470"/>
    <cellStyle name="Accent6 11" xfId="471"/>
    <cellStyle name="Accent6 2" xfId="472"/>
    <cellStyle name="Accent6 2 10" xfId="473"/>
    <cellStyle name="Accent6 2 11" xfId="474"/>
    <cellStyle name="Accent6 2 2" xfId="475"/>
    <cellStyle name="Accent6 2 3" xfId="476"/>
    <cellStyle name="Accent6 2 4" xfId="477"/>
    <cellStyle name="Accent6 2 5" xfId="478"/>
    <cellStyle name="Accent6 2 6" xfId="479"/>
    <cellStyle name="Accent6 2 7" xfId="480"/>
    <cellStyle name="Accent6 2 8" xfId="481"/>
    <cellStyle name="Accent6 2 9" xfId="482"/>
    <cellStyle name="Accent6 3" xfId="483"/>
    <cellStyle name="Accent6 4" xfId="484"/>
    <cellStyle name="Accent6 5" xfId="485"/>
    <cellStyle name="Accent6 6" xfId="486"/>
    <cellStyle name="Accent6 7" xfId="487"/>
    <cellStyle name="Accent6 8" xfId="488"/>
    <cellStyle name="Accent6 9" xfId="489"/>
    <cellStyle name="AutoFormat-Optionen" xfId="490"/>
    <cellStyle name="AxeHor" xfId="491"/>
    <cellStyle name="Bad 10" xfId="492"/>
    <cellStyle name="Bad 11" xfId="493"/>
    <cellStyle name="Bad 2" xfId="494"/>
    <cellStyle name="Bad 2 10" xfId="495"/>
    <cellStyle name="Bad 2 11" xfId="496"/>
    <cellStyle name="Bad 2 2" xfId="497"/>
    <cellStyle name="Bad 2 3" xfId="498"/>
    <cellStyle name="Bad 2 4" xfId="499"/>
    <cellStyle name="Bad 2 5" xfId="500"/>
    <cellStyle name="Bad 2 6" xfId="501"/>
    <cellStyle name="Bad 2 7" xfId="502"/>
    <cellStyle name="Bad 2 8" xfId="503"/>
    <cellStyle name="Bad 2 9" xfId="504"/>
    <cellStyle name="Bad 3" xfId="505"/>
    <cellStyle name="Bad 4" xfId="506"/>
    <cellStyle name="Bad 5" xfId="507"/>
    <cellStyle name="Bad 6" xfId="508"/>
    <cellStyle name="Bad 7" xfId="509"/>
    <cellStyle name="Bad 8" xfId="510"/>
    <cellStyle name="Bad 9" xfId="511"/>
    <cellStyle name="CALC Amount" xfId="512"/>
    <cellStyle name="CALC Amount [1]" xfId="513"/>
    <cellStyle name="CALC Amount [2]" xfId="514"/>
    <cellStyle name="CALC Amount Total" xfId="515"/>
    <cellStyle name="CALC Amount Total [1]" xfId="516"/>
    <cellStyle name="CALC Amount Total [2]" xfId="517"/>
    <cellStyle name="CALC Amount Total_Sheet1" xfId="518"/>
    <cellStyle name="CALC Currency" xfId="519"/>
    <cellStyle name="CALC Currency [1]" xfId="520"/>
    <cellStyle name="CALC Currency [2]" xfId="521"/>
    <cellStyle name="CALC Currency Total" xfId="522"/>
    <cellStyle name="CALC Currency Total [1]" xfId="523"/>
    <cellStyle name="CALC Currency Total [2]" xfId="524"/>
    <cellStyle name="CALC Currency Total_Sheet1" xfId="525"/>
    <cellStyle name="CALC Date Long" xfId="526"/>
    <cellStyle name="CALC Date Short" xfId="527"/>
    <cellStyle name="CALC Percent" xfId="528"/>
    <cellStyle name="CALC Percent [1]" xfId="529"/>
    <cellStyle name="CALC Percent [2]" xfId="530"/>
    <cellStyle name="CALC Percent Total" xfId="531"/>
    <cellStyle name="CALC Percent Total [1]" xfId="532"/>
    <cellStyle name="CALC Percent Total [2]" xfId="533"/>
    <cellStyle name="CALC Percent Total_Sheet1" xfId="534"/>
    <cellStyle name="Calculation 10" xfId="535"/>
    <cellStyle name="Calculation 11" xfId="536"/>
    <cellStyle name="Calculation 12" xfId="537"/>
    <cellStyle name="Calculation 2" xfId="538"/>
    <cellStyle name="Calculation 2 10" xfId="539"/>
    <cellStyle name="Calculation 2 11" xfId="540"/>
    <cellStyle name="Calculation 2 2" xfId="541"/>
    <cellStyle name="Calculation 2 3" xfId="542"/>
    <cellStyle name="Calculation 2 4" xfId="543"/>
    <cellStyle name="Calculation 2 5" xfId="544"/>
    <cellStyle name="Calculation 2 6" xfId="545"/>
    <cellStyle name="Calculation 2 7" xfId="546"/>
    <cellStyle name="Calculation 2 8" xfId="547"/>
    <cellStyle name="Calculation 2 9" xfId="548"/>
    <cellStyle name="Calculation 3" xfId="549"/>
    <cellStyle name="Calculation 4" xfId="550"/>
    <cellStyle name="Calculation 5" xfId="551"/>
    <cellStyle name="Calculation 6" xfId="552"/>
    <cellStyle name="Calculation 7" xfId="553"/>
    <cellStyle name="Calculation 8" xfId="554"/>
    <cellStyle name="Calculation 9" xfId="555"/>
    <cellStyle name="Check Cell" xfId="556" builtinId="23"/>
    <cellStyle name="Check Cell 10" xfId="557"/>
    <cellStyle name="Check Cell 10 2" xfId="1077"/>
    <cellStyle name="Check Cell 10 3" xfId="1220"/>
    <cellStyle name="Check Cell 11" xfId="558"/>
    <cellStyle name="Check Cell 11 2" xfId="1078"/>
    <cellStyle name="Check Cell 11 3" xfId="1221"/>
    <cellStyle name="Check Cell 2" xfId="559"/>
    <cellStyle name="Check Cell 2 10" xfId="560"/>
    <cellStyle name="Check Cell 2 10 2" xfId="1080"/>
    <cellStyle name="Check Cell 2 10 3" xfId="1223"/>
    <cellStyle name="Check Cell 2 11" xfId="561"/>
    <cellStyle name="Check Cell 2 11 2" xfId="1081"/>
    <cellStyle name="Check Cell 2 11 3" xfId="1224"/>
    <cellStyle name="Check Cell 2 12" xfId="1079"/>
    <cellStyle name="Check Cell 2 13" xfId="1222"/>
    <cellStyle name="Check Cell 2 2" xfId="562"/>
    <cellStyle name="Check Cell 2 2 2" xfId="1082"/>
    <cellStyle name="Check Cell 2 2 3" xfId="1225"/>
    <cellStyle name="Check Cell 2 3" xfId="563"/>
    <cellStyle name="Check Cell 2 3 2" xfId="1083"/>
    <cellStyle name="Check Cell 2 3 3" xfId="1226"/>
    <cellStyle name="Check Cell 2 4" xfId="564"/>
    <cellStyle name="Check Cell 2 4 2" xfId="1084"/>
    <cellStyle name="Check Cell 2 4 3" xfId="1227"/>
    <cellStyle name="Check Cell 2 5" xfId="565"/>
    <cellStyle name="Check Cell 2 5 2" xfId="1085"/>
    <cellStyle name="Check Cell 2 5 3" xfId="1228"/>
    <cellStyle name="Check Cell 2 6" xfId="566"/>
    <cellStyle name="Check Cell 2 6 2" xfId="1086"/>
    <cellStyle name="Check Cell 2 6 3" xfId="1229"/>
    <cellStyle name="Check Cell 2 7" xfId="567"/>
    <cellStyle name="Check Cell 2 7 2" xfId="1087"/>
    <cellStyle name="Check Cell 2 7 3" xfId="1230"/>
    <cellStyle name="Check Cell 2 8" xfId="568"/>
    <cellStyle name="Check Cell 2 8 2" xfId="1088"/>
    <cellStyle name="Check Cell 2 8 3" xfId="1231"/>
    <cellStyle name="Check Cell 2 9" xfId="569"/>
    <cellStyle name="Check Cell 2 9 2" xfId="1089"/>
    <cellStyle name="Check Cell 2 9 3" xfId="1232"/>
    <cellStyle name="Check Cell 3" xfId="570"/>
    <cellStyle name="Check Cell 3 2" xfId="1090"/>
    <cellStyle name="Check Cell 3 3" xfId="1233"/>
    <cellStyle name="Check Cell 4" xfId="571"/>
    <cellStyle name="Check Cell 4 2" xfId="1091"/>
    <cellStyle name="Check Cell 4 3" xfId="1234"/>
    <cellStyle name="Check Cell 5" xfId="572"/>
    <cellStyle name="Check Cell 5 2" xfId="1092"/>
    <cellStyle name="Check Cell 5 3" xfId="1235"/>
    <cellStyle name="Check Cell 6" xfId="573"/>
    <cellStyle name="Check Cell 6 2" xfId="1093"/>
    <cellStyle name="Check Cell 6 3" xfId="1236"/>
    <cellStyle name="Check Cell 7" xfId="574"/>
    <cellStyle name="Check Cell 7 2" xfId="1094"/>
    <cellStyle name="Check Cell 7 3" xfId="1237"/>
    <cellStyle name="Check Cell 8" xfId="575"/>
    <cellStyle name="Check Cell 8 2" xfId="1095"/>
    <cellStyle name="Check Cell 8 3" xfId="1238"/>
    <cellStyle name="Check Cell 9" xfId="576"/>
    <cellStyle name="Check Cell 9 2" xfId="1096"/>
    <cellStyle name="Check Cell 9 3" xfId="1239"/>
    <cellStyle name="CIL" xfId="577"/>
    <cellStyle name="CIU" xfId="578"/>
    <cellStyle name="Comma 2" xfId="579"/>
    <cellStyle name="Cur" xfId="580"/>
    <cellStyle name="Currency" xfId="1245" builtinId="4"/>
    <cellStyle name="Currency 4" xfId="956"/>
    <cellStyle name="Currency 5" xfId="954"/>
    <cellStyle name="Currency-Denomination" xfId="581"/>
    <cellStyle name="DATA Amount" xfId="582"/>
    <cellStyle name="DATA Amount [1]" xfId="583"/>
    <cellStyle name="DATA Amount [2]" xfId="584"/>
    <cellStyle name="DATA Amount_Best Practice Model Disclaimer v1.1" xfId="585"/>
    <cellStyle name="DATA Currency" xfId="586"/>
    <cellStyle name="DATA Currency [1]" xfId="587"/>
    <cellStyle name="DATA Currency [2]" xfId="588"/>
    <cellStyle name="DATA Currency_Best Practice Model Disclaimer v1.1" xfId="589"/>
    <cellStyle name="DATA Date Long" xfId="590"/>
    <cellStyle name="DATA Date Short" xfId="591"/>
    <cellStyle name="DATA List" xfId="592"/>
    <cellStyle name="DATA Memo" xfId="593"/>
    <cellStyle name="DATA Percent" xfId="594"/>
    <cellStyle name="DATA Percent [1]" xfId="595"/>
    <cellStyle name="DATA Percent [2]" xfId="596"/>
    <cellStyle name="DATA Percent_Best Practice Model Disclaimer v1.1" xfId="597"/>
    <cellStyle name="DATA Text" xfId="598"/>
    <cellStyle name="DATA Version" xfId="599"/>
    <cellStyle name="DATA_Amount" xfId="600"/>
    <cellStyle name="Date dd-mmm" xfId="601"/>
    <cellStyle name="Date dd-mmm-yy" xfId="602"/>
    <cellStyle name="Date mmm-yy" xfId="603"/>
    <cellStyle name="Decimal_0dp" xfId="604"/>
    <cellStyle name="Deviant" xfId="605"/>
    <cellStyle name="Double" xfId="606"/>
    <cellStyle name="Euro" xfId="607"/>
    <cellStyle name="Explanatory Text 10" xfId="608"/>
    <cellStyle name="Explanatory Text 11" xfId="609"/>
    <cellStyle name="Explanatory Text 2" xfId="610"/>
    <cellStyle name="Explanatory Text 2 10" xfId="611"/>
    <cellStyle name="Explanatory Text 2 11" xfId="612"/>
    <cellStyle name="Explanatory Text 2 2" xfId="613"/>
    <cellStyle name="Explanatory Text 2 3" xfId="614"/>
    <cellStyle name="Explanatory Text 2 4" xfId="615"/>
    <cellStyle name="Explanatory Text 2 5" xfId="616"/>
    <cellStyle name="Explanatory Text 2 6" xfId="617"/>
    <cellStyle name="Explanatory Text 2 7" xfId="618"/>
    <cellStyle name="Explanatory Text 2 8" xfId="619"/>
    <cellStyle name="Explanatory Text 2 9" xfId="620"/>
    <cellStyle name="Explanatory Text 3" xfId="621"/>
    <cellStyle name="Explanatory Text 4" xfId="622"/>
    <cellStyle name="Explanatory Text 5" xfId="623"/>
    <cellStyle name="Explanatory Text 6" xfId="624"/>
    <cellStyle name="Explanatory Text 7" xfId="625"/>
    <cellStyle name="Explanatory Text 8" xfId="626"/>
    <cellStyle name="Explanatory Text 9" xfId="627"/>
    <cellStyle name="footnote ref" xfId="628"/>
    <cellStyle name="footnote text" xfId="629"/>
    <cellStyle name="Forecast Cell Column Heading" xfId="630"/>
    <cellStyle name="General" xfId="631"/>
    <cellStyle name="Good 10" xfId="632"/>
    <cellStyle name="Good 11" xfId="633"/>
    <cellStyle name="Good 2" xfId="634"/>
    <cellStyle name="Good 2 10" xfId="635"/>
    <cellStyle name="Good 2 11" xfId="636"/>
    <cellStyle name="Good 2 2" xfId="637"/>
    <cellStyle name="Good 2 3" xfId="638"/>
    <cellStyle name="Good 2 4" xfId="639"/>
    <cellStyle name="Good 2 5" xfId="640"/>
    <cellStyle name="Good 2 6" xfId="641"/>
    <cellStyle name="Good 2 7" xfId="642"/>
    <cellStyle name="Good 2 8" xfId="643"/>
    <cellStyle name="Good 2 9" xfId="644"/>
    <cellStyle name="Good 3" xfId="645"/>
    <cellStyle name="Good 4" xfId="646"/>
    <cellStyle name="Good 5" xfId="647"/>
    <cellStyle name="Good 6" xfId="648"/>
    <cellStyle name="Good 7" xfId="649"/>
    <cellStyle name="Good 8" xfId="650"/>
    <cellStyle name="Good 9" xfId="651"/>
    <cellStyle name="HeaderLabel" xfId="652"/>
    <cellStyle name="HeaderText" xfId="653"/>
    <cellStyle name="HEADING 1 10" xfId="654"/>
    <cellStyle name="HEADING 1 11" xfId="655"/>
    <cellStyle name="HEADING 1 2" xfId="656"/>
    <cellStyle name="HEADING 1 3" xfId="657"/>
    <cellStyle name="HEADING 1 4" xfId="658"/>
    <cellStyle name="HEADING 1 5" xfId="659"/>
    <cellStyle name="HEADING 1 6" xfId="660"/>
    <cellStyle name="HEADING 1 7" xfId="661"/>
    <cellStyle name="HEADING 1 8" xfId="662"/>
    <cellStyle name="HEADING 1 9" xfId="663"/>
    <cellStyle name="HEADING 2 10" xfId="664"/>
    <cellStyle name="HEADING 2 11" xfId="665"/>
    <cellStyle name="HEADING 2 2" xfId="666"/>
    <cellStyle name="HEADING 2 3" xfId="667"/>
    <cellStyle name="HEADING 2 4" xfId="668"/>
    <cellStyle name="HEADING 2 5" xfId="669"/>
    <cellStyle name="HEADING 2 6" xfId="670"/>
    <cellStyle name="HEADING 2 7" xfId="671"/>
    <cellStyle name="HEADING 2 8" xfId="672"/>
    <cellStyle name="HEADING 2 9" xfId="673"/>
    <cellStyle name="HEADING 3 10" xfId="674"/>
    <cellStyle name="HEADING 3 11" xfId="675"/>
    <cellStyle name="HEADING 3 2" xfId="676"/>
    <cellStyle name="HEADING 3 3" xfId="677"/>
    <cellStyle name="HEADING 3 4" xfId="678"/>
    <cellStyle name="HEADING 3 5" xfId="679"/>
    <cellStyle name="HEADING 3 6" xfId="680"/>
    <cellStyle name="HEADING 3 7" xfId="681"/>
    <cellStyle name="HEADING 3 8" xfId="682"/>
    <cellStyle name="HEADING 3 9" xfId="683"/>
    <cellStyle name="Heading 4 10" xfId="684"/>
    <cellStyle name="Heading 4 11" xfId="685"/>
    <cellStyle name="Heading 4 2" xfId="686"/>
    <cellStyle name="Heading 4 2 10" xfId="687"/>
    <cellStyle name="Heading 4 2 11" xfId="688"/>
    <cellStyle name="Heading 4 2 2" xfId="689"/>
    <cellStyle name="Heading 4 2 3" xfId="690"/>
    <cellStyle name="Heading 4 2 4" xfId="691"/>
    <cellStyle name="Heading 4 2 5" xfId="692"/>
    <cellStyle name="Heading 4 2 6" xfId="693"/>
    <cellStyle name="Heading 4 2 7" xfId="694"/>
    <cellStyle name="Heading 4 2 8" xfId="695"/>
    <cellStyle name="Heading 4 2 9" xfId="696"/>
    <cellStyle name="Heading 4 3" xfId="697"/>
    <cellStyle name="Heading 4 4" xfId="698"/>
    <cellStyle name="Heading 4 5" xfId="699"/>
    <cellStyle name="Heading 4 6" xfId="700"/>
    <cellStyle name="Heading 4 7" xfId="701"/>
    <cellStyle name="Heading 4 8" xfId="702"/>
    <cellStyle name="Heading 4 9" xfId="703"/>
    <cellStyle name="Heading 5" xfId="704"/>
    <cellStyle name="Heading 6" xfId="705"/>
    <cellStyle name="Heading 7" xfId="706"/>
    <cellStyle name="Heading 8" xfId="707"/>
    <cellStyle name="heading info" xfId="708"/>
    <cellStyle name="Hyperlink 2" xfId="709"/>
    <cellStyle name="Hyperlink 3" xfId="710"/>
    <cellStyle name="Hyperlink 5" xfId="950"/>
    <cellStyle name="Hyperlink 7" xfId="955"/>
    <cellStyle name="Information" xfId="711"/>
    <cellStyle name="input 10" xfId="712"/>
    <cellStyle name="input 11" xfId="713"/>
    <cellStyle name="input 2" xfId="714"/>
    <cellStyle name="Input 2 10" xfId="715"/>
    <cellStyle name="Input 2 11" xfId="716"/>
    <cellStyle name="Input 2 2" xfId="717"/>
    <cellStyle name="Input 2 3" xfId="718"/>
    <cellStyle name="Input 2 4" xfId="719"/>
    <cellStyle name="Input 2 5" xfId="720"/>
    <cellStyle name="Input 2 6" xfId="721"/>
    <cellStyle name="Input 2 7" xfId="722"/>
    <cellStyle name="Input 2 8" xfId="723"/>
    <cellStyle name="Input 2 9" xfId="724"/>
    <cellStyle name="input 3" xfId="725"/>
    <cellStyle name="input 4" xfId="726"/>
    <cellStyle name="input 5" xfId="727"/>
    <cellStyle name="input 6" xfId="728"/>
    <cellStyle name="input 7" xfId="729"/>
    <cellStyle name="input 8" xfId="730"/>
    <cellStyle name="input 9" xfId="731"/>
    <cellStyle name="LABEL Normal" xfId="732"/>
    <cellStyle name="LABEL Note" xfId="733"/>
    <cellStyle name="LABEL Units" xfId="734"/>
    <cellStyle name="LabelIntersect" xfId="735"/>
    <cellStyle name="LabelLeft" xfId="736"/>
    <cellStyle name="LabelTop" xfId="737"/>
    <cellStyle name="Linked Cell 10" xfId="738"/>
    <cellStyle name="Linked Cell 11" xfId="739"/>
    <cellStyle name="Linked Cell 2" xfId="740"/>
    <cellStyle name="Linked Cell 2 10" xfId="741"/>
    <cellStyle name="Linked Cell 2 11" xfId="742"/>
    <cellStyle name="Linked Cell 2 2" xfId="743"/>
    <cellStyle name="Linked Cell 2 3" xfId="744"/>
    <cellStyle name="Linked Cell 2 4" xfId="745"/>
    <cellStyle name="Linked Cell 2 5" xfId="746"/>
    <cellStyle name="Linked Cell 2 6" xfId="747"/>
    <cellStyle name="Linked Cell 2 7" xfId="748"/>
    <cellStyle name="Linked Cell 2 8" xfId="749"/>
    <cellStyle name="Linked Cell 2 9" xfId="750"/>
    <cellStyle name="Linked Cell 3" xfId="751"/>
    <cellStyle name="Linked Cell 4" xfId="752"/>
    <cellStyle name="Linked Cell 5" xfId="753"/>
    <cellStyle name="Linked Cell 6" xfId="754"/>
    <cellStyle name="Linked Cell 7" xfId="755"/>
    <cellStyle name="Linked Cell 8" xfId="756"/>
    <cellStyle name="Linked Cell 9" xfId="757"/>
    <cellStyle name="LTM Cell Column Heading" xfId="758"/>
    <cellStyle name="Mik" xfId="759"/>
    <cellStyle name="Multiple Cell Column Heading" xfId="760"/>
    <cellStyle name="N" xfId="761"/>
    <cellStyle name="Neutral 10" xfId="762"/>
    <cellStyle name="Neutral 11" xfId="763"/>
    <cellStyle name="Neutral 2" xfId="764"/>
    <cellStyle name="Neutral 2 10" xfId="765"/>
    <cellStyle name="Neutral 2 11" xfId="766"/>
    <cellStyle name="Neutral 2 2" xfId="767"/>
    <cellStyle name="Neutral 2 3" xfId="768"/>
    <cellStyle name="Neutral 2 4" xfId="769"/>
    <cellStyle name="Neutral 2 5" xfId="770"/>
    <cellStyle name="Neutral 2 6" xfId="771"/>
    <cellStyle name="Neutral 2 7" xfId="772"/>
    <cellStyle name="Neutral 2 8" xfId="773"/>
    <cellStyle name="Neutral 2 9" xfId="774"/>
    <cellStyle name="Neutral 3" xfId="775"/>
    <cellStyle name="Neutral 4" xfId="776"/>
    <cellStyle name="Neutral 5" xfId="777"/>
    <cellStyle name="Neutral 6" xfId="778"/>
    <cellStyle name="Neutral 7" xfId="779"/>
    <cellStyle name="Neutral 8" xfId="780"/>
    <cellStyle name="Neutral 9" xfId="781"/>
    <cellStyle name="Normal" xfId="0" builtinId="0"/>
    <cellStyle name="Normal 2" xfId="782"/>
    <cellStyle name="Normal 2 10" xfId="783"/>
    <cellStyle name="Normal 2 11" xfId="784"/>
    <cellStyle name="Normal 2 12" xfId="953"/>
    <cellStyle name="Normal 2 12 2" xfId="1099"/>
    <cellStyle name="Normal 2 12 2 2" xfId="1242"/>
    <cellStyle name="Normal 2 2" xfId="785"/>
    <cellStyle name="Normal 2 3" xfId="786"/>
    <cellStyle name="Normal 2 4" xfId="787"/>
    <cellStyle name="Normal 2 5" xfId="788"/>
    <cellStyle name="Normal 2 6" xfId="789"/>
    <cellStyle name="Normal 2 7" xfId="790"/>
    <cellStyle name="Normal 2 8" xfId="791"/>
    <cellStyle name="Normal 2 9" xfId="792"/>
    <cellStyle name="Normal 3" xfId="793"/>
    <cellStyle name="Normal 3 2" xfId="794"/>
    <cellStyle name="Normal 4" xfId="795"/>
    <cellStyle name="Normal 5" xfId="951"/>
    <cellStyle name="Normal 5 2" xfId="1097"/>
    <cellStyle name="Normal 5 2 2" xfId="1241"/>
    <cellStyle name="Normal 6" xfId="1240"/>
    <cellStyle name="Normal 6 2" xfId="1243"/>
    <cellStyle name="Normal 7" xfId="1244"/>
    <cellStyle name="Normal millions" xfId="796"/>
    <cellStyle name="Normal no decimal" xfId="797"/>
    <cellStyle name="Normal thousands" xfId="798"/>
    <cellStyle name="Normal two decimals" xfId="799"/>
    <cellStyle name="Normal_Pipeline_consolidated" xfId="800"/>
    <cellStyle name="Note 10" xfId="801"/>
    <cellStyle name="Note 11" xfId="802"/>
    <cellStyle name="Note 2" xfId="803"/>
    <cellStyle name="Note 2 10" xfId="804"/>
    <cellStyle name="Note 2 11" xfId="805"/>
    <cellStyle name="Note 2 2" xfId="806"/>
    <cellStyle name="Note 2 3" xfId="807"/>
    <cellStyle name="Note 2 4" xfId="808"/>
    <cellStyle name="Note 2 5" xfId="809"/>
    <cellStyle name="Note 2 6" xfId="810"/>
    <cellStyle name="Note 2 7" xfId="811"/>
    <cellStyle name="Note 2 8" xfId="812"/>
    <cellStyle name="Note 2 9" xfId="813"/>
    <cellStyle name="Note 3" xfId="814"/>
    <cellStyle name="Note 4" xfId="815"/>
    <cellStyle name="Note 5" xfId="816"/>
    <cellStyle name="Note 6" xfId="817"/>
    <cellStyle name="Note 7" xfId="818"/>
    <cellStyle name="Note 8" xfId="819"/>
    <cellStyle name="Note 9" xfId="820"/>
    <cellStyle name="Notes_multi" xfId="821"/>
    <cellStyle name="Output 10" xfId="822"/>
    <cellStyle name="Output 11" xfId="823"/>
    <cellStyle name="Output 2" xfId="824"/>
    <cellStyle name="Output 2 10" xfId="825"/>
    <cellStyle name="Output 2 11" xfId="826"/>
    <cellStyle name="Output 2 2" xfId="827"/>
    <cellStyle name="Output 2 3" xfId="828"/>
    <cellStyle name="Output 2 4" xfId="829"/>
    <cellStyle name="Output 2 5" xfId="830"/>
    <cellStyle name="Output 2 6" xfId="831"/>
    <cellStyle name="Output 2 7" xfId="832"/>
    <cellStyle name="Output 2 8" xfId="833"/>
    <cellStyle name="Output 2 9" xfId="834"/>
    <cellStyle name="Output 3" xfId="835"/>
    <cellStyle name="Output 4" xfId="836"/>
    <cellStyle name="Output 5" xfId="837"/>
    <cellStyle name="Output 6" xfId="838"/>
    <cellStyle name="Output 7" xfId="839"/>
    <cellStyle name="Output 8" xfId="840"/>
    <cellStyle name="Output 9" xfId="841"/>
    <cellStyle name="P" xfId="842"/>
    <cellStyle name="Percent 2" xfId="843"/>
    <cellStyle name="Percent 3" xfId="844"/>
    <cellStyle name="rngLCDatePaste" xfId="845"/>
    <cellStyle name="single" xfId="846"/>
    <cellStyle name="Single Cell Column Heading" xfId="847"/>
    <cellStyle name="Style 1" xfId="848"/>
    <cellStyle name="Style1" xfId="849"/>
    <cellStyle name="Style2" xfId="850"/>
    <cellStyle name="Style3" xfId="851"/>
    <cellStyle name="Style4" xfId="852"/>
    <cellStyle name="Style5" xfId="853"/>
    <cellStyle name="Style6" xfId="854"/>
    <cellStyle name="System" xfId="855"/>
    <cellStyle name="Table Footnote" xfId="856"/>
    <cellStyle name="Table Header" xfId="857"/>
    <cellStyle name="Table Heading 1" xfId="858"/>
    <cellStyle name="Table Heading 2" xfId="859"/>
    <cellStyle name="Table Of Which" xfId="860"/>
    <cellStyle name="Table Row Billions" xfId="861"/>
    <cellStyle name="Table Row Billions Check" xfId="862"/>
    <cellStyle name="Table Row Millions" xfId="863"/>
    <cellStyle name="Table Row Millions Check" xfId="864"/>
    <cellStyle name="Table Row Percentage" xfId="865"/>
    <cellStyle name="Table Row Percentage Check" xfId="866"/>
    <cellStyle name="Table Total Billions" xfId="867"/>
    <cellStyle name="Table Total Millions" xfId="868"/>
    <cellStyle name="Table Total Percentage" xfId="869"/>
    <cellStyle name="Table Units" xfId="870"/>
    <cellStyle name="test" xfId="871"/>
    <cellStyle name="Text" xfId="872"/>
    <cellStyle name="Text Level 1" xfId="873"/>
    <cellStyle name="Text Level 2" xfId="874"/>
    <cellStyle name="Text Level 3" xfId="875"/>
    <cellStyle name="Text Level 4" xfId="876"/>
    <cellStyle name="Tickmark" xfId="877"/>
    <cellStyle name="TIME Detail" xfId="878"/>
    <cellStyle name="TIME Period Start" xfId="879"/>
    <cellStyle name="Title 10" xfId="880"/>
    <cellStyle name="Title 11" xfId="881"/>
    <cellStyle name="Title 2" xfId="882"/>
    <cellStyle name="Title 2 10" xfId="883"/>
    <cellStyle name="Title 2 11" xfId="884"/>
    <cellStyle name="Title 2 2" xfId="885"/>
    <cellStyle name="Title 2 3" xfId="886"/>
    <cellStyle name="Title 2 4" xfId="887"/>
    <cellStyle name="Title 2 5" xfId="888"/>
    <cellStyle name="Title 2 6" xfId="889"/>
    <cellStyle name="Title 2 7" xfId="890"/>
    <cellStyle name="Title 2 8" xfId="891"/>
    <cellStyle name="Title 2 9" xfId="892"/>
    <cellStyle name="Title 3" xfId="893"/>
    <cellStyle name="Title 4" xfId="894"/>
    <cellStyle name="Title 5" xfId="895"/>
    <cellStyle name="Title 6" xfId="896"/>
    <cellStyle name="Title 7" xfId="897"/>
    <cellStyle name="Title 8" xfId="898"/>
    <cellStyle name="Title 9" xfId="899"/>
    <cellStyle name="Title1" xfId="900"/>
    <cellStyle name="Title2" xfId="901"/>
    <cellStyle name="Title3" xfId="902"/>
    <cellStyle name="Title4" xfId="903"/>
    <cellStyle name="Title5" xfId="904"/>
    <cellStyle name="Title6" xfId="905"/>
    <cellStyle name="Total 10" xfId="906"/>
    <cellStyle name="Total 11" xfId="907"/>
    <cellStyle name="Total 2" xfId="908"/>
    <cellStyle name="Total 2 10" xfId="909"/>
    <cellStyle name="Total 2 11" xfId="910"/>
    <cellStyle name="Total 2 2" xfId="911"/>
    <cellStyle name="Total 2 3" xfId="912"/>
    <cellStyle name="Total 2 4" xfId="913"/>
    <cellStyle name="Total 2 5" xfId="914"/>
    <cellStyle name="Total 2 6" xfId="915"/>
    <cellStyle name="Total 2 7" xfId="916"/>
    <cellStyle name="Total 2 8" xfId="917"/>
    <cellStyle name="Total 2 9" xfId="918"/>
    <cellStyle name="Total 3" xfId="919"/>
    <cellStyle name="Total 4" xfId="920"/>
    <cellStyle name="Total 5" xfId="921"/>
    <cellStyle name="Total 6" xfId="922"/>
    <cellStyle name="Total 7" xfId="923"/>
    <cellStyle name="Total 8" xfId="924"/>
    <cellStyle name="Total 9" xfId="925"/>
    <cellStyle name="Warning Text 10" xfId="926"/>
    <cellStyle name="Warning Text 11" xfId="927"/>
    <cellStyle name="Warning Text 2" xfId="928"/>
    <cellStyle name="Warning Text 2 10" xfId="929"/>
    <cellStyle name="Warning Text 2 11"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 name="whole number" xfId="946"/>
    <cellStyle name="WIP" xfId="947"/>
    <cellStyle name="Work in progress" xfId="948"/>
    <cellStyle name="Year" xfId="949"/>
  </cellStyles>
  <dxfs count="138">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top" textRotation="0" wrapText="1" indent="0" relativeIndent="255" justifyLastLine="0" shrinkToFit="0" mergeCell="0" readingOrder="0"/>
    </dxf>
    <dxf>
      <font>
        <strike val="0"/>
        <outline val="0"/>
        <shadow val="0"/>
        <sz val="12"/>
        <name val="Calibri"/>
        <scheme val="minor"/>
      </font>
    </dxf>
    <dxf>
      <font>
        <strike val="0"/>
        <outline val="0"/>
        <shadow val="0"/>
        <sz val="12"/>
        <name val="Calibri"/>
        <scheme val="minor"/>
      </font>
    </dxf>
    <dxf>
      <border outline="0">
        <bottom style="medium">
          <color indexed="64"/>
        </bottom>
      </border>
    </dxf>
    <dxf>
      <font>
        <strike val="0"/>
        <outline val="0"/>
        <shadow val="0"/>
        <sz val="12"/>
        <name val="Calibri"/>
        <scheme val="minor"/>
      </font>
    </dxf>
    <dxf>
      <font>
        <b val="0"/>
        <i val="0"/>
        <strike val="0"/>
        <condense val="0"/>
        <extend val="0"/>
        <outline val="0"/>
        <shadow val="0"/>
        <u val="none"/>
        <vertAlign val="baseline"/>
        <sz val="14"/>
        <color theme="1"/>
        <name val="Calibri"/>
        <scheme val="minor"/>
      </font>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2"/>
        <color auto="1"/>
        <name val="Calibri"/>
        <scheme val="minor"/>
      </font>
      <numFmt numFmtId="164" formatCode="&quot;£&quot;#,##0.00\ \m"/>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2"/>
        <color auto="1"/>
        <name val="Calibri"/>
        <scheme val="minor"/>
      </font>
      <numFmt numFmtId="20" formatCode="dd\-mmm\-yy"/>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2"/>
        <color auto="1"/>
        <name val="Calibri"/>
        <scheme val="minor"/>
      </font>
      <numFmt numFmtId="20" formatCode="dd\-mmm\-yy"/>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2"/>
        <color auto="1"/>
        <name val="Calibri"/>
        <scheme val="minor"/>
      </font>
      <numFmt numFmtId="20" formatCode="dd\-mmm\-yy"/>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2"/>
        <color auto="1"/>
        <name val="Calibri"/>
        <scheme val="minor"/>
      </font>
      <numFmt numFmtId="20" formatCode="dd\-mmm\-yy"/>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strike val="0"/>
        <outline val="0"/>
        <shadow val="0"/>
        <vertAlign val="baseline"/>
        <sz val="11"/>
        <color auto="1"/>
        <name val="Calibri"/>
        <scheme val="minor"/>
      </font>
      <numFmt numFmtId="203" formatCode="&quot;£&quot;#,##0\ \m"/>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strike val="0"/>
        <outline val="0"/>
        <shadow val="0"/>
        <vertAlign val="baseline"/>
        <sz val="11"/>
        <color auto="1"/>
        <name val="Calibri"/>
        <scheme val="minor"/>
      </font>
      <numFmt numFmtId="203" formatCode="&quot;£&quot;#,##0\ \m"/>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strike val="0"/>
        <outline val="0"/>
        <shadow val="0"/>
        <vertAlign val="baseline"/>
        <sz val="11"/>
        <color auto="1"/>
        <name val="Calibri"/>
        <scheme val="minor"/>
      </font>
      <numFmt numFmtId="203" formatCode="&quot;£&quot;#,##0\ \m"/>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203" formatCode="&quot;£&quot;#,##0\ \m"/>
      <fill>
        <patternFill patternType="none">
          <fgColor indexed="64"/>
          <bgColor indexed="65"/>
        </patternFill>
      </fill>
      <alignment horizontal="left" vertical="top" textRotation="0" wrapText="0" indent="0" relativeIndent="0"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strike val="0"/>
        <outline val="0"/>
        <shadow val="0"/>
        <vertAlign val="baseline"/>
        <sz val="11"/>
        <color auto="1"/>
        <name val="Calibri"/>
        <scheme val="minor"/>
      </font>
      <numFmt numFmtId="203" formatCode="&quot;£&quot;#,##0\ \m"/>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strike val="0"/>
        <outline val="0"/>
        <shadow val="0"/>
        <vertAlign val="baseline"/>
        <sz val="11"/>
        <color auto="1"/>
        <name val="Calibri"/>
        <scheme val="minor"/>
      </font>
      <numFmt numFmtId="203" formatCode="&quot;£&quot;#,##0\ \m"/>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strike val="0"/>
        <outline val="0"/>
        <shadow val="0"/>
        <vertAlign val="baseline"/>
        <sz val="11"/>
        <color auto="1"/>
        <name val="Calibri"/>
        <scheme val="minor"/>
      </font>
      <numFmt numFmtId="203" formatCode="&quot;£&quot;#,##0\ \m"/>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203" formatCode="&quot;£&quot;#,##0\ \m"/>
      <fill>
        <patternFill patternType="none">
          <fgColor indexed="64"/>
          <bgColor indexed="65"/>
        </patternFill>
      </fill>
      <alignment horizontal="left"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203" formatCode="&quot;£&quot;#,##0\ \m"/>
      <fill>
        <patternFill patternType="none">
          <fgColor indexed="64"/>
          <bgColor indexed="65"/>
        </patternFill>
      </fill>
      <alignment horizontal="left"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203" formatCode="&quot;£&quot;#,##0\ \m"/>
      <fill>
        <patternFill patternType="none">
          <fgColor indexed="64"/>
          <bgColor indexed="65"/>
        </patternFill>
      </fill>
      <alignment horizontal="left"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bottom/>
      </border>
    </dxf>
    <dxf>
      <font>
        <b val="0"/>
        <strike val="0"/>
        <outline val="0"/>
        <shadow val="0"/>
        <vertAlign val="baseline"/>
        <sz val="11"/>
        <color auto="1"/>
        <name val="Calibri"/>
        <scheme val="minor"/>
      </font>
      <numFmt numFmtId="203" formatCode="&quot;£&quot;#,##0\ \m"/>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top" textRotation="0" wrapText="1" indent="0" relativeIndent="255" justifyLastLine="0" shrinkToFit="0" mergeCell="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numFmt numFmtId="165" formatCode="yyyy"/>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protection locked="1" hidden="0"/>
    </dxf>
    <dxf>
      <font>
        <strike val="0"/>
        <outline val="0"/>
        <shadow val="0"/>
        <vertAlign val="baseline"/>
        <sz val="11"/>
        <name val="Calibri"/>
        <scheme val="minor"/>
      </font>
      <numFmt numFmtId="164" formatCode="&quot;£&quot;#,##0.00\ \m"/>
      <fill>
        <patternFill>
          <fgColor indexed="64"/>
          <bgColor theme="2" tint="-0.249977111117893"/>
        </patternFill>
      </fill>
      <alignment horizontal="center" vertical="top" textRotation="0" wrapText="0" indent="0" relativeIndent="255" justifyLastLine="0" shrinkToFit="0" mergeCell="0" readingOrder="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dxf>
    <dxf>
      <border outline="0">
        <top style="thin">
          <color indexed="64"/>
        </top>
      </border>
    </dxf>
    <dxf>
      <font>
        <b val="0"/>
        <strike val="0"/>
        <outline val="0"/>
        <shadow val="0"/>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fgColor indexed="64"/>
          <bgColor indexed="65"/>
        </patternFill>
      </fill>
      <alignment horizontal="left" vertical="top" textRotation="0" wrapText="0" indent="0" relativeIndent="255" justifyLastLine="0" shrinkToFit="0" mergeCell="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scheme val="minor"/>
      </font>
      <fill>
        <patternFill patternType="solid">
          <fgColor theme="4"/>
          <bgColor theme="4"/>
        </patternFill>
      </fill>
      <alignment horizontal="center" vertical="center" textRotation="0" wrapText="1" indent="0" relativeIndent="255" justifyLastLine="0" shrinkToFit="0" mergeCell="0" readingOrder="0"/>
      <border diagonalUp="0" diagonalDown="0" outline="0">
        <left style="thin">
          <color theme="0"/>
        </left>
        <right style="thin">
          <color theme="0"/>
        </right>
        <top/>
        <bottom/>
      </border>
    </dxf>
  </dxfs>
  <tableStyles count="0" defaultTableStyle="TableStyleMedium9" defaultPivotStyle="PivotStyleLight16"/>
  <colors>
    <mruColors>
      <color rgb="FFC40012"/>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Chart!$B$15</c:f>
              <c:strCache>
                <c:ptCount val="1"/>
                <c:pt idx="0">
                  <c:v>Infrastructure investment, £ billion, 2011-12 prices</c:v>
                </c:pt>
              </c:strCache>
            </c:strRef>
          </c:tx>
          <c:spPr>
            <a:solidFill>
              <a:srgbClr val="C40012"/>
            </a:solidFill>
          </c:spPr>
          <c:cat>
            <c:strRef>
              <c:f>Chart!$A$16:$A$22</c:f>
              <c:strCache>
                <c:ptCount val="7"/>
                <c:pt idx="0">
                  <c:v>
Transport</c:v>
                </c:pt>
                <c:pt idx="1">
                  <c:v>Energy</c:v>
                </c:pt>
                <c:pt idx="2">
                  <c:v>
Communications</c:v>
                </c:pt>
                <c:pt idx="3">
                  <c:v>Waste</c:v>
                </c:pt>
                <c:pt idx="4">
                  <c:v>
Water</c:v>
                </c:pt>
                <c:pt idx="5">
                  <c:v>Flood</c:v>
                </c:pt>
                <c:pt idx="6">
                  <c:v>
Intellectual capital</c:v>
                </c:pt>
              </c:strCache>
            </c:strRef>
          </c:cat>
          <c:val>
            <c:numRef>
              <c:f>Chart!$B$16:$B$22</c:f>
              <c:numCache>
                <c:formatCode>#,##0,\ </c:formatCode>
                <c:ptCount val="7"/>
                <c:pt idx="0">
                  <c:v>92300.87274878168</c:v>
                </c:pt>
                <c:pt idx="1">
                  <c:v>176483.6574100072</c:v>
                </c:pt>
                <c:pt idx="2">
                  <c:v>16419.758482540925</c:v>
                </c:pt>
                <c:pt idx="3">
                  <c:v>3141.5762464229251</c:v>
                </c:pt>
                <c:pt idx="4">
                  <c:v>16446.542286725591</c:v>
                </c:pt>
                <c:pt idx="5">
                  <c:v>4944.5028393994489</c:v>
                </c:pt>
                <c:pt idx="6">
                  <c:v>185.53602021160697</c:v>
                </c:pt>
              </c:numCache>
            </c:numRef>
          </c:val>
        </c:ser>
        <c:axId val="156986752"/>
        <c:axId val="156988544"/>
      </c:barChart>
      <c:catAx>
        <c:axId val="156986752"/>
        <c:scaling>
          <c:orientation val="minMax"/>
        </c:scaling>
        <c:axPos val="b"/>
        <c:tickLblPos val="nextTo"/>
        <c:spPr>
          <a:ln w="12700">
            <a:solidFill>
              <a:schemeClr val="tx1"/>
            </a:solidFill>
          </a:ln>
        </c:spPr>
        <c:txPr>
          <a:bodyPr rot="0"/>
          <a:lstStyle/>
          <a:p>
            <a:pPr>
              <a:defRPr sz="1100"/>
            </a:pPr>
            <a:endParaRPr lang="en-US"/>
          </a:p>
        </c:txPr>
        <c:crossAx val="156988544"/>
        <c:crosses val="autoZero"/>
        <c:auto val="1"/>
        <c:lblAlgn val="ctr"/>
        <c:lblOffset val="100"/>
        <c:tickLblSkip val="1"/>
      </c:catAx>
      <c:valAx>
        <c:axId val="156988544"/>
        <c:scaling>
          <c:orientation val="minMax"/>
          <c:max val="200000"/>
        </c:scaling>
        <c:axPos val="l"/>
        <c:majorGridlines>
          <c:spPr>
            <a:ln w="12700">
              <a:solidFill>
                <a:schemeClr val="tx1"/>
              </a:solidFill>
            </a:ln>
          </c:spPr>
        </c:majorGridlines>
        <c:title>
          <c:tx>
            <c:rich>
              <a:bodyPr rot="-5400000" vert="horz"/>
              <a:lstStyle/>
              <a:p>
                <a:pPr>
                  <a:defRPr sz="1100" b="0"/>
                </a:pPr>
                <a:r>
                  <a:rPr lang="en-GB" sz="1100" b="0"/>
                  <a:t>Infrastrucutre investment, </a:t>
                </a:r>
              </a:p>
              <a:p>
                <a:pPr>
                  <a:defRPr sz="1100" b="0"/>
                </a:pPr>
                <a:r>
                  <a:rPr lang="en-GB" sz="1100" b="0"/>
                  <a:t>£ billion, 2011-12 prices</a:t>
                </a:r>
              </a:p>
            </c:rich>
          </c:tx>
          <c:layout/>
        </c:title>
        <c:numFmt formatCode="#,##0,\ " sourceLinked="1"/>
        <c:tickLblPos val="nextTo"/>
        <c:spPr>
          <a:ln w="12700">
            <a:solidFill>
              <a:schemeClr val="tx1"/>
            </a:solidFill>
          </a:ln>
        </c:spPr>
        <c:crossAx val="156986752"/>
        <c:crosses val="autoZero"/>
        <c:crossBetween val="between"/>
        <c:majorUnit val="50000"/>
      </c:valAx>
      <c:spPr>
        <a:noFill/>
      </c:spPr>
    </c:plotArea>
    <c:plotVisOnly val="1"/>
  </c:chart>
  <c:spPr>
    <a:noFill/>
    <a:ln>
      <a:noFill/>
    </a:ln>
  </c:spPr>
  <c:txPr>
    <a:bodyPr/>
    <a:lstStyle/>
    <a:p>
      <a:pPr>
        <a:defRPr>
          <a:latin typeface="Humnst777 Lt BT"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66675</xdr:colOff>
      <xdr:row>11</xdr:row>
      <xdr:rowOff>161925</xdr:rowOff>
    </xdr:from>
    <xdr:to>
      <xdr:col>15</xdr:col>
      <xdr:colOff>409875</xdr:colOff>
      <xdr:row>26</xdr:row>
      <xdr:rowOff>142425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asisdata6\homedirs\Program%20Files\FileNET\IDM\Cache\2003012410152300001\all%20the%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row r="4">
          <cell r="A4">
            <v>35877</v>
          </cell>
          <cell r="D4">
            <v>33091</v>
          </cell>
          <cell r="G4">
            <v>33092</v>
          </cell>
          <cell r="J4">
            <v>33973</v>
          </cell>
          <cell r="M4">
            <v>34096</v>
          </cell>
        </row>
      </sheetData>
      <sheetData sheetId="18"/>
      <sheetData sheetId="19"/>
      <sheetData sheetId="20"/>
      <sheetData sheetId="2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255.529399189814" createdVersion="3" refreshedVersion="3" minRefreshableVersion="3" recordCount="576">
  <cacheSource type="worksheet">
    <worksheetSource name="Infrastructure"/>
  </cacheSource>
  <cacheFields count="37">
    <cacheField name="Sector" numFmtId="0">
      <sharedItems count="9">
        <s v="Communications"/>
        <s v="Energy"/>
        <s v="Flood"/>
        <s v="Intellectual capital"/>
        <s v="Transport"/>
        <s v="Waste"/>
        <s v="Water"/>
        <s v="Itellectual capital" u="1"/>
        <s v="Nuclear Decommissioning" u="1"/>
      </sharedItems>
    </cacheField>
    <cacheField name="Sub-Sector" numFmtId="0">
      <sharedItems/>
    </cacheField>
    <cacheField name="Sub-Group" numFmtId="0">
      <sharedItems/>
    </cacheField>
    <cacheField name="Project / programme name" numFmtId="0">
      <sharedItems/>
    </cacheField>
    <cacheField name="Description / purpose" numFmtId="0">
      <sharedItems containsBlank="1" containsMixedTypes="1" containsNumber="1" containsInteger="1" minValue="0" maxValue="0" longText="1"/>
    </cacheField>
    <cacheField name="Region" numFmtId="0">
      <sharedItems containsBlank="1"/>
    </cacheField>
    <cacheField name="Asset Ownership" numFmtId="0">
      <sharedItems count="3">
        <s v="Private"/>
        <s v="Public / private"/>
        <s v="Public"/>
      </sharedItems>
    </cacheField>
    <cacheField name="Economically regulated asset" numFmtId="0">
      <sharedItems/>
    </cacheField>
    <cacheField name="Funding Source(s)" numFmtId="0">
      <sharedItems count="3">
        <s v="Public / private"/>
        <s v="Private"/>
        <s v="Public"/>
      </sharedItems>
    </cacheField>
    <cacheField name="Scheme Status" numFmtId="0">
      <sharedItems containsBlank="1"/>
    </cacheField>
    <cacheField name="Earliest construction start date" numFmtId="0">
      <sharedItems containsDate="1" containsBlank="1" containsMixedTypes="1" minDate="1905-06-30T00:00:00" maxDate="2015-06-02T00:00:00"/>
    </cacheField>
    <cacheField name="Date in service" numFmtId="0">
      <sharedItems containsDate="1" containsBlank="1" containsMixedTypes="1" minDate="1905-07-01T00:00:00" maxDate="2017-06-02T00:00:00"/>
    </cacheField>
    <cacheField name="On schedule" numFmtId="0">
      <sharedItems containsBlank="1"/>
    </cacheField>
    <cacheField name="Total capex cost all funding (£m)" numFmtId="164">
      <sharedItems containsBlank="1" containsMixedTypes="1" containsNumber="1" minValue="0.2" maxValue="66757.939199999979"/>
    </cacheField>
    <cacheField name="Total capex cost publicly funded, if different (£m)" numFmtId="164">
      <sharedItems containsBlank="1" containsMixedTypes="1" containsNumber="1" minValue="26.184000000000001" maxValue="1604.9"/>
    </cacheField>
    <cacheField name="2011/12 (£m)" numFmtId="164">
      <sharedItems containsString="0" containsBlank="1" containsNumber="1" minValue="0" maxValue="5165.8999999999996"/>
    </cacheField>
    <cacheField name="2012/13 (£m)" numFmtId="164">
      <sharedItems containsString="0" containsBlank="1" containsNumber="1" minValue="0" maxValue="5885.9827199999991"/>
    </cacheField>
    <cacheField name="2013/14 (£m)" numFmtId="164">
      <sharedItems containsString="0" containsBlank="1" containsNumber="1" minValue="0" maxValue="6819.1027200000017"/>
    </cacheField>
    <cacheField name="2014/15 (£m)" numFmtId="164">
      <sharedItems containsString="0" containsBlank="1" containsNumber="1" minValue="0" maxValue="12262.993919999999"/>
    </cacheField>
    <cacheField name="2015 to 2020_x000a_(£m)" numFmtId="0">
      <sharedItems containsString="0" containsBlank="1" containsNumber="1" minValue="0" maxValue="37208.125439999989"/>
    </cacheField>
    <cacheField name="Beyond 2020 _x000a_(£m)" numFmtId="0">
      <sharedItems containsString="0" containsBlank="1" containsNumber="1" minValue="0" maxValue="15700"/>
    </cacheField>
    <cacheField name="Estimate status" numFmtId="0">
      <sharedItems containsBlank="1"/>
    </cacheField>
    <cacheField name="Basis of costs" numFmtId="0">
      <sharedItems containsBlank="1"/>
    </cacheField>
    <cacheField name="Base Year" numFmtId="0">
      <sharedItems containsBlank="1"/>
    </cacheField>
    <cacheField name="Data source(s)" numFmtId="0">
      <sharedItems containsBlank="1" longText="1"/>
    </cacheField>
    <cacheField name="Notes (including details where &quot;other&quot; given in response to earlier questions)" numFmtId="0">
      <sharedItems containsBlank="1" longText="1"/>
    </cacheField>
    <cacheField name="2011/12c" numFmtId="203">
      <sharedItems containsSemiMixedTypes="0" containsString="0" containsNumber="1" minValue="0" maxValue="5286.7011206058423"/>
    </cacheField>
    <cacheField name="2012/13c" numFmtId="203">
      <sharedItems containsSemiMixedTypes="0" containsString="0" containsNumber="1" minValue="0" maxValue="6196.4887723841694"/>
    </cacheField>
    <cacheField name="2013/14c" numFmtId="203">
      <sharedItems containsSemiMixedTypes="0" containsString="0" containsNumber="1" minValue="0" maxValue="7178.8340965796051"/>
    </cacheField>
    <cacheField name="2014/15c" numFmtId="203">
      <sharedItems containsSemiMixedTypes="0" containsString="0" containsNumber="1" minValue="0" maxValue="12909.909484256072"/>
    </cacheField>
    <cacheField name="2015 to 2020c" numFmtId="203">
      <sharedItems containsSemiMixedTypes="0" containsString="0" containsNumber="1" minValue="0" maxValue="39170.983419132725"/>
    </cacheField>
    <cacheField name="Beyond 2020c" numFmtId="203">
      <sharedItems containsSemiMixedTypes="0" containsString="0" containsNumber="1" minValue="0" maxValue="16067.134012178272"/>
    </cacheField>
    <cacheField name="2011 to 2015 deflated" numFmtId="203">
      <sharedItems containsSemiMixedTypes="0" containsString="0" containsNumber="1" minValue="0" maxValue="28858.880080851464"/>
    </cacheField>
    <cacheField name="2012 to 2015 deflated" numFmtId="203">
      <sharedItems containsSemiMixedTypes="0" containsString="0" containsNumber="1" minValue="0" maxValue="26285.232353219846"/>
    </cacheField>
    <cacheField name="Post 2015 deflated" numFmtId="203">
      <sharedItems containsSemiMixedTypes="0" containsString="0" containsNumber="1" minValue="0" maxValue="39170.983419132725"/>
    </cacheField>
    <cacheField name="2012 onwards" numFmtId="203">
      <sharedItems containsSemiMixedTypes="0" containsString="0" containsNumber="1" minValue="0" maxValue="65456.215772352574"/>
    </cacheField>
    <cacheField name="2011 onwards" numFmtId="203">
      <sharedItems containsSemiMixedTypes="0" containsString="0" containsNumber="1" minValue="0" maxValue="68029.863499984189"/>
    </cacheField>
  </cacheFields>
</pivotCacheDefinition>
</file>

<file path=xl/pivotCache/pivotCacheRecords1.xml><?xml version="1.0" encoding="utf-8"?>
<pivotCacheRecords xmlns="http://schemas.openxmlformats.org/spreadsheetml/2006/main" xmlns:r="http://schemas.openxmlformats.org/officeDocument/2006/relationships" count="576">
  <r>
    <x v="0"/>
    <s v="Broadcasting"/>
    <s v="Broadcasting"/>
    <s v="Digital Radio extension"/>
    <s v="Investment to signficantly improve the coveage of DAB radio across the UK.  This is intended to support a future decision on radio switchover.  "/>
    <s v="UK"/>
    <x v="0"/>
    <s v="No"/>
    <x v="0"/>
    <s v="Proposed"/>
    <m/>
    <m/>
    <m/>
    <n v="22"/>
    <m/>
    <m/>
    <m/>
    <n v="2"/>
    <n v="4"/>
    <n v="16"/>
    <m/>
    <s v="Estimated"/>
    <s v="Nominal"/>
    <m/>
    <s v="Arqiva financial statements"/>
    <s v="Government, Ofcom and radio sector in ongoing discussion to agree the framework and cost split for the build-out of local DAB.  The intention is to sign a MoU in the summer."/>
    <n v="0"/>
    <n v="0"/>
    <n v="1.8999216282328357"/>
    <n v="3.7071641526494359"/>
    <n v="14.466982059119751"/>
    <n v="0"/>
    <n v="5.6070857808822714"/>
    <n v="5.6070857808822714"/>
    <n v="14.466982059119751"/>
    <n v="20.074067840002023"/>
    <n v="20.074067840002023"/>
  </r>
  <r>
    <x v="0"/>
    <s v="Broadcasting"/>
    <s v="Broadcasting"/>
    <s v="Digital TV Switchover"/>
    <s v="Investment to convert all 1,154 TV transmitters in the UK to digital TV broadcasting by 2012"/>
    <s v="UK"/>
    <x v="0"/>
    <s v="No"/>
    <x v="1"/>
    <s v="Started"/>
    <d v="1905-06-30T00:00:00"/>
    <d v="1905-07-04T00:00:00"/>
    <s v="Yes"/>
    <n v="700"/>
    <m/>
    <n v="75"/>
    <m/>
    <m/>
    <m/>
    <m/>
    <m/>
    <s v="Confirmed"/>
    <s v="Nominal"/>
    <m/>
    <s v="Digital TV Switchover policy team. Cost estimate from Arqiva"/>
    <s v="The transmission network is being upgraded by Arqiva, under contract to the broadcasters. "/>
    <n v="75"/>
    <n v="0"/>
    <n v="0"/>
    <n v="0"/>
    <n v="0"/>
    <n v="0"/>
    <n v="75"/>
    <n v="0"/>
    <n v="0"/>
    <n v="0"/>
    <n v="75"/>
  </r>
  <r>
    <x v="0"/>
    <s v="Fixed line"/>
    <s v="Fixed line"/>
    <s v="BT Superfast Fibre Access programme"/>
    <s v="Investment by BT across the UK to install Fibre to the Cabinet to approx two thirds of premises by 2015"/>
    <s v="UK"/>
    <x v="0"/>
    <s v="No"/>
    <x v="1"/>
    <s v="Started"/>
    <d v="1905-07-02T00:00:00"/>
    <d v="1905-07-07T00:00:00"/>
    <s v="No"/>
    <n v="2500"/>
    <m/>
    <n v="500"/>
    <n v="500"/>
    <n v="500"/>
    <n v="500"/>
    <m/>
    <m/>
    <s v="Estimated"/>
    <s v="Nominal"/>
    <m/>
    <s v="BT release, confirmed in financial statements"/>
    <s v="BT expects that the programme will cover 2/3 of the UK by 2015. BT announce on 3/11/11 that aiming to complete rollout by 2014, one year earlier than previously expected.  There have also been reports that take up of the service is slower than expected, confirmed in part by some public statements regarding partiulcar areas (e.g. statement about take up in Cardiff by Richard Hall on 11th March). Costs estimated from BT business case."/>
    <n v="500"/>
    <n v="486.85491723466413"/>
    <n v="474.98040705820893"/>
    <n v="463.39551908117949"/>
    <n v="0"/>
    <n v="0"/>
    <n v="1925.2308433740523"/>
    <n v="1425.2308433740527"/>
    <n v="0"/>
    <n v="1425.2308433740527"/>
    <n v="1925.2308433740523"/>
  </r>
  <r>
    <x v="0"/>
    <s v="Fixed line"/>
    <s v="Fixed line"/>
    <s v="Virgin Media Network Extension"/>
    <s v="Virgin Media investing to extend their cable network to an additional 400,000 homes by 2012.  they currently cover 12.7m homes in the UK"/>
    <s v="UK"/>
    <x v="0"/>
    <s v="No"/>
    <x v="1"/>
    <s v="Started"/>
    <d v="1905-07-01T00:00:00"/>
    <d v="1905-07-01T00:00:00"/>
    <s v="Yes"/>
    <n v="100"/>
    <m/>
    <n v="33.333333333333336"/>
    <n v="33.333333333333336"/>
    <m/>
    <m/>
    <m/>
    <m/>
    <s v="Estimated"/>
    <s v="Nominal"/>
    <m/>
    <s v="Virgin Media financial statements"/>
    <s v="Virgin have confirmed the programme and report on yearly progress for extra homes passed, but have not released figures for cost.  They expect that if the OFCOM mandated access to BT infrastructure is favourable, they may invest to reach £16m home by 2015. Cost estimate is Analyst estimate - Virgin media have not released an estimate of the costs"/>
    <n v="33.333333333333336"/>
    <n v="32.45699448231094"/>
    <n v="0"/>
    <n v="0"/>
    <n v="0"/>
    <n v="0"/>
    <n v="65.790327815644275"/>
    <n v="32.45699448231094"/>
    <n v="0"/>
    <n v="32.45699448231094"/>
    <n v="65.790327815644275"/>
  </r>
  <r>
    <x v="0"/>
    <s v="Mobile"/>
    <s v="Mobile"/>
    <s v="Mobile network upgrade"/>
    <s v="Upgrade of mobile networks as a result of the release of the so called digital dividend spectrum (800MHz and 2.6 Ghz)"/>
    <s v="UK"/>
    <x v="0"/>
    <s v="No"/>
    <x v="1"/>
    <s v="Planned"/>
    <d v="1905-07-05T00:00:00"/>
    <d v="1905-07-05T00:00:00"/>
    <m/>
    <n v="3000"/>
    <m/>
    <m/>
    <m/>
    <n v="600"/>
    <n v="600"/>
    <n v="1800"/>
    <m/>
    <s v="Estimated"/>
    <s v="Nominal"/>
    <m/>
    <s v="Spectrum policy team"/>
    <s v="This is the expected investment to be made by the Mobile Network Operators (MNOs) as a result of an auction of spectrum around 800Mhz and 2.6Ghz in 2012.  If the spectrum auction follows the expected timetable implementation would begin in 2013 and continue for 3-5 years.  Each mobile network has been calculating what the upgrade will cost and will have to have an idea of the cost before the auction begins, but these figures would be commercially sensitive (expecially ahead of the auction) and so have not been released.  A general estimate for the industry based on top down estimates is £3-4bn over 5 years.  However, the cost and the rollout will be heavily dependent on the outcome of the auction process."/>
    <n v="0"/>
    <n v="0"/>
    <n v="569.97648846985066"/>
    <n v="556.07462289741545"/>
    <n v="1627.5354816509721"/>
    <n v="0"/>
    <n v="1126.051111367266"/>
    <n v="1126.051111367266"/>
    <n v="1627.5354816509721"/>
    <n v="2753.5865930182381"/>
    <n v="2753.5865930182381"/>
  </r>
  <r>
    <x v="0"/>
    <s v="Other digital communications"/>
    <s v="Balancing item"/>
    <s v="Balancing item to cover general communications investment"/>
    <s v="To ensure consistency with earlier approach, use ONS estimates for sector investment to add to total investment"/>
    <s v="UK"/>
    <x v="0"/>
    <s v="No"/>
    <x v="1"/>
    <m/>
    <m/>
    <m/>
    <m/>
    <n v="14402.666666666701"/>
    <m/>
    <n v="3698.75"/>
    <n v="3927.083333333333"/>
    <n v="3389.4166666666665"/>
    <n v="3387.4166666666665"/>
    <m/>
    <m/>
    <s v="Estimated"/>
    <s v="Nominal"/>
    <m/>
    <s v="ONS - Capital Stocks, Capital Consumption and Non-Financial Balance Sheets. 4.1.1 Gross fixed capital formation by asset and industry - Post &amp; Telecommunications Plant and Machinery (JGRK)"/>
    <s v="Excludes BDUK investment. Assumption based on historical data is that telecoms is approx 75% of total ONS estimate"/>
    <n v="3698.75"/>
    <n v="3823.8396624472575"/>
    <n v="3219.8130160464216"/>
    <n v="3139.4274091884772"/>
    <n v="0"/>
    <n v="0"/>
    <n v="13881.830087682156"/>
    <n v="10183.080087682156"/>
    <n v="0"/>
    <n v="10183.080087682156"/>
    <n v="13881.830087682156"/>
  </r>
  <r>
    <x v="0"/>
    <s v="Other digital communications"/>
    <s v="Satellite"/>
    <s v="Hylas 1"/>
    <s v="Launch of a new Ka band broadband and HDTV satellite serving the UK and parts of Europe by Avanti"/>
    <s v="UK"/>
    <x v="0"/>
    <s v="No"/>
    <x v="0"/>
    <s v="Started"/>
    <d v="1905-06-30T00:00:00"/>
    <d v="1905-07-03T00:00:00"/>
    <s v="Yes"/>
    <n v="120"/>
    <m/>
    <n v="40"/>
    <m/>
    <m/>
    <m/>
    <m/>
    <m/>
    <s v="Confirmed"/>
    <s v="Nominal"/>
    <m/>
    <s v="Avanti financial statements"/>
    <s v="Significant public funding for this came through the European Space Agency, although it is primarily a commercial venture.  There are no guarantees regarding the capacity of the satellite that will be directed towards the UK - it is likely to depend on demand."/>
    <n v="40"/>
    <n v="0"/>
    <n v="0"/>
    <n v="0"/>
    <n v="0"/>
    <n v="0"/>
    <n v="40"/>
    <n v="0"/>
    <n v="0"/>
    <n v="0"/>
    <n v="40"/>
  </r>
  <r>
    <x v="0"/>
    <s v="Other digital communications"/>
    <s v="Satellite"/>
    <s v="KA-SAT"/>
    <s v="Launch of a new Ka band broadband and HDTV satellite serving the UK and parts of Europe by Eutelsat"/>
    <s v="UK"/>
    <x v="0"/>
    <s v="No"/>
    <x v="0"/>
    <s v="Started"/>
    <d v="1905-07-01T00:00:00"/>
    <d v="1905-07-03T00:00:00"/>
    <s v="Yes"/>
    <n v="290"/>
    <m/>
    <n v="96.666666666666671"/>
    <m/>
    <m/>
    <m/>
    <m/>
    <m/>
    <s v="Confirmed"/>
    <s v="Nominal"/>
    <m/>
    <s v="Eutelsat confirmed statements"/>
    <s v="Primarily a commercial venture, although the "/>
    <n v="96.666666666666686"/>
    <n v="0"/>
    <n v="0"/>
    <n v="0"/>
    <n v="0"/>
    <n v="0"/>
    <n v="96.666666666666686"/>
    <n v="0"/>
    <n v="0"/>
    <n v="0"/>
    <n v="96.666666666666686"/>
  </r>
  <r>
    <x v="0"/>
    <s v="Rural broadband"/>
    <s v="Rural broadband"/>
    <s v="BDUK rural broadband investment"/>
    <s v="Programme to invest £530m of central government money and similar level of local funding to support broadband infrastructure investment in places where the private sector would not otherwise go"/>
    <s v="UK"/>
    <x v="1"/>
    <s v="No"/>
    <x v="0"/>
    <s v="Started"/>
    <d v="1905-07-04T00:00:00"/>
    <d v="1905-07-07T00:00:00"/>
    <s v="Yes"/>
    <s v="£2000m"/>
    <m/>
    <n v="0"/>
    <n v="330"/>
    <n v="860"/>
    <n v="460"/>
    <n v="350"/>
    <m/>
    <s v="Confirmed"/>
    <s v="Nominal"/>
    <m/>
    <s v="BDUK programme documents"/>
    <s v="First £530m to 2015 is confirmed funding, with £300m available beyond 2015 allocated from the TV Licence fee but to be confirmed in the next parliament.  Expectation is that this funding plus a similar level of local public funding will be used to leverage private sector investment to ensure that every premise in the UK gets standard broadband and as many as possible get superfast broadband. Costs dran from central government funding allocated from the TV Licence Fee"/>
    <n v="0"/>
    <n v="321.32424537487833"/>
    <n v="816.9663001401193"/>
    <n v="426.32387755468517"/>
    <n v="316.46523254324455"/>
    <n v="0"/>
    <n v="1564.6144230696827"/>
    <n v="1564.6144230696827"/>
    <n v="316.46523254324455"/>
    <n v="1881.0796556129274"/>
    <n v="1881.0796556129274"/>
  </r>
  <r>
    <x v="0"/>
    <s v="Rural broadband"/>
    <s v="Rural broadband"/>
    <s v="Cornwall Broadband project"/>
    <s v="County wide project in Cornwall to provide superfast broadband - expected to provide up to 90% coverage"/>
    <s v="South West"/>
    <x v="0"/>
    <s v="No"/>
    <x v="0"/>
    <s v="Started"/>
    <d v="1905-07-03T00:00:00"/>
    <d v="1905-07-06T00:00:00"/>
    <s v="Yes"/>
    <n v="132"/>
    <m/>
    <n v="33"/>
    <n v="33"/>
    <n v="33"/>
    <n v="33"/>
    <m/>
    <m/>
    <s v="NA"/>
    <s v="Nominal"/>
    <m/>
    <s v="Project documentation - expect up to £53m from EU funds and £78m from BT"/>
    <s v="No BDUK money is expected as part of this investment.  The rollout of the network will be dependent on take up from businesses and citizens - if take up is lower than anticipated then BT will not roll the network out as far as 90%"/>
    <n v="33"/>
    <n v="32.132424537487829"/>
    <n v="31.348706865841788"/>
    <n v="30.584104259357847"/>
    <n v="0"/>
    <n v="0"/>
    <n v="127.06523566268746"/>
    <n v="94.065235662687456"/>
    <n v="0"/>
    <n v="94.065235662687456"/>
    <n v="127.06523566268746"/>
  </r>
  <r>
    <x v="0"/>
    <s v="Rural broadband"/>
    <s v="Rural broadband"/>
    <s v="South Yorkshire Digital Region"/>
    <s v="Four councils in South Yorkshire (Runcorn, Doncaster, Sheffield and Barnsley) and the RDA, Yorkshire Forward, are investing in a regional superfast broadband network to cover over 80% of households with an aim to increase beyond that to 97% coverage (although this latter part is currently looking difficult to deliver given the financial situation of the project)"/>
    <s v="Yorkshire &amp; the Humber"/>
    <x v="2"/>
    <s v="No"/>
    <x v="0"/>
    <s v="Started"/>
    <d v="1905-07-02T00:00:00"/>
    <d v="1905-07-04T00:00:00"/>
    <s v="No"/>
    <n v="93"/>
    <m/>
    <n v="31"/>
    <n v="31"/>
    <m/>
    <m/>
    <m/>
    <m/>
    <s v="Confirmed"/>
    <s v="Nominal"/>
    <m/>
    <s v="Digital Region Limited (the delivery body) &amp; Yorkshire Forward (the Regional Development Agency). Cost estimates drawn from project documentation - funding is coming from the councils, the RDA, EU money and a soft loan from the private sector partner, nothing from BDUK"/>
    <s v="Progress has been slower than expected and take-up is low.  The councils are currently moving their own corporate networks onto this infrastructure to provide an anchor client.  BIS are responsible for extracting Yorkshire Forward from the project prior to RDA shutdown - potentially transferring public sector involvement entirely to the LAs."/>
    <n v="31"/>
    <n v="30.185004868549175"/>
    <n v="0"/>
    <n v="0"/>
    <n v="0"/>
    <n v="0"/>
    <n v="61.185004868549171"/>
    <n v="30.185004868549175"/>
    <n v="0"/>
    <n v="30.185004868549175"/>
    <n v="61.185004868549171"/>
  </r>
  <r>
    <x v="1"/>
    <s v="CCS"/>
    <s v="CCS"/>
    <s v="CCS Programme"/>
    <s v="Programme to support CCS with the aim of achieving cost-competitive and commercially viable deployment by the 2020s"/>
    <s v="Great Britain"/>
    <x v="0"/>
    <s v="No"/>
    <x v="2"/>
    <s v="Planned"/>
    <m/>
    <m/>
    <m/>
    <s v=""/>
    <m/>
    <m/>
    <m/>
    <m/>
    <m/>
    <m/>
    <m/>
    <m/>
    <m/>
    <m/>
    <m/>
    <m/>
    <n v="0"/>
    <n v="0"/>
    <n v="0"/>
    <n v="0"/>
    <n v="0"/>
    <n v="0"/>
    <n v="0"/>
    <n v="0"/>
    <n v="0"/>
    <n v="0"/>
    <n v="0"/>
  </r>
  <r>
    <x v="1"/>
    <s v="Electricity distribution"/>
    <s v="Electricity distribution"/>
    <s v="CE Northern Electric Distribution"/>
    <s v="CE NEDL"/>
    <s v="North East"/>
    <x v="0"/>
    <s v="Yes"/>
    <x v="1"/>
    <s v="Confirmed"/>
    <d v="1905-07-02T00:00:00"/>
    <d v="1905-07-07T00:00:00"/>
    <s v="Programme"/>
    <n v="378"/>
    <m/>
    <n v="75.599999999999994"/>
    <n v="75.599999999999994"/>
    <n v="75.599999999999994"/>
    <n v="75.599999999999994"/>
    <m/>
    <m/>
    <s v="Estimated"/>
    <s v="Constant"/>
    <s v="2007/08"/>
    <s v="Ofgem Price Control Review  http://www.ofgem.gov.uk/Networks/ElecDist/PriceCntrls/DPCR5/Documents1/FP_1_Core%20document%20SS%20FINAL.pdf, table p35"/>
    <s v="Annual split is based on equal spend in each year of control period"/>
    <n v="82.990284867446064"/>
    <n v="82.990284867446064"/>
    <n v="82.990284867446064"/>
    <n v="82.990284867446064"/>
    <n v="0"/>
    <n v="0"/>
    <n v="331.96113946978426"/>
    <n v="248.97085460233819"/>
    <n v="0"/>
    <n v="248.97085460233819"/>
    <n v="331.96113946978426"/>
  </r>
  <r>
    <x v="1"/>
    <s v="Electricity distribution"/>
    <s v="Electricity distribution"/>
    <s v="CE Yorkshire Distribution"/>
    <s v="CE YEDL"/>
    <s v="Yorkshire &amp; the Humber"/>
    <x v="0"/>
    <s v="Yes"/>
    <x v="1"/>
    <s v="Confirmed"/>
    <d v="1905-07-02T00:00:00"/>
    <d v="1905-07-07T00:00:00"/>
    <s v="Programme"/>
    <n v="508"/>
    <m/>
    <n v="101.6"/>
    <n v="101.6"/>
    <n v="101.6"/>
    <n v="101.6"/>
    <m/>
    <m/>
    <s v="Estimated"/>
    <s v="Constant"/>
    <s v="2007/08"/>
    <s v="Ofgem Price Control Review  http://www.ofgem.gov.uk/Networks/ElecDist/PriceCntrls/DPCR5/Documents1/FP_1_Core%20document%20SS%20FINAL.pdf, table p35"/>
    <s v="Annual split is based on equal spend in each year of control period"/>
    <n v="111.53191722926616"/>
    <n v="111.53191722926616"/>
    <n v="111.53191722926616"/>
    <n v="111.53191722926616"/>
    <n v="0"/>
    <n v="0"/>
    <n v="446.12766891706463"/>
    <n v="334.5957516877985"/>
    <n v="0"/>
    <n v="334.5957516877985"/>
    <n v="446.12766891706463"/>
  </r>
  <r>
    <x v="1"/>
    <s v="Electricity distribution"/>
    <s v="Electricity distribution"/>
    <s v="Electricity North West"/>
    <s v="ENW"/>
    <s v="North West"/>
    <x v="0"/>
    <s v="Yes"/>
    <x v="1"/>
    <s v="Confirmed"/>
    <d v="1905-07-02T00:00:00"/>
    <d v="1905-07-07T00:00:00"/>
    <s v="Programme"/>
    <n v="554"/>
    <m/>
    <n v="110.8"/>
    <n v="110.8"/>
    <n v="110.8"/>
    <n v="110.8"/>
    <m/>
    <m/>
    <s v="Estimated"/>
    <s v="Constant"/>
    <s v="2007/08"/>
    <s v="Ofgem Price Control Review  http://www.ofgem.gov.uk/Networks/ElecDist/PriceCntrls/DPCR5/Documents1/FP_1_Core%20document%20SS%20FINAL.pdf, table p35"/>
    <s v="Annual split is based on equal spend in each year of control period"/>
    <n v="121.63126406498711"/>
    <n v="121.63126406498711"/>
    <n v="121.63126406498711"/>
    <n v="121.63126406498711"/>
    <n v="0"/>
    <n v="0"/>
    <n v="486.52505625994843"/>
    <n v="364.89379219496129"/>
    <n v="0"/>
    <n v="364.89379219496129"/>
    <n v="486.52505625994843"/>
  </r>
  <r>
    <x v="1"/>
    <s v="Electricity distribution"/>
    <s v="Electricity distribution"/>
    <s v="Eon Central Networks East"/>
    <s v="CN East"/>
    <s v="East Midlands"/>
    <x v="0"/>
    <s v="Yes"/>
    <x v="1"/>
    <s v="Confirmed"/>
    <d v="1905-07-02T00:00:00"/>
    <d v="1905-07-07T00:00:00"/>
    <s v="Programme"/>
    <n v="606"/>
    <m/>
    <n v="121.2"/>
    <n v="121.2"/>
    <n v="121.2"/>
    <n v="121.2"/>
    <m/>
    <m/>
    <s v="Estimated"/>
    <s v="Constant"/>
    <s v="2007/08"/>
    <s v="Ofgem Price Control Review  http://www.ofgem.gov.uk/Networks/ElecDist/PriceCntrls/DPCR5/Documents1/FP_1_Core%20document%20SS%20FINAL.pdf, table p35"/>
    <s v="Annual split is based on equal spend in each year of control period"/>
    <n v="133.04791700971512"/>
    <n v="133.04791700971512"/>
    <n v="133.04791700971512"/>
    <n v="133.04791700971512"/>
    <n v="0"/>
    <n v="0"/>
    <n v="532.19166803886048"/>
    <n v="399.14375102914539"/>
    <n v="0"/>
    <n v="399.14375102914539"/>
    <n v="532.19166803886048"/>
  </r>
  <r>
    <x v="1"/>
    <s v="Electricity distribution"/>
    <s v="Electricity distribution"/>
    <s v="Eon Central Networks West"/>
    <s v="CN West"/>
    <s v="West Midlands"/>
    <x v="0"/>
    <s v="Yes"/>
    <x v="1"/>
    <s v="Confirmed"/>
    <d v="1905-07-02T00:00:00"/>
    <d v="1905-07-07T00:00:00"/>
    <s v="Programme"/>
    <n v="597"/>
    <m/>
    <n v="119.4"/>
    <n v="119.4"/>
    <n v="119.4"/>
    <n v="119.4"/>
    <m/>
    <m/>
    <s v="Estimated"/>
    <s v="Constant"/>
    <s v="2007/08"/>
    <s v="Ofgem Price Control Review  http://www.ofgem.gov.uk/Networks/ElecDist/PriceCntrls/DPCR5/Documents1/FP_1_Core%20document%20SS%20FINAL.pdf, table p35"/>
    <s v="Annual split is based on equal spend in each year of control period"/>
    <n v="131.07195784620453"/>
    <n v="131.07195784620453"/>
    <n v="131.07195784620453"/>
    <n v="131.07195784620453"/>
    <n v="0"/>
    <n v="0"/>
    <n v="524.28783138481811"/>
    <n v="393.21587353861355"/>
    <n v="0"/>
    <n v="393.21587353861355"/>
    <n v="524.28783138481811"/>
  </r>
  <r>
    <x v="1"/>
    <s v="Electricity distribution"/>
    <s v="Electricity distribution"/>
    <s v="Scottish and Southern Energy Hydro"/>
    <s v="SSE Hydro"/>
    <s v="Scotland"/>
    <x v="0"/>
    <s v="Yes"/>
    <x v="1"/>
    <s v="Confirmed"/>
    <d v="1905-07-02T00:00:00"/>
    <d v="1905-07-07T00:00:00"/>
    <s v="Programme"/>
    <n v="207"/>
    <m/>
    <n v="41.4"/>
    <n v="41.4"/>
    <n v="41.4"/>
    <n v="41.4"/>
    <m/>
    <m/>
    <s v="Estimated"/>
    <s v="Constant"/>
    <s v="2007/08"/>
    <s v="Ofgem Price Control Review  http://www.ofgem.gov.uk/Networks/ElecDist/PriceCntrls/DPCR5/Documents1/FP_1_Core%20document%20SS%20FINAL.pdf, table p35"/>
    <s v="Annual split is based on equal spend in each year of control period"/>
    <n v="45.447060760744279"/>
    <n v="45.447060760744279"/>
    <n v="45.447060760744279"/>
    <n v="45.447060760744279"/>
    <n v="0"/>
    <n v="0"/>
    <n v="181.78824304297711"/>
    <n v="136.34118228223284"/>
    <n v="0"/>
    <n v="136.34118228223284"/>
    <n v="181.78824304297711"/>
  </r>
  <r>
    <x v="1"/>
    <s v="Electricity distribution"/>
    <s v="Electricity distribution"/>
    <s v="Scottish and Southern Energy Southern"/>
    <s v="SSE Southern"/>
    <s v="South East"/>
    <x v="0"/>
    <s v="Yes"/>
    <x v="1"/>
    <s v="Confirmed"/>
    <d v="1905-07-02T00:00:00"/>
    <d v="1905-07-07T00:00:00"/>
    <s v="Programme"/>
    <n v="644"/>
    <m/>
    <n v="128.80000000000001"/>
    <n v="128.80000000000001"/>
    <n v="128.80000000000001"/>
    <n v="128.80000000000001"/>
    <m/>
    <m/>
    <s v="Estimated"/>
    <s v="Constant"/>
    <s v="2007/08"/>
    <s v="Ofgem Price Control Review  http://www.ofgem.gov.uk/Networks/ElecDist/PriceCntrls/DPCR5/Documents1/FP_1_Core%20document%20SS%20FINAL.pdf, table p35"/>
    <s v="Annual split is based on equal spend in each year of control period. Some of area is in South West region"/>
    <n v="141.39085570009334"/>
    <n v="141.39085570009334"/>
    <n v="141.39085570009334"/>
    <n v="141.39085570009334"/>
    <n v="0"/>
    <n v="0"/>
    <n v="565.56342280037336"/>
    <n v="424.17256710028005"/>
    <n v="0"/>
    <n v="424.17256710028005"/>
    <n v="565.56342280037336"/>
  </r>
  <r>
    <x v="1"/>
    <s v="Electricity distribution"/>
    <s v="Electricity distribution"/>
    <s v="Scottish Power Distribution"/>
    <s v="SP Distribution"/>
    <s v="Scotland"/>
    <x v="0"/>
    <s v="Yes"/>
    <x v="1"/>
    <s v="Confirmed"/>
    <d v="1905-07-02T00:00:00"/>
    <d v="1905-07-07T00:00:00"/>
    <s v="Programme"/>
    <n v="384"/>
    <m/>
    <n v="76.8"/>
    <n v="76.8"/>
    <n v="76.8"/>
    <n v="76.8"/>
    <m/>
    <m/>
    <s v="Estimated"/>
    <s v="Constant"/>
    <s v="2007/08"/>
    <s v="Ofgem Price Control Review  http://www.ofgem.gov.uk/Networks/ElecDist/PriceCntrls/DPCR5/Documents1/FP_1_Core%20document%20SS%20FINAL.pdf, table p35"/>
    <s v="Annual split is based on equal spend in each year of control period"/>
    <n v="84.307590976453156"/>
    <n v="84.307590976453156"/>
    <n v="84.307590976453156"/>
    <n v="84.307590976453156"/>
    <n v="0"/>
    <n v="0"/>
    <n v="337.23036390581262"/>
    <n v="252.92277292935947"/>
    <n v="0"/>
    <n v="252.92277292935947"/>
    <n v="337.23036390581262"/>
  </r>
  <r>
    <x v="1"/>
    <s v="Electricity distribution"/>
    <s v="Electricity distribution"/>
    <s v="Scottish Power Manweb"/>
    <s v="SP Manweb"/>
    <s v="Wales"/>
    <x v="0"/>
    <s v="Yes"/>
    <x v="1"/>
    <s v="Confirmed"/>
    <d v="1905-07-02T00:00:00"/>
    <d v="1905-07-07T00:00:00"/>
    <s v="Programme"/>
    <n v="547"/>
    <m/>
    <n v="109.4"/>
    <n v="109.4"/>
    <n v="109.4"/>
    <n v="109.4"/>
    <m/>
    <m/>
    <s v="Estimated"/>
    <s v="Constant"/>
    <s v="2007/08"/>
    <s v="Ofgem Price Control Review  http://www.ofgem.gov.uk/Networks/ElecDist/PriceCntrls/DPCR5/Documents1/FP_1_Core%20document%20SS%20FINAL.pdf, table p35"/>
    <s v="Annual split is based on equal spend in each year of control period. Also covers Merseyside and Cheshire"/>
    <n v="120.09440693781218"/>
    <n v="120.09440693781218"/>
    <n v="120.09440693781218"/>
    <n v="120.09440693781218"/>
    <n v="0"/>
    <n v="0"/>
    <n v="480.37762775124872"/>
    <n v="360.28322081343651"/>
    <n v="0"/>
    <n v="360.28322081343651"/>
    <n v="480.37762775124872"/>
  </r>
  <r>
    <x v="1"/>
    <s v="Electricity distribution"/>
    <s v="Electricity distribution"/>
    <s v="UK Power Networks - East"/>
    <s v="EDFE EPN"/>
    <s v="East of England"/>
    <x v="0"/>
    <s v="Yes"/>
    <x v="1"/>
    <s v="Confirmed"/>
    <d v="1905-07-02T00:00:00"/>
    <d v="1905-07-07T00:00:00"/>
    <s v="Programme"/>
    <n v="657"/>
    <m/>
    <n v="131.4"/>
    <n v="131.4"/>
    <n v="131.4"/>
    <n v="131.4"/>
    <m/>
    <m/>
    <s v="Estimated"/>
    <s v="Constant"/>
    <s v="2007/08"/>
    <s v="Ofgem Price Control Review  http://www.ofgem.gov.uk/Networks/ElecDist/PriceCntrls/DPCR5/Documents1/FP_1_Core%20document%20SS%20FINAL.pdf, table p35"/>
    <s v="Annual split is based on equal spend in each year of control period"/>
    <n v="144.24501893627533"/>
    <n v="144.24501893627533"/>
    <n v="144.24501893627533"/>
    <n v="144.24501893627533"/>
    <n v="0"/>
    <n v="0"/>
    <n v="576.98007574510132"/>
    <n v="432.73505680882602"/>
    <n v="0"/>
    <n v="432.73505680882602"/>
    <n v="576.98007574510132"/>
  </r>
  <r>
    <x v="1"/>
    <s v="Electricity distribution"/>
    <s v="Electricity distribution"/>
    <s v="UK Power Networks - London"/>
    <s v="EDFE LPN"/>
    <s v="London"/>
    <x v="0"/>
    <s v="Yes"/>
    <x v="1"/>
    <s v="Confirmed"/>
    <d v="1905-07-02T00:00:00"/>
    <d v="1905-07-07T00:00:00"/>
    <s v="Programme"/>
    <n v="493"/>
    <m/>
    <n v="98.6"/>
    <n v="98.6"/>
    <n v="98.6"/>
    <n v="98.6"/>
    <m/>
    <m/>
    <s v="Estimated"/>
    <s v="Constant"/>
    <s v="2007/08"/>
    <s v="Ofgem Price Control Review  http://www.ofgem.gov.uk/Networks/ElecDist/PriceCntrls/DPCR5/Documents1/FP_1_Core%20document%20SS%20FINAL.pdf, table p35"/>
    <s v="Annual split is based on equal spend in each year of control period"/>
    <n v="108.23865195674846"/>
    <n v="108.23865195674846"/>
    <n v="108.23865195674846"/>
    <n v="108.23865195674846"/>
    <n v="0"/>
    <n v="0"/>
    <n v="432.95460782699382"/>
    <n v="324.71595587024535"/>
    <n v="0"/>
    <n v="324.71595587024535"/>
    <n v="432.95460782699382"/>
  </r>
  <r>
    <x v="1"/>
    <s v="Electricity distribution"/>
    <s v="Electricity distribution"/>
    <s v="UK Power Networks - South East"/>
    <s v="EDFE SPN"/>
    <s v="South East"/>
    <x v="0"/>
    <s v="Yes"/>
    <x v="1"/>
    <s v="Confirmed"/>
    <d v="1905-07-02T00:00:00"/>
    <d v="1905-07-07T00:00:00"/>
    <s v="Programme"/>
    <n v="520"/>
    <m/>
    <n v="104"/>
    <n v="104"/>
    <n v="104"/>
    <n v="104"/>
    <m/>
    <m/>
    <s v="Estimated"/>
    <s v="Constant"/>
    <s v="2007/08"/>
    <s v="Ofgem Price Control Review  http://www.ofgem.gov.uk/Networks/ElecDist/PriceCntrls/DPCR5/Documents1/FP_1_Core%20document%20SS%20FINAL.pdf, table p35"/>
    <s v="Annual split is based on equal spend in each year of control period"/>
    <n v="114.16652944728031"/>
    <n v="114.16652944728031"/>
    <n v="114.16652944728031"/>
    <n v="114.16652944728031"/>
    <n v="0"/>
    <n v="0"/>
    <n v="456.66611778912124"/>
    <n v="342.49958834184093"/>
    <n v="0"/>
    <n v="342.49958834184093"/>
    <n v="456.66611778912124"/>
  </r>
  <r>
    <x v="1"/>
    <s v="Electricity distribution"/>
    <s v="Electricity distribution"/>
    <s v="Western Power Distribution South Wales"/>
    <s v="WPD S Wales"/>
    <s v="Wales"/>
    <x v="0"/>
    <s v="Yes"/>
    <x v="1"/>
    <s v="Confirmed"/>
    <d v="1905-07-02T00:00:00"/>
    <d v="1905-07-07T00:00:00"/>
    <s v="Programme"/>
    <n v="224"/>
    <m/>
    <n v="44.8"/>
    <n v="44.8"/>
    <n v="44.8"/>
    <n v="44.8"/>
    <m/>
    <m/>
    <s v="Estimated"/>
    <s v="Constant"/>
    <s v="2007/08"/>
    <s v="Ofgem Price Control Review  http://www.ofgem.gov.uk/Networks/ElecDist/PriceCntrls/DPCR5/Documents1/FP_1_Core%20document%20SS%20FINAL.pdf, table p35"/>
    <s v="Annual split is based on equal spend in each year of control period"/>
    <n v="49.179428069597677"/>
    <n v="49.179428069597677"/>
    <n v="49.179428069597677"/>
    <n v="49.179428069597677"/>
    <n v="0"/>
    <n v="0"/>
    <n v="196.71771227839071"/>
    <n v="147.53828420879302"/>
    <n v="0"/>
    <n v="147.53828420879302"/>
    <n v="196.71771227839071"/>
  </r>
  <r>
    <x v="1"/>
    <s v="Electricity distribution"/>
    <s v="Electricity distribution"/>
    <s v="Western Power Distribution South West"/>
    <s v="WPD S West"/>
    <s v="South West"/>
    <x v="0"/>
    <s v="Yes"/>
    <x v="1"/>
    <s v="Confirmed"/>
    <d v="1905-07-02T00:00:00"/>
    <d v="1905-07-07T00:00:00"/>
    <s v="Programme"/>
    <n v="339"/>
    <m/>
    <n v="67.8"/>
    <n v="67.8"/>
    <n v="67.8"/>
    <n v="67.8"/>
    <m/>
    <m/>
    <s v="Estimated"/>
    <s v="Constant"/>
    <s v="2007/08"/>
    <s v="Ofgem Price Control Review  http://www.ofgem.gov.uk/Networks/ElecDist/PriceCntrls/DPCR5/Documents1/FP_1_Core%20document%20SS%20FINAL.pdf, table p35"/>
    <s v="Annual split is based on equal spend in each year of control period"/>
    <n v="74.427795158900054"/>
    <n v="74.427795158900054"/>
    <n v="74.427795158900054"/>
    <n v="74.427795158900054"/>
    <n v="0"/>
    <n v="0"/>
    <n v="297.71118063560021"/>
    <n v="223.28338547670018"/>
    <n v="0"/>
    <n v="223.28338547670018"/>
    <n v="297.71118063560021"/>
  </r>
  <r>
    <x v="1"/>
    <s v="Electricity generation"/>
    <s v="Biomass"/>
    <s v="Biomass"/>
    <m/>
    <s v="Great Britain"/>
    <x v="0"/>
    <s v="No"/>
    <x v="1"/>
    <s v="Ongoing"/>
    <m/>
    <m/>
    <m/>
    <n v="187.22924999999998"/>
    <m/>
    <n v="52.398937499999995"/>
    <n v="44.913374999999995"/>
    <n v="14.971125000000001"/>
    <n v="0"/>
    <n v="0"/>
    <n v="0"/>
    <m/>
    <s v="Constant"/>
    <s v="2009/10"/>
    <s v="HM Treasury estimates"/>
    <s v="These cost data are Treasury estimates using levelised cost data and market intelligence on proportion of projects that are constructed. Figures are indicative of potential investment and are not a forecast of actual investment"/>
    <n v="55.163163629472876"/>
    <n v="47.282711682405328"/>
    <n v="15.760903894135112"/>
    <n v="0"/>
    <n v="0"/>
    <n v="0"/>
    <n v="118.20677920601332"/>
    <n v="63.043615576540439"/>
    <n v="0"/>
    <n v="63.043615576540439"/>
    <n v="118.20677920601332"/>
  </r>
  <r>
    <x v="1"/>
    <s v="Electricity generation"/>
    <s v="Biomass"/>
    <s v="Bristol"/>
    <s v="Seabank 132kV"/>
    <m/>
    <x v="0"/>
    <s v="No"/>
    <x v="1"/>
    <s v="Scoping"/>
    <m/>
    <n v="2015"/>
    <m/>
    <m/>
    <m/>
    <m/>
    <m/>
    <m/>
    <m/>
    <m/>
    <m/>
    <m/>
    <m/>
    <m/>
    <s v="National Grid TEC register data, 05/11/206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Biomass"/>
    <s v="Rothes Bio-Plant"/>
    <s v="Glenrothes"/>
    <m/>
    <x v="0"/>
    <s v="No"/>
    <x v="1"/>
    <s v="Consents Approved"/>
    <m/>
    <n v="2012"/>
    <m/>
    <m/>
    <m/>
    <m/>
    <m/>
    <m/>
    <m/>
    <m/>
    <m/>
    <m/>
    <m/>
    <m/>
    <s v="National Grid TEC register data, 05/11/215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Biomass"/>
    <s v="Stallingborough "/>
    <s v="Stallingborough 132kV Substation"/>
    <m/>
    <x v="0"/>
    <s v="No"/>
    <x v="1"/>
    <s v="Consents Approved"/>
    <m/>
    <n v="2015"/>
    <m/>
    <m/>
    <m/>
    <m/>
    <m/>
    <m/>
    <m/>
    <m/>
    <m/>
    <m/>
    <m/>
    <m/>
    <s v="National Grid TEC register data, 05/11/215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Abernedd Power Station "/>
    <s v="Baglan Bay 275kV"/>
    <m/>
    <x v="0"/>
    <s v="No"/>
    <x v="1"/>
    <s v="Consents Approved"/>
    <m/>
    <n v="2015"/>
    <m/>
    <m/>
    <m/>
    <m/>
    <m/>
    <m/>
    <m/>
    <m/>
    <m/>
    <m/>
    <m/>
    <m/>
    <s v="National Grid TEC register data, 05/11/201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Barking Power Station C"/>
    <s v="Barking 400kV substation"/>
    <m/>
    <x v="0"/>
    <s v="No"/>
    <x v="1"/>
    <s v="Consents Approved"/>
    <m/>
    <n v="2017"/>
    <m/>
    <m/>
    <m/>
    <m/>
    <m/>
    <m/>
    <m/>
    <m/>
    <m/>
    <m/>
    <m/>
    <m/>
    <s v="National Grid TEC register data, 05/11/202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Carrington Power Station"/>
    <s v="Carrington"/>
    <m/>
    <x v="0"/>
    <s v="No"/>
    <x v="1"/>
    <s v="Consents Approved"/>
    <m/>
    <n v="2014"/>
    <m/>
    <m/>
    <m/>
    <m/>
    <m/>
    <m/>
    <m/>
    <m/>
    <m/>
    <m/>
    <m/>
    <m/>
    <s v="National Grid TEC register data, 05/11/202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CCGT"/>
    <m/>
    <s v="Great Britain"/>
    <x v="0"/>
    <s v="No"/>
    <x v="1"/>
    <s v="Ongoing"/>
    <m/>
    <m/>
    <m/>
    <n v="3639.0219299999994"/>
    <m/>
    <n v="427.71409200000005"/>
    <n v="422.14838400000008"/>
    <n v="241.40377799999999"/>
    <n v="256.65663599999999"/>
    <n v="1363.8802679999999"/>
    <n v="87.078672000000012"/>
    <m/>
    <s v="Constant"/>
    <s v="2011/12"/>
    <s v="HM Treasury estimates"/>
    <s v="These cost data are Treasury estimates using levelised cost data and market intelligence on proportion of projects that are constructed. Figures are indicative of potential investment and are not a forecast of actual investment"/>
    <n v="427.71409199999999"/>
    <n v="422.14838400000008"/>
    <n v="241.40377799999999"/>
    <n v="256.65663599999999"/>
    <n v="1363.8802679999999"/>
    <n v="87.078672000000012"/>
    <n v="1347.9228900000001"/>
    <n v="920.20879800000012"/>
    <n v="1450.95894"/>
    <n v="2371.1677380000001"/>
    <n v="2798.8818300000003"/>
  </r>
  <r>
    <x v="1"/>
    <s v="Electricity generation"/>
    <s v="CCGT"/>
    <s v="Damhead Creek II"/>
    <s v="Damhead Creek 400kV"/>
    <m/>
    <x v="0"/>
    <s v="No"/>
    <x v="1"/>
    <s v="Consents Approved"/>
    <m/>
    <n v="2016"/>
    <m/>
    <m/>
    <m/>
    <m/>
    <m/>
    <m/>
    <m/>
    <m/>
    <m/>
    <m/>
    <m/>
    <m/>
    <s v="National Grid TEC register data, 05/11/218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Drakelow D"/>
    <s v="Drakelow"/>
    <m/>
    <x v="0"/>
    <s v="No"/>
    <x v="1"/>
    <s v="Consents Approved"/>
    <m/>
    <n v="2014"/>
    <m/>
    <m/>
    <m/>
    <m/>
    <m/>
    <m/>
    <m/>
    <m/>
    <m/>
    <m/>
    <m/>
    <m/>
    <s v="National Grid TEC register data, 05/11/206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Kings Lynn B "/>
    <s v="Kings Lynn B 400kV"/>
    <m/>
    <x v="0"/>
    <s v="No"/>
    <x v="1"/>
    <s v="Consents Approved"/>
    <m/>
    <n v="2015"/>
    <m/>
    <m/>
    <m/>
    <m/>
    <m/>
    <m/>
    <m/>
    <m/>
    <m/>
    <m/>
    <m/>
    <m/>
    <s v="National Grid TEC register data, 05/11/203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Knottingley Power Station"/>
    <n v="0"/>
    <m/>
    <x v="0"/>
    <s v="No"/>
    <x v="1"/>
    <s v="Scoping"/>
    <m/>
    <n v="2018"/>
    <m/>
    <m/>
    <m/>
    <m/>
    <m/>
    <m/>
    <m/>
    <m/>
    <m/>
    <m/>
    <m/>
    <m/>
    <s v="National Grid TEC register data, 05/11/211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Little Barford (additional capacity)"/>
    <s v="Eaton Socon "/>
    <m/>
    <x v="0"/>
    <s v="No"/>
    <x v="1"/>
    <s v="Under Construction/Commissioning"/>
    <m/>
    <n v="2012"/>
    <m/>
    <m/>
    <m/>
    <m/>
    <m/>
    <m/>
    <m/>
    <m/>
    <m/>
    <m/>
    <m/>
    <m/>
    <s v="National Grid TEC register data, 05/11/215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Seabank 3"/>
    <s v="Seabank"/>
    <m/>
    <x v="0"/>
    <s v="No"/>
    <x v="1"/>
    <s v="Awaiting Consents"/>
    <m/>
    <n v="2023"/>
    <m/>
    <m/>
    <m/>
    <m/>
    <m/>
    <m/>
    <m/>
    <m/>
    <m/>
    <m/>
    <m/>
    <m/>
    <s v="National Grid TEC register data, 05/11/218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Spalding Energy Expansion"/>
    <s v="Spalding North 400kV Substation"/>
    <m/>
    <x v="0"/>
    <s v="No"/>
    <x v="1"/>
    <s v="Consents Approved"/>
    <m/>
    <n v="2014"/>
    <m/>
    <m/>
    <m/>
    <m/>
    <m/>
    <m/>
    <m/>
    <m/>
    <m/>
    <m/>
    <m/>
    <m/>
    <s v="National Grid TEC register data, 05/11/211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Thames Haven Power Station"/>
    <s v="Mucking Flats"/>
    <m/>
    <x v="0"/>
    <s v="No"/>
    <x v="1"/>
    <s v="Consents Approved"/>
    <m/>
    <n v="2014"/>
    <m/>
    <m/>
    <m/>
    <m/>
    <m/>
    <m/>
    <m/>
    <m/>
    <m/>
    <m/>
    <m/>
    <m/>
    <s v="National Grid TEC register data, 05/11/211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Thorpe Marsh"/>
    <s v="Thorpe Marsh"/>
    <m/>
    <x v="0"/>
    <s v="No"/>
    <x v="1"/>
    <s v="Consents Approved"/>
    <m/>
    <n v="2016"/>
    <m/>
    <m/>
    <m/>
    <m/>
    <m/>
    <m/>
    <m/>
    <m/>
    <m/>
    <m/>
    <m/>
    <m/>
    <s v="National Grid TEC register data, 05/11/221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Tilbury C"/>
    <s v="Tilbury 400kV"/>
    <m/>
    <x v="0"/>
    <s v="No"/>
    <x v="1"/>
    <s v="Under Construction/Commissioning"/>
    <m/>
    <n v="2019"/>
    <m/>
    <m/>
    <m/>
    <m/>
    <m/>
    <m/>
    <m/>
    <m/>
    <m/>
    <m/>
    <m/>
    <m/>
    <s v="National Grid TEC register data, 05/11/215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Trafford Power Station"/>
    <n v="0"/>
    <m/>
    <x v="0"/>
    <s v="No"/>
    <x v="1"/>
    <s v="Consents Approved"/>
    <m/>
    <n v="2015"/>
    <m/>
    <m/>
    <m/>
    <m/>
    <m/>
    <m/>
    <m/>
    <m/>
    <m/>
    <m/>
    <m/>
    <m/>
    <s v="National Grid TEC register data, 05/11/222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Trafford Power Station"/>
    <n v="0"/>
    <m/>
    <x v="0"/>
    <s v="No"/>
    <x v="1"/>
    <s v="Consents Approved"/>
    <m/>
    <n v="2018"/>
    <m/>
    <m/>
    <m/>
    <m/>
    <m/>
    <m/>
    <m/>
    <m/>
    <m/>
    <m/>
    <m/>
    <m/>
    <s v="National Grid TEC register data, 05/11/222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West Burton B"/>
    <s v="West Burton 400kV"/>
    <m/>
    <x v="0"/>
    <s v="No"/>
    <x v="1"/>
    <s v="Under Construction/Commissioning"/>
    <m/>
    <m/>
    <m/>
    <m/>
    <m/>
    <m/>
    <m/>
    <m/>
    <m/>
    <m/>
    <m/>
    <m/>
    <m/>
    <m/>
    <s v="National Grid TEC register data, 05/11/222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CGT"/>
    <s v="Wilton"/>
    <s v="Wilton"/>
    <m/>
    <x v="0"/>
    <s v="No"/>
    <x v="1"/>
    <s v="Under Construction/Commissioning"/>
    <m/>
    <n v="2014"/>
    <m/>
    <m/>
    <m/>
    <m/>
    <m/>
    <m/>
    <m/>
    <m/>
    <m/>
    <m/>
    <m/>
    <m/>
    <s v="National Grid TEC register data, 05/11/219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CHP"/>
    <s v="Pembroke 400kV substation"/>
    <s v="Pembroke"/>
    <m/>
    <x v="0"/>
    <s v="No"/>
    <x v="1"/>
    <s v="Scoping"/>
    <m/>
    <n v="2016"/>
    <m/>
    <m/>
    <m/>
    <m/>
    <m/>
    <m/>
    <m/>
    <m/>
    <m/>
    <m/>
    <m/>
    <m/>
    <s v="National Grid TEC register data, 05/11/215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Hydro"/>
    <s v="Glenmoriston Hydro Group (Additional Capacity)"/>
    <s v="Fort Augustus"/>
    <m/>
    <x v="0"/>
    <s v="No"/>
    <x v="1"/>
    <s v="Under Construction/Commissioning"/>
    <m/>
    <n v="2019"/>
    <m/>
    <m/>
    <m/>
    <m/>
    <m/>
    <m/>
    <m/>
    <m/>
    <m/>
    <m/>
    <m/>
    <m/>
    <s v="National Grid TEC register data, 05/11/220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Hydro"/>
    <s v="Hydro"/>
    <m/>
    <s v="Great Britain"/>
    <x v="0"/>
    <s v="No"/>
    <x v="1"/>
    <s v="Ongoing"/>
    <m/>
    <m/>
    <m/>
    <n v="9.5640000000000001"/>
    <m/>
    <n v="0"/>
    <n v="0"/>
    <n v="1.9128000000000001"/>
    <n v="1.9128000000000001"/>
    <n v="5.7384000000000004"/>
    <n v="0"/>
    <m/>
    <s v="Constant"/>
    <s v="2009/10"/>
    <s v="HM Treasury estimates"/>
    <s v="These cost data are Treasury estimates using levelised cost data and market intelligence on proportion of projects that are constructed. Figures are indicative of potential investment and are not a forecast of actual investment"/>
    <n v="0"/>
    <n v="0"/>
    <n v="2.0137068502668729"/>
    <n v="2.0137068502668729"/>
    <n v="6.0411205508006187"/>
    <n v="0"/>
    <n v="4.0274137005337458"/>
    <n v="4.0274137005337458"/>
    <n v="6.0411205508006187"/>
    <n v="10.068534251334365"/>
    <n v="10.068534251334365"/>
  </r>
  <r>
    <x v="1"/>
    <s v="Electricity generation"/>
    <s v="IGCC with CCS"/>
    <s v="Hatfield Power Station"/>
    <s v="Thorpe Marsh"/>
    <m/>
    <x v="0"/>
    <s v="No"/>
    <x v="1"/>
    <s v="Awaiting Consents"/>
    <m/>
    <n v="2016"/>
    <m/>
    <m/>
    <m/>
    <m/>
    <m/>
    <m/>
    <m/>
    <m/>
    <m/>
    <m/>
    <m/>
    <m/>
    <s v="National Grid TEC register data, 05/11/201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IGCC with CCS"/>
    <s v="IGCC with CCS"/>
    <m/>
    <s v="Great Britain"/>
    <x v="0"/>
    <s v="No"/>
    <x v="1"/>
    <s v="Ongoing"/>
    <m/>
    <m/>
    <m/>
    <n v="575.80799999999999"/>
    <m/>
    <n v="115.16160000000001"/>
    <n v="172.7424"/>
    <n v="201.53279999999998"/>
    <n v="86.371200000000002"/>
    <n v="0"/>
    <n v="0"/>
    <m/>
    <s v="Constant"/>
    <s v="2011/12"/>
    <s v="HM Treasury estimates"/>
    <s v="These cost data are Treasury estimates using levelised cost data and market intelligence on proportion of projects that are constructed. Figures are indicative of potential investment and are not a forecast of actual investment"/>
    <n v="115.16159999999999"/>
    <n v="172.7424"/>
    <n v="201.53279999999998"/>
    <n v="86.371200000000002"/>
    <n v="0"/>
    <n v="0"/>
    <n v="575.80799999999999"/>
    <n v="460.64639999999997"/>
    <n v="0"/>
    <n v="460.64639999999997"/>
    <n v="575.80799999999999"/>
  </r>
  <r>
    <x v="1"/>
    <s v="Electricity generation"/>
    <s v="Interconnector"/>
    <s v="Belgium Interconnector"/>
    <s v="Richborough"/>
    <m/>
    <x v="0"/>
    <s v="No"/>
    <x v="1"/>
    <s v="Scoping"/>
    <m/>
    <n v="2018"/>
    <m/>
    <m/>
    <m/>
    <m/>
    <m/>
    <m/>
    <m/>
    <m/>
    <m/>
    <m/>
    <m/>
    <m/>
    <s v="National Grid TEC register data, 05/11/213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Interconnector"/>
    <s v="IFA2 Interconnector"/>
    <s v="Chilling 400kV Substation"/>
    <m/>
    <x v="0"/>
    <s v="No"/>
    <x v="1"/>
    <s v="Scoping"/>
    <m/>
    <n v="2019"/>
    <m/>
    <m/>
    <m/>
    <m/>
    <m/>
    <m/>
    <m/>
    <m/>
    <m/>
    <m/>
    <m/>
    <m/>
    <s v="National Grid TEC register data, 05/11/213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Interconnector"/>
    <s v="Norway Interconnector"/>
    <s v="Blyth 400kV Substation"/>
    <m/>
    <x v="0"/>
    <s v="No"/>
    <x v="1"/>
    <s v="Scoping"/>
    <m/>
    <n v="2018"/>
    <m/>
    <m/>
    <m/>
    <m/>
    <m/>
    <m/>
    <m/>
    <m/>
    <m/>
    <m/>
    <m/>
    <m/>
    <s v="National Grid TEC register data, 05/11/213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Interconnector"/>
    <s v="Norway Interconnector"/>
    <s v="Peterhead 400kV Substation"/>
    <m/>
    <x v="0"/>
    <s v="No"/>
    <x v="1"/>
    <s v="Scoping"/>
    <m/>
    <n v="2021"/>
    <m/>
    <m/>
    <m/>
    <m/>
    <m/>
    <m/>
    <m/>
    <m/>
    <m/>
    <m/>
    <m/>
    <m/>
    <s v="National Grid TEC register data, 05/11/214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APR"/>
    <s v="Nuclear APR"/>
    <m/>
    <s v="Great Britain"/>
    <x v="0"/>
    <s v="No"/>
    <x v="1"/>
    <s v="Ongoing"/>
    <m/>
    <m/>
    <m/>
    <n v="10397.280000000001"/>
    <m/>
    <n v="0"/>
    <n v="0"/>
    <n v="0"/>
    <n v="770.16960000000006"/>
    <n v="9627.1103999999996"/>
    <n v="0"/>
    <m/>
    <s v="Constant"/>
    <s v="2011/12"/>
    <s v="HM Treasury estimates"/>
    <s v="These cost data are Treasury estimates using levelised cost data and market intelligence on proportion of projects that are constructed. Figures are indicative of potential investment and are not a forecast of actual investment"/>
    <n v="0"/>
    <n v="0"/>
    <n v="0"/>
    <n v="770.16960000000006"/>
    <n v="9627.1103999999996"/>
    <n v="0"/>
    <n v="770.16960000000006"/>
    <n v="770.16960000000006"/>
    <n v="9627.1103999999996"/>
    <n v="10397.279999999999"/>
    <n v="10397.279999999999"/>
  </r>
  <r>
    <x v="1"/>
    <s v="Electricity generation"/>
    <s v="Nuclear APR"/>
    <s v="Wylfa C"/>
    <m/>
    <m/>
    <x v="0"/>
    <s v="No"/>
    <x v="1"/>
    <s v="Scoping"/>
    <m/>
    <n v="2020"/>
    <m/>
    <m/>
    <m/>
    <m/>
    <m/>
    <m/>
    <m/>
    <m/>
    <m/>
    <m/>
    <m/>
    <m/>
    <s v="National Grid TEC register data, 05/11/210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APR"/>
    <s v="Wylfa C"/>
    <s v="Wylfa"/>
    <m/>
    <x v="0"/>
    <s v="No"/>
    <x v="1"/>
    <s v="Scoping"/>
    <m/>
    <n v="2021"/>
    <m/>
    <m/>
    <m/>
    <m/>
    <m/>
    <m/>
    <m/>
    <m/>
    <m/>
    <m/>
    <m/>
    <m/>
    <s v="National Grid TEC register data, 05/11/210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APR"/>
    <s v="Wylfa C"/>
    <s v="Wylfa"/>
    <m/>
    <x v="0"/>
    <s v="No"/>
    <x v="1"/>
    <s v="Scoping"/>
    <m/>
    <n v="2022"/>
    <m/>
    <m/>
    <m/>
    <m/>
    <m/>
    <m/>
    <m/>
    <m/>
    <m/>
    <m/>
    <m/>
    <m/>
    <s v="National Grid TEC register data, 05/11/210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EPR"/>
    <s v="Bradwell B"/>
    <s v="Bradwell 400kV"/>
    <m/>
    <x v="0"/>
    <s v="No"/>
    <x v="1"/>
    <s v="Scoping"/>
    <m/>
    <n v="2021"/>
    <m/>
    <m/>
    <m/>
    <m/>
    <m/>
    <m/>
    <m/>
    <m/>
    <m/>
    <m/>
    <m/>
    <m/>
    <s v="National Grid TEC register data, 05/11/207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EPR"/>
    <s v="Hinkley Point C"/>
    <s v="Hinkley 400kV GIS"/>
    <m/>
    <x v="0"/>
    <s v="No"/>
    <x v="1"/>
    <s v="Scoping"/>
    <m/>
    <n v="2017"/>
    <m/>
    <m/>
    <m/>
    <m/>
    <m/>
    <m/>
    <m/>
    <m/>
    <m/>
    <m/>
    <m/>
    <m/>
    <s v="National Grid TEC register data, 05/11/207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EPR"/>
    <s v="Hinkley Point C"/>
    <s v="Hinkley 400kV GIS"/>
    <m/>
    <x v="0"/>
    <s v="No"/>
    <x v="1"/>
    <s v="Scoping"/>
    <m/>
    <n v="2018"/>
    <m/>
    <m/>
    <m/>
    <m/>
    <m/>
    <m/>
    <m/>
    <m/>
    <m/>
    <m/>
    <m/>
    <m/>
    <s v="National Grid TEC register data, 05/11/207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EPR"/>
    <s v="Moorside"/>
    <s v="Sellafield"/>
    <m/>
    <x v="0"/>
    <s v="No"/>
    <x v="1"/>
    <s v="Scoping"/>
    <m/>
    <n v="2023"/>
    <m/>
    <m/>
    <m/>
    <m/>
    <m/>
    <m/>
    <m/>
    <m/>
    <m/>
    <m/>
    <m/>
    <m/>
    <s v="National Grid TEC register data, 05/11/214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EPR"/>
    <s v="Moorside"/>
    <m/>
    <m/>
    <x v="0"/>
    <s v="No"/>
    <x v="1"/>
    <s v="Scoping"/>
    <m/>
    <n v="2025"/>
    <m/>
    <m/>
    <m/>
    <m/>
    <m/>
    <m/>
    <m/>
    <m/>
    <m/>
    <m/>
    <m/>
    <m/>
    <s v="National Grid TEC register data, 05/11/215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EPR"/>
    <s v="Nuclear EPR"/>
    <m/>
    <s v="Great Britain"/>
    <x v="0"/>
    <s v="No"/>
    <x v="1"/>
    <s v="Ongoing"/>
    <m/>
    <m/>
    <m/>
    <n v="41037.1512"/>
    <m/>
    <n v="803.86451999999997"/>
    <n v="1755.1032"/>
    <n v="2250.8193200000001"/>
    <n v="3816.5076400000003"/>
    <n v="25209.781319999998"/>
    <n v="7201.0751999999984"/>
    <m/>
    <s v="Constant"/>
    <s v="2011/12"/>
    <s v="HM Treasury estimates"/>
    <s v="These cost data are Treasury estimates using levelised cost data and market intelligence on proportion of projects that are constructed. Figures are indicative of potential investment and are not a forecast of actual investment"/>
    <n v="803.86451999999986"/>
    <n v="1755.1032"/>
    <n v="2250.8193200000001"/>
    <n v="3816.5076400000003"/>
    <n v="25209.781319999998"/>
    <n v="7201.0751999999975"/>
    <n v="8626.2946799999991"/>
    <n v="7822.4301599999999"/>
    <n v="32410.856519999994"/>
    <n v="40233.28667999999"/>
    <n v="41037.151199999993"/>
  </r>
  <r>
    <x v="1"/>
    <s v="Electricity generation"/>
    <s v="Nuclear EPR"/>
    <s v="Oldbury C"/>
    <s v="Oldbury-on-Severn"/>
    <m/>
    <x v="0"/>
    <s v="No"/>
    <x v="1"/>
    <s v="Scoping"/>
    <m/>
    <n v="2023"/>
    <m/>
    <m/>
    <m/>
    <m/>
    <m/>
    <m/>
    <m/>
    <m/>
    <m/>
    <m/>
    <m/>
    <m/>
    <s v="National Grid TEC register data, 05/11/210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EPR"/>
    <s v="Oldbury-on-Severn Power Station"/>
    <s v="Oldbury-on-Severn"/>
    <m/>
    <x v="0"/>
    <s v="No"/>
    <x v="1"/>
    <s v="Scoping"/>
    <m/>
    <n v="2020"/>
    <m/>
    <m/>
    <m/>
    <m/>
    <m/>
    <m/>
    <m/>
    <m/>
    <m/>
    <m/>
    <m/>
    <m/>
    <s v="National Grid TEC register data, 05/11/210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EPR"/>
    <s v="Sizewell C (Stage 1)"/>
    <s v="Sizewell North 400kV GIS"/>
    <m/>
    <x v="0"/>
    <s v="No"/>
    <x v="1"/>
    <s v="Scoping"/>
    <m/>
    <n v="2020"/>
    <m/>
    <m/>
    <m/>
    <m/>
    <m/>
    <m/>
    <m/>
    <m/>
    <m/>
    <m/>
    <m/>
    <m/>
    <s v="National Grid TEC register data, 05/11/207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Nuclear EPR"/>
    <s v="Sizewell C (Stage 2)"/>
    <s v="Sizewell North 400kV GIS"/>
    <m/>
    <x v="0"/>
    <s v="No"/>
    <x v="1"/>
    <s v="Scoping"/>
    <m/>
    <n v="2021"/>
    <m/>
    <m/>
    <m/>
    <m/>
    <m/>
    <m/>
    <m/>
    <m/>
    <m/>
    <m/>
    <m/>
    <m/>
    <s v="National Grid TEC register data, 05/11/207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Alderney Renewable Energy"/>
    <s v="Fawley"/>
    <m/>
    <x v="0"/>
    <s v="No"/>
    <x v="1"/>
    <s v="Scoping"/>
    <m/>
    <n v="2017"/>
    <m/>
    <m/>
    <m/>
    <m/>
    <m/>
    <m/>
    <m/>
    <m/>
    <m/>
    <m/>
    <m/>
    <m/>
    <s v="National Grid TEC register data, 05/11/201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Alderney Renewable Energy"/>
    <s v="Fawley"/>
    <m/>
    <x v="0"/>
    <s v="No"/>
    <x v="1"/>
    <s v="Scoping"/>
    <m/>
    <n v="2018"/>
    <m/>
    <m/>
    <m/>
    <m/>
    <m/>
    <m/>
    <m/>
    <m/>
    <m/>
    <m/>
    <m/>
    <m/>
    <s v="National Grid TEC register data, 05/11/201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Alderney Renewable Energy"/>
    <s v="Fawley"/>
    <m/>
    <x v="0"/>
    <s v="No"/>
    <x v="1"/>
    <s v="Scoping"/>
    <m/>
    <n v="2019"/>
    <m/>
    <m/>
    <m/>
    <m/>
    <m/>
    <m/>
    <m/>
    <m/>
    <m/>
    <m/>
    <m/>
    <m/>
    <s v="National Grid TEC register data, 05/11/201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Alderney Renewable Energy"/>
    <s v="Fawley"/>
    <m/>
    <x v="0"/>
    <s v="No"/>
    <x v="1"/>
    <s v="Scoping"/>
    <m/>
    <n v="2020"/>
    <m/>
    <m/>
    <m/>
    <m/>
    <m/>
    <m/>
    <m/>
    <m/>
    <m/>
    <m/>
    <m/>
    <m/>
    <s v="National Grid TEC register data, 05/11/201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Alderney Renewable Energy"/>
    <s v="Fawley"/>
    <m/>
    <x v="0"/>
    <s v="No"/>
    <x v="1"/>
    <s v="Scoping"/>
    <m/>
    <n v="2021"/>
    <m/>
    <m/>
    <m/>
    <m/>
    <m/>
    <m/>
    <m/>
    <m/>
    <m/>
    <m/>
    <m/>
    <m/>
    <s v="National Grid TEC register data, 05/11/201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Alderney Renewable Energy"/>
    <s v="Fawley"/>
    <m/>
    <x v="0"/>
    <s v="No"/>
    <x v="1"/>
    <s v="Scoping"/>
    <m/>
    <n v="2022"/>
    <m/>
    <m/>
    <m/>
    <m/>
    <m/>
    <m/>
    <m/>
    <m/>
    <m/>
    <m/>
    <m/>
    <m/>
    <s v="National Grid TEC register data, 05/11/202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Alderney Renewable Energy"/>
    <s v="Fawley"/>
    <m/>
    <x v="0"/>
    <s v="No"/>
    <x v="1"/>
    <s v="Scoping"/>
    <m/>
    <n v="2023"/>
    <m/>
    <m/>
    <m/>
    <m/>
    <m/>
    <m/>
    <m/>
    <m/>
    <m/>
    <m/>
    <m/>
    <m/>
    <s v="National Grid TEC register data, 05/11/202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Alderney Renewable Energy"/>
    <s v="Fawley"/>
    <m/>
    <x v="0"/>
    <s v="No"/>
    <x v="1"/>
    <s v="Scoping"/>
    <m/>
    <n v="2024"/>
    <m/>
    <m/>
    <m/>
    <m/>
    <m/>
    <m/>
    <m/>
    <m/>
    <m/>
    <m/>
    <m/>
    <m/>
    <s v="National Grid TEC register data, 05/11/202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Duncansby Tidal Array "/>
    <s v="Gills Bay 132/33kV Substation"/>
    <m/>
    <x v="0"/>
    <s v="No"/>
    <x v="1"/>
    <s v="Scoping"/>
    <m/>
    <n v="2016"/>
    <m/>
    <m/>
    <m/>
    <m/>
    <m/>
    <m/>
    <m/>
    <m/>
    <m/>
    <m/>
    <m/>
    <m/>
    <s v="National Grid TEC register data, 05/11/217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Duncansby Tidal Array "/>
    <m/>
    <m/>
    <x v="0"/>
    <s v="No"/>
    <x v="1"/>
    <s v="Scoping"/>
    <m/>
    <n v="2017"/>
    <m/>
    <m/>
    <m/>
    <m/>
    <m/>
    <m/>
    <m/>
    <m/>
    <m/>
    <m/>
    <m/>
    <m/>
    <s v="National Grid TEC register data, 05/11/217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Duncansby Tidal Array "/>
    <m/>
    <m/>
    <x v="0"/>
    <s v="No"/>
    <x v="1"/>
    <s v="Scoping"/>
    <m/>
    <n v="2018"/>
    <m/>
    <m/>
    <m/>
    <m/>
    <m/>
    <m/>
    <m/>
    <m/>
    <m/>
    <m/>
    <m/>
    <m/>
    <s v="National Grid TEC register data, 05/11/217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Islay Marine Energy Park"/>
    <m/>
    <m/>
    <x v="0"/>
    <s v="No"/>
    <x v="1"/>
    <s v="Scoping"/>
    <m/>
    <n v="2019"/>
    <m/>
    <m/>
    <m/>
    <m/>
    <m/>
    <m/>
    <m/>
    <m/>
    <m/>
    <m/>
    <m/>
    <m/>
    <s v="National Grid TEC register data, 05/11/204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MeyGen Tidal"/>
    <s v="Gills Bay"/>
    <m/>
    <x v="0"/>
    <s v="No"/>
    <x v="1"/>
    <s v="Scoping"/>
    <m/>
    <n v="2016"/>
    <m/>
    <m/>
    <m/>
    <m/>
    <m/>
    <m/>
    <m/>
    <m/>
    <m/>
    <m/>
    <m/>
    <m/>
    <s v="National Grid TEC register data, 05/11/212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MeyGen Tidal"/>
    <s v="Gills Bay"/>
    <m/>
    <x v="0"/>
    <s v="No"/>
    <x v="1"/>
    <s v="Scoping"/>
    <m/>
    <n v="2017"/>
    <m/>
    <m/>
    <m/>
    <m/>
    <m/>
    <m/>
    <m/>
    <m/>
    <m/>
    <m/>
    <m/>
    <m/>
    <s v="National Grid TEC register data, 05/11/212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MeyGen Tidal"/>
    <s v="Gills Bay"/>
    <m/>
    <x v="0"/>
    <s v="No"/>
    <x v="1"/>
    <s v="Scoping"/>
    <m/>
    <n v="2018"/>
    <m/>
    <m/>
    <m/>
    <m/>
    <m/>
    <m/>
    <m/>
    <m/>
    <m/>
    <m/>
    <m/>
    <m/>
    <s v="National Grid TEC register data, 05/11/212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MeyGen Tidal"/>
    <m/>
    <m/>
    <x v="0"/>
    <s v="No"/>
    <x v="1"/>
    <s v="Scoping"/>
    <m/>
    <n v="2019"/>
    <m/>
    <m/>
    <m/>
    <m/>
    <m/>
    <m/>
    <m/>
    <m/>
    <m/>
    <m/>
    <m/>
    <m/>
    <s v="National Grid TEC register data, 05/11/212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Tidal"/>
    <s v="Sound of Islay Tidal"/>
    <s v="Islay"/>
    <m/>
    <x v="0"/>
    <s v="No"/>
    <x v="1"/>
    <s v="Consents Approved"/>
    <m/>
    <n v="2013"/>
    <m/>
    <m/>
    <m/>
    <m/>
    <m/>
    <m/>
    <m/>
    <m/>
    <m/>
    <m/>
    <m/>
    <m/>
    <s v="National Grid TEC register data, 05/11/218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La Na Greine"/>
    <s v="Siadar"/>
    <m/>
    <x v="0"/>
    <s v="No"/>
    <x v="1"/>
    <s v="Awaiting Consents"/>
    <m/>
    <n v="2017"/>
    <m/>
    <m/>
    <m/>
    <m/>
    <m/>
    <m/>
    <m/>
    <m/>
    <m/>
    <m/>
    <m/>
    <m/>
    <s v="National Grid TEC register data, 05/11/211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La Na Greine"/>
    <s v="Siadar"/>
    <m/>
    <x v="0"/>
    <s v="No"/>
    <x v="1"/>
    <s v="Awaiting Consents"/>
    <m/>
    <n v="2018"/>
    <m/>
    <m/>
    <m/>
    <m/>
    <m/>
    <m/>
    <m/>
    <m/>
    <m/>
    <m/>
    <m/>
    <m/>
    <s v="National Grid TEC register data, 05/11/211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La Na Greine"/>
    <s v="Siadar"/>
    <m/>
    <x v="0"/>
    <s v="No"/>
    <x v="1"/>
    <s v="Awaiting Consents"/>
    <m/>
    <n v="2019"/>
    <m/>
    <m/>
    <m/>
    <m/>
    <m/>
    <m/>
    <m/>
    <m/>
    <m/>
    <m/>
    <m/>
    <m/>
    <s v="National Grid TEC register data, 05/11/211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Marwick Head Wave Farm"/>
    <s v="Bay of Skaill"/>
    <m/>
    <x v="0"/>
    <s v="No"/>
    <x v="1"/>
    <s v="Scoping"/>
    <m/>
    <n v="2015"/>
    <m/>
    <m/>
    <m/>
    <m/>
    <m/>
    <m/>
    <m/>
    <m/>
    <m/>
    <m/>
    <m/>
    <m/>
    <s v="National Grid TEC register data, 05/11/218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Marwick Head Wave Farm"/>
    <s v="Bay of Skaill"/>
    <m/>
    <x v="0"/>
    <s v="No"/>
    <x v="1"/>
    <s v="Scoping"/>
    <m/>
    <n v="2016"/>
    <m/>
    <m/>
    <m/>
    <m/>
    <m/>
    <m/>
    <m/>
    <m/>
    <m/>
    <m/>
    <m/>
    <m/>
    <s v="National Grid TEC register data, 05/11/218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Marwick Head Wave Farm"/>
    <s v="Bay of Skaill"/>
    <m/>
    <x v="0"/>
    <s v="No"/>
    <x v="1"/>
    <s v="Scoping"/>
    <m/>
    <n v="2017"/>
    <m/>
    <m/>
    <m/>
    <m/>
    <m/>
    <m/>
    <m/>
    <m/>
    <m/>
    <m/>
    <m/>
    <m/>
    <s v="National Grid TEC register data, 05/11/218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SSE Orkney Wave and Tidal Stage 1"/>
    <s v="Bay of Skaill 132/33kV Substation "/>
    <m/>
    <x v="0"/>
    <s v="No"/>
    <x v="1"/>
    <s v="Scoping"/>
    <m/>
    <n v="2016"/>
    <m/>
    <m/>
    <m/>
    <m/>
    <m/>
    <m/>
    <m/>
    <m/>
    <m/>
    <m/>
    <m/>
    <m/>
    <s v="National Grid TEC register data, 05/11/221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SSE Orkney Wave and Tidal Stage 2  "/>
    <s v="Bay of Skaill 132/33kV Substation"/>
    <m/>
    <x v="0"/>
    <s v="No"/>
    <x v="1"/>
    <s v="Scoping"/>
    <m/>
    <n v="2017"/>
    <m/>
    <m/>
    <m/>
    <m/>
    <m/>
    <m/>
    <m/>
    <m/>
    <m/>
    <m/>
    <m/>
    <m/>
    <s v="National Grid TEC register data, 05/11/221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SSE Orkney Wave and Tidal Stage 3  "/>
    <s v="Bay of Skaill 132/33kV Substation  "/>
    <m/>
    <x v="0"/>
    <s v="No"/>
    <x v="1"/>
    <s v="Scoping"/>
    <m/>
    <n v="2018"/>
    <m/>
    <m/>
    <m/>
    <m/>
    <m/>
    <m/>
    <m/>
    <m/>
    <m/>
    <m/>
    <m/>
    <m/>
    <s v="National Grid TEC register data, 05/11/221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ave"/>
    <s v="SSE Orkney Wave and Tidal Stage 4"/>
    <s v="Bay of Skaill 132/33kV Substation"/>
    <m/>
    <x v="0"/>
    <s v="No"/>
    <x v="1"/>
    <s v="Scoping"/>
    <m/>
    <n v="2020"/>
    <m/>
    <m/>
    <m/>
    <m/>
    <m/>
    <m/>
    <m/>
    <m/>
    <m/>
    <m/>
    <m/>
    <m/>
    <s v="National Grid TEC register data, 05/11/221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Argyll Array"/>
    <n v="0"/>
    <m/>
    <x v="0"/>
    <s v="No"/>
    <x v="1"/>
    <s v="Scoping"/>
    <m/>
    <n v="2019"/>
    <m/>
    <m/>
    <m/>
    <m/>
    <m/>
    <m/>
    <m/>
    <m/>
    <m/>
    <m/>
    <m/>
    <m/>
    <s v="National Grid TEC register data, 05/11/216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Argyll Array"/>
    <m/>
    <m/>
    <x v="0"/>
    <s v="No"/>
    <x v="1"/>
    <s v="Scoping"/>
    <m/>
    <n v="2020"/>
    <m/>
    <m/>
    <m/>
    <m/>
    <m/>
    <m/>
    <m/>
    <m/>
    <m/>
    <m/>
    <m/>
    <m/>
    <s v="National Grid TEC register data, 05/11/216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Argyll Array "/>
    <n v="0"/>
    <m/>
    <x v="0"/>
    <s v="No"/>
    <x v="1"/>
    <s v="Scoping"/>
    <m/>
    <n v="2018"/>
    <m/>
    <m/>
    <m/>
    <m/>
    <m/>
    <m/>
    <m/>
    <m/>
    <m/>
    <m/>
    <m/>
    <m/>
    <s v="National Grid TEC register data, 05/11/216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Atlantic Array"/>
    <s v="Atlantic Array Offshore Substations"/>
    <m/>
    <x v="0"/>
    <s v="No"/>
    <x v="1"/>
    <s v="Scoping"/>
    <m/>
    <n v="2016"/>
    <m/>
    <m/>
    <m/>
    <m/>
    <m/>
    <m/>
    <m/>
    <m/>
    <m/>
    <m/>
    <m/>
    <m/>
    <s v="National Grid TEC register data, 05/11/204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Atlantic Array"/>
    <s v="Atlantic Array Offshore Substations"/>
    <m/>
    <x v="0"/>
    <s v="No"/>
    <x v="1"/>
    <s v="Scoping"/>
    <m/>
    <n v="2017"/>
    <m/>
    <m/>
    <m/>
    <m/>
    <m/>
    <m/>
    <m/>
    <m/>
    <m/>
    <m/>
    <m/>
    <m/>
    <s v="National Grid TEC register data, 05/11/204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Atlantic Array"/>
    <s v="Atlantic Array Offshore Substations"/>
    <m/>
    <x v="0"/>
    <s v="No"/>
    <x v="1"/>
    <s v="Scoping"/>
    <m/>
    <n v="2018"/>
    <m/>
    <m/>
    <m/>
    <m/>
    <m/>
    <m/>
    <m/>
    <m/>
    <m/>
    <m/>
    <m/>
    <m/>
    <s v="National Grid TEC register data, 05/11/204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Atlantic Array"/>
    <s v="Atlantic Array Offshore Substations"/>
    <m/>
    <x v="0"/>
    <s v="No"/>
    <x v="1"/>
    <s v="Scoping"/>
    <m/>
    <n v="2019"/>
    <m/>
    <m/>
    <m/>
    <m/>
    <m/>
    <m/>
    <m/>
    <m/>
    <m/>
    <m/>
    <m/>
    <m/>
    <s v="National Grid TEC register data, 05/11/204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Beatrice Wind Farm"/>
    <s v="Beatrice Offshore Wind Farm"/>
    <m/>
    <x v="0"/>
    <s v="No"/>
    <x v="1"/>
    <s v="Awaiting Consents"/>
    <m/>
    <n v="2016"/>
    <m/>
    <m/>
    <m/>
    <m/>
    <m/>
    <m/>
    <m/>
    <m/>
    <m/>
    <m/>
    <m/>
    <m/>
    <s v="National Grid TEC register data, 05/11/202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Beatrice Wind Farm"/>
    <s v="Beatrice Offshore Wind Farm"/>
    <m/>
    <x v="0"/>
    <s v="No"/>
    <x v="1"/>
    <s v="Awaiting Consents"/>
    <m/>
    <n v="2017"/>
    <m/>
    <m/>
    <m/>
    <m/>
    <m/>
    <m/>
    <m/>
    <m/>
    <m/>
    <m/>
    <m/>
    <m/>
    <s v="National Grid TEC register data, 05/11/202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Beatrice Wind Farm"/>
    <s v="Beatrice Offshore Wind Farm"/>
    <m/>
    <x v="0"/>
    <s v="No"/>
    <x v="1"/>
    <s v="Awaiting Consents"/>
    <m/>
    <n v="2018"/>
    <m/>
    <m/>
    <m/>
    <m/>
    <m/>
    <m/>
    <m/>
    <m/>
    <m/>
    <m/>
    <m/>
    <m/>
    <s v="National Grid TEC register data, 05/11/202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Burbo Bank Extension Offshore Wind Farm"/>
    <m/>
    <m/>
    <x v="0"/>
    <s v="No"/>
    <x v="1"/>
    <s v="Scoping"/>
    <m/>
    <n v="2015"/>
    <m/>
    <m/>
    <m/>
    <m/>
    <m/>
    <m/>
    <m/>
    <m/>
    <m/>
    <m/>
    <m/>
    <m/>
    <s v="National Grid TEC register data, 05/11/204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Celtic Array Platform 1 "/>
    <n v="0"/>
    <m/>
    <x v="0"/>
    <s v="No"/>
    <x v="1"/>
    <s v="Scoping"/>
    <m/>
    <n v="2017"/>
    <m/>
    <m/>
    <m/>
    <m/>
    <m/>
    <m/>
    <m/>
    <m/>
    <m/>
    <m/>
    <m/>
    <m/>
    <s v="National Grid TEC register data, 05/11/203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Celtic Array Platform 2 "/>
    <n v="0"/>
    <m/>
    <x v="0"/>
    <s v="No"/>
    <x v="1"/>
    <s v="Scoping"/>
    <m/>
    <n v="2018"/>
    <m/>
    <m/>
    <m/>
    <m/>
    <m/>
    <m/>
    <m/>
    <m/>
    <m/>
    <m/>
    <m/>
    <m/>
    <s v="National Grid TEC register data, 05/11/203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Celtic Array Platform 3"/>
    <n v="0"/>
    <m/>
    <x v="0"/>
    <s v="No"/>
    <x v="1"/>
    <s v="Scoping"/>
    <m/>
    <n v="2019"/>
    <m/>
    <m/>
    <m/>
    <m/>
    <m/>
    <m/>
    <m/>
    <m/>
    <m/>
    <m/>
    <m/>
    <m/>
    <s v="National Grid TEC register data, 05/11/203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Celtic Array Platform 4"/>
    <m/>
    <m/>
    <x v="0"/>
    <s v="No"/>
    <x v="1"/>
    <s v="Scoping"/>
    <m/>
    <n v="2020"/>
    <m/>
    <m/>
    <m/>
    <m/>
    <m/>
    <m/>
    <m/>
    <m/>
    <m/>
    <m/>
    <m/>
    <m/>
    <s v="National Grid TEC register data, 05/11/203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Celtic Array Platform 5"/>
    <m/>
    <m/>
    <x v="0"/>
    <s v="No"/>
    <x v="1"/>
    <s v="Scoping"/>
    <m/>
    <n v="2020"/>
    <m/>
    <m/>
    <m/>
    <m/>
    <m/>
    <m/>
    <m/>
    <m/>
    <m/>
    <m/>
    <m/>
    <m/>
    <s v="National Grid TEC register data, 05/11/203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Celtic Array Platform 6"/>
    <m/>
    <m/>
    <x v="0"/>
    <s v="No"/>
    <x v="1"/>
    <s v="Scoping"/>
    <m/>
    <n v="2021"/>
    <m/>
    <m/>
    <m/>
    <m/>
    <m/>
    <m/>
    <m/>
    <m/>
    <m/>
    <m/>
    <m/>
    <m/>
    <s v="National Grid TEC register data, 05/11/203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1A"/>
    <m/>
    <m/>
    <x v="0"/>
    <s v="No"/>
    <x v="1"/>
    <s v="Scoping"/>
    <m/>
    <n v="2016"/>
    <m/>
    <m/>
    <m/>
    <m/>
    <m/>
    <m/>
    <m/>
    <m/>
    <m/>
    <m/>
    <m/>
    <m/>
    <s v="National Grid TEC register data, 05/11/208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1B"/>
    <m/>
    <m/>
    <x v="0"/>
    <s v="No"/>
    <x v="1"/>
    <s v="Scoping"/>
    <m/>
    <n v="2017"/>
    <m/>
    <m/>
    <m/>
    <m/>
    <m/>
    <m/>
    <m/>
    <m/>
    <m/>
    <m/>
    <m/>
    <m/>
    <s v="National Grid TEC register data, 05/11/208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2A"/>
    <m/>
    <m/>
    <x v="0"/>
    <s v="No"/>
    <x v="1"/>
    <s v="Scoping"/>
    <m/>
    <n v="2017"/>
    <m/>
    <m/>
    <m/>
    <m/>
    <m/>
    <m/>
    <m/>
    <m/>
    <m/>
    <m/>
    <m/>
    <m/>
    <s v="National Grid TEC register data, 05/11/208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2B"/>
    <n v="0"/>
    <m/>
    <x v="0"/>
    <s v="No"/>
    <x v="1"/>
    <s v="Scoping"/>
    <m/>
    <n v="2018"/>
    <m/>
    <m/>
    <m/>
    <m/>
    <m/>
    <m/>
    <m/>
    <m/>
    <m/>
    <m/>
    <m/>
    <m/>
    <s v="National Grid TEC register data, 05/11/208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3A"/>
    <m/>
    <m/>
    <x v="0"/>
    <s v="No"/>
    <x v="1"/>
    <s v="Scoping"/>
    <m/>
    <n v="2018"/>
    <m/>
    <m/>
    <m/>
    <m/>
    <m/>
    <m/>
    <m/>
    <m/>
    <m/>
    <m/>
    <m/>
    <m/>
    <s v="National Grid TEC register data, 05/11/208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3B"/>
    <m/>
    <m/>
    <x v="0"/>
    <s v="No"/>
    <x v="1"/>
    <s v="Scoping"/>
    <m/>
    <n v="2019"/>
    <m/>
    <m/>
    <m/>
    <m/>
    <m/>
    <m/>
    <m/>
    <m/>
    <m/>
    <m/>
    <m/>
    <m/>
    <s v="National Grid TEC register data, 05/11/208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4A"/>
    <m/>
    <m/>
    <x v="0"/>
    <s v="No"/>
    <x v="1"/>
    <s v="Scoping"/>
    <m/>
    <n v="2019"/>
    <m/>
    <m/>
    <m/>
    <m/>
    <m/>
    <m/>
    <m/>
    <m/>
    <m/>
    <m/>
    <m/>
    <m/>
    <s v="National Grid TEC register data, 05/11/208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4B"/>
    <m/>
    <m/>
    <x v="0"/>
    <s v="No"/>
    <x v="1"/>
    <s v="Scoping"/>
    <m/>
    <n v="2020"/>
    <m/>
    <m/>
    <m/>
    <m/>
    <m/>
    <m/>
    <m/>
    <m/>
    <m/>
    <m/>
    <m/>
    <m/>
    <s v="National Grid TEC register data, 05/11/208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5A"/>
    <m/>
    <m/>
    <x v="0"/>
    <s v="No"/>
    <x v="1"/>
    <s v="Scoping"/>
    <m/>
    <n v="2019"/>
    <m/>
    <m/>
    <m/>
    <m/>
    <m/>
    <m/>
    <m/>
    <m/>
    <m/>
    <m/>
    <m/>
    <m/>
    <s v="National Grid TEC register data, 05/11/208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5B"/>
    <m/>
    <m/>
    <x v="0"/>
    <s v="No"/>
    <x v="1"/>
    <s v="Scoping"/>
    <m/>
    <n v="2020"/>
    <m/>
    <m/>
    <m/>
    <m/>
    <m/>
    <m/>
    <m/>
    <m/>
    <m/>
    <m/>
    <m/>
    <m/>
    <s v="National Grid TEC register data, 05/11/209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6A"/>
    <m/>
    <m/>
    <x v="0"/>
    <s v="No"/>
    <x v="1"/>
    <s v="Scoping"/>
    <m/>
    <n v="2020"/>
    <m/>
    <m/>
    <m/>
    <m/>
    <m/>
    <m/>
    <m/>
    <m/>
    <m/>
    <m/>
    <m/>
    <m/>
    <s v="National Grid TEC register data, 05/11/209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ogger Bank Platform 6B"/>
    <n v="0"/>
    <m/>
    <x v="0"/>
    <s v="No"/>
    <x v="1"/>
    <s v="Scoping"/>
    <m/>
    <n v="2021"/>
    <m/>
    <m/>
    <m/>
    <m/>
    <m/>
    <m/>
    <m/>
    <m/>
    <m/>
    <m/>
    <m/>
    <m/>
    <s v="National Grid TEC register data, 05/11/209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Dudgeon Offshore Wind Farm"/>
    <s v="Little Dunham 400kV"/>
    <m/>
    <x v="0"/>
    <s v="No"/>
    <x v="1"/>
    <s v="Consents Approved"/>
    <m/>
    <n v="2015"/>
    <m/>
    <m/>
    <m/>
    <m/>
    <m/>
    <m/>
    <m/>
    <m/>
    <m/>
    <m/>
    <m/>
    <m/>
    <s v="National Grid TEC register data, 05/11/205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m/>
    <m/>
    <x v="0"/>
    <s v="No"/>
    <x v="1"/>
    <s v="Scoping"/>
    <m/>
    <n v="2016"/>
    <m/>
    <m/>
    <m/>
    <m/>
    <m/>
    <m/>
    <m/>
    <m/>
    <m/>
    <m/>
    <m/>
    <m/>
    <s v="National Grid TEC register data, 05/11/206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m/>
    <m/>
    <x v="0"/>
    <s v="No"/>
    <x v="1"/>
    <s v="Scoping"/>
    <m/>
    <n v="2016"/>
    <m/>
    <m/>
    <m/>
    <m/>
    <m/>
    <m/>
    <m/>
    <m/>
    <m/>
    <m/>
    <m/>
    <m/>
    <s v="National Grid TEC register data, 05/11/206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m/>
    <m/>
    <x v="0"/>
    <s v="No"/>
    <x v="1"/>
    <s v="Scoping"/>
    <m/>
    <n v="2016"/>
    <m/>
    <m/>
    <m/>
    <m/>
    <m/>
    <m/>
    <m/>
    <m/>
    <m/>
    <m/>
    <m/>
    <m/>
    <s v="National Grid TEC register data, 05/11/206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m/>
    <m/>
    <x v="0"/>
    <s v="No"/>
    <x v="1"/>
    <s v="Scoping"/>
    <m/>
    <n v="2016"/>
    <m/>
    <m/>
    <m/>
    <m/>
    <m/>
    <m/>
    <m/>
    <m/>
    <m/>
    <m/>
    <m/>
    <m/>
    <s v="National Grid TEC register data, 05/11/206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m/>
    <m/>
    <x v="0"/>
    <s v="No"/>
    <x v="1"/>
    <s v="Scoping"/>
    <m/>
    <n v="2017"/>
    <m/>
    <m/>
    <m/>
    <m/>
    <m/>
    <m/>
    <m/>
    <m/>
    <m/>
    <m/>
    <m/>
    <m/>
    <s v="National Grid TEC register data, 05/11/206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m/>
    <m/>
    <x v="0"/>
    <s v="No"/>
    <x v="1"/>
    <s v="Scoping"/>
    <m/>
    <n v="2017"/>
    <m/>
    <m/>
    <m/>
    <m/>
    <m/>
    <m/>
    <m/>
    <m/>
    <m/>
    <m/>
    <m/>
    <m/>
    <s v="National Grid TEC register data, 05/11/206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m/>
    <m/>
    <x v="0"/>
    <s v="No"/>
    <x v="1"/>
    <s v="Scoping"/>
    <m/>
    <n v="2018"/>
    <m/>
    <m/>
    <m/>
    <m/>
    <m/>
    <m/>
    <m/>
    <m/>
    <m/>
    <m/>
    <m/>
    <m/>
    <s v="National Grid TEC register data, 05/11/207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m/>
    <m/>
    <x v="0"/>
    <s v="No"/>
    <x v="1"/>
    <s v="Scoping"/>
    <m/>
    <n v="2019"/>
    <m/>
    <m/>
    <m/>
    <m/>
    <m/>
    <m/>
    <m/>
    <m/>
    <m/>
    <m/>
    <m/>
    <m/>
    <s v="National Grid TEC register data, 05/11/207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m/>
    <m/>
    <x v="0"/>
    <s v="No"/>
    <x v="1"/>
    <s v="Scoping"/>
    <m/>
    <n v="2019"/>
    <m/>
    <m/>
    <m/>
    <m/>
    <m/>
    <m/>
    <m/>
    <m/>
    <m/>
    <m/>
    <m/>
    <m/>
    <s v="National Grid TEC register data, 05/11/207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East Anglia Offshore Wind Farm"/>
    <n v="0"/>
    <m/>
    <x v="0"/>
    <s v="No"/>
    <x v="1"/>
    <s v="Scoping"/>
    <m/>
    <n v="2021"/>
    <m/>
    <m/>
    <m/>
    <m/>
    <m/>
    <m/>
    <m/>
    <m/>
    <m/>
    <m/>
    <m/>
    <m/>
    <s v="National Grid TEC register data, 05/11/207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Firth of Forth Offshore Wind Farm 1A"/>
    <n v="0"/>
    <m/>
    <x v="0"/>
    <s v="No"/>
    <x v="1"/>
    <s v="Scoping"/>
    <m/>
    <n v="2015"/>
    <m/>
    <m/>
    <m/>
    <m/>
    <m/>
    <m/>
    <m/>
    <m/>
    <m/>
    <m/>
    <m/>
    <m/>
    <s v="National Grid TEC register data, 05/11/219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Firth of Forth Offshore Wind Farm 1B"/>
    <n v="0"/>
    <m/>
    <x v="0"/>
    <s v="No"/>
    <x v="1"/>
    <s v="Scoping"/>
    <m/>
    <n v="2015"/>
    <m/>
    <m/>
    <m/>
    <m/>
    <m/>
    <m/>
    <m/>
    <m/>
    <m/>
    <m/>
    <m/>
    <m/>
    <s v="National Grid TEC register data, 05/11/219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Firth of Forth Offshore Wind Farm 2A East and 2A West "/>
    <n v="0"/>
    <m/>
    <x v="0"/>
    <s v="No"/>
    <x v="1"/>
    <s v="Scoping"/>
    <m/>
    <n v="2017"/>
    <m/>
    <m/>
    <m/>
    <m/>
    <m/>
    <m/>
    <m/>
    <m/>
    <m/>
    <m/>
    <m/>
    <m/>
    <s v="National Grid TEC register data, 05/11/219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Firth of Forth Offshore Wind Farm 2B East and 2B West"/>
    <n v="0"/>
    <m/>
    <x v="0"/>
    <s v="No"/>
    <x v="1"/>
    <s v="Scoping"/>
    <m/>
    <n v="2017"/>
    <m/>
    <m/>
    <m/>
    <m/>
    <m/>
    <m/>
    <m/>
    <m/>
    <m/>
    <m/>
    <m/>
    <m/>
    <s v="National Grid TEC register data, 05/11/219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Firth of Forth Offshore Wind Farm 2C East and 2C West"/>
    <n v="0"/>
    <m/>
    <x v="0"/>
    <s v="No"/>
    <x v="1"/>
    <s v="Scoping"/>
    <m/>
    <n v="2017"/>
    <m/>
    <m/>
    <m/>
    <m/>
    <m/>
    <m/>
    <m/>
    <m/>
    <m/>
    <m/>
    <m/>
    <m/>
    <s v="National Grid TEC register data, 05/11/219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Firth of Forth Offshore Wind Farm 3A East"/>
    <n v="0"/>
    <m/>
    <x v="0"/>
    <s v="No"/>
    <x v="1"/>
    <s v="Scoping"/>
    <m/>
    <n v="2019"/>
    <m/>
    <m/>
    <m/>
    <m/>
    <m/>
    <m/>
    <m/>
    <m/>
    <m/>
    <m/>
    <m/>
    <m/>
    <s v="National Grid TEC register data, 05/11/219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Firth of Forth Offshore Wind Farm 3B West "/>
    <n v="0"/>
    <m/>
    <x v="0"/>
    <s v="No"/>
    <x v="1"/>
    <s v="Scoping"/>
    <m/>
    <n v="2019"/>
    <m/>
    <m/>
    <m/>
    <m/>
    <m/>
    <m/>
    <m/>
    <m/>
    <m/>
    <m/>
    <m/>
    <m/>
    <s v="National Grid TEC register data, 05/11/219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Galloper Wind Farm"/>
    <m/>
    <m/>
    <x v="0"/>
    <s v="No"/>
    <x v="1"/>
    <s v="Awaiting Consents"/>
    <m/>
    <n v="2015"/>
    <m/>
    <m/>
    <m/>
    <m/>
    <m/>
    <m/>
    <m/>
    <m/>
    <m/>
    <m/>
    <m/>
    <m/>
    <s v="National Grid TEC register data, 05/11/209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Gwynt Y Mor Offshore Wind Farm - Stage 1"/>
    <s v="Gwynt-y-Môr 132/33kV Offshore Substation"/>
    <m/>
    <x v="0"/>
    <s v="No"/>
    <x v="1"/>
    <s v="Under Construction/Commissioning"/>
    <m/>
    <n v="2012"/>
    <m/>
    <m/>
    <m/>
    <m/>
    <m/>
    <m/>
    <m/>
    <m/>
    <m/>
    <m/>
    <m/>
    <m/>
    <s v="National Grid TEC register data, 05/11/210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Gwynt Y Mor Offshore Wind Farm - Stage 2"/>
    <s v="Gwynt-y-Môr 132/33kV Offshore Substation"/>
    <m/>
    <x v="0"/>
    <s v="No"/>
    <x v="1"/>
    <s v="Under Construction/Commissioning"/>
    <m/>
    <n v="2013"/>
    <m/>
    <m/>
    <m/>
    <m/>
    <m/>
    <m/>
    <m/>
    <m/>
    <m/>
    <m/>
    <m/>
    <m/>
    <s v="National Grid TEC register data, 05/11/210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Gwynt Y Mor Offshore Wind Farm - Stage 3"/>
    <s v="Gwynt-y-Môr 132/33kV Offshore Substation"/>
    <m/>
    <x v="0"/>
    <s v="No"/>
    <x v="1"/>
    <s v="Under Construction/Commissioning"/>
    <m/>
    <n v="2014"/>
    <m/>
    <m/>
    <m/>
    <m/>
    <m/>
    <m/>
    <m/>
    <m/>
    <m/>
    <m/>
    <m/>
    <m/>
    <s v="National Grid TEC register data, 05/11/210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Hornsea Offshore Wind Farm - Platform 1B"/>
    <s v="Platform 1B 33/220kV Substation"/>
    <m/>
    <x v="0"/>
    <s v="No"/>
    <x v="1"/>
    <s v="Scoping"/>
    <m/>
    <n v="2015"/>
    <m/>
    <m/>
    <m/>
    <m/>
    <m/>
    <m/>
    <m/>
    <m/>
    <m/>
    <m/>
    <m/>
    <m/>
    <s v="National Grid TEC register data, 05/11/214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Hornsea Offshore Wind Farm - Platform 2A"/>
    <s v="Platform 2A 33/220kV Substation"/>
    <m/>
    <x v="0"/>
    <s v="No"/>
    <x v="1"/>
    <s v="Scoping"/>
    <m/>
    <n v="2017"/>
    <m/>
    <m/>
    <m/>
    <m/>
    <m/>
    <m/>
    <m/>
    <m/>
    <m/>
    <m/>
    <m/>
    <m/>
    <s v="National Grid TEC register data, 05/11/219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Hornsea Offshore Wind Farm - Platform 2B"/>
    <s v="Platform 2B 33/220kV Substation  "/>
    <m/>
    <x v="0"/>
    <s v="No"/>
    <x v="1"/>
    <s v="Scoping"/>
    <m/>
    <n v="2018"/>
    <m/>
    <m/>
    <m/>
    <m/>
    <m/>
    <m/>
    <m/>
    <m/>
    <m/>
    <m/>
    <m/>
    <m/>
    <s v="National Grid TEC register data, 05/11/219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Hornsea Offshore Windfarm - Platform 1A"/>
    <s v="Platform 1A 33/220kV Substation"/>
    <m/>
    <x v="0"/>
    <s v="No"/>
    <x v="1"/>
    <s v="Scoping"/>
    <m/>
    <n v="2014"/>
    <m/>
    <m/>
    <m/>
    <m/>
    <m/>
    <m/>
    <m/>
    <m/>
    <m/>
    <m/>
    <m/>
    <m/>
    <s v="National Grid TEC register data, 05/11/210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Humber Gateway Offshore Windfarm"/>
    <m/>
    <m/>
    <x v="0"/>
    <s v="No"/>
    <x v="1"/>
    <s v="Consents Approved"/>
    <m/>
    <n v="2013"/>
    <m/>
    <m/>
    <m/>
    <m/>
    <m/>
    <m/>
    <m/>
    <m/>
    <m/>
    <m/>
    <m/>
    <m/>
    <s v="National Grid TEC register data, 05/11/205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Inch Cape Offshore Wind Farm"/>
    <s v="Inch Cape Offshore Platform 1, 2 &amp; 3"/>
    <m/>
    <x v="0"/>
    <s v="No"/>
    <x v="1"/>
    <s v="Scoping"/>
    <m/>
    <n v="2017"/>
    <m/>
    <m/>
    <m/>
    <m/>
    <m/>
    <m/>
    <m/>
    <m/>
    <m/>
    <m/>
    <m/>
    <m/>
    <s v="National Grid TEC register data, 05/11/210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Inch Cape Offshore Wind Farm"/>
    <s v="Inch Cape Offshore Platform 1, 2 &amp; 3"/>
    <m/>
    <x v="0"/>
    <s v="No"/>
    <x v="1"/>
    <s v="Scoping"/>
    <m/>
    <n v="2018"/>
    <m/>
    <m/>
    <m/>
    <m/>
    <m/>
    <m/>
    <m/>
    <m/>
    <m/>
    <m/>
    <m/>
    <m/>
    <s v="National Grid TEC register data, 05/11/211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Inch Cape Offshore Wind Farm"/>
    <s v="Inch Cape Offshore Platform 1, 2 &amp; 3"/>
    <m/>
    <x v="0"/>
    <s v="No"/>
    <x v="1"/>
    <s v="Scoping"/>
    <m/>
    <n v="2019"/>
    <m/>
    <m/>
    <m/>
    <m/>
    <m/>
    <m/>
    <m/>
    <m/>
    <m/>
    <m/>
    <m/>
    <m/>
    <s v="National Grid TEC register data, 05/11/211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Lincs Offshore Wind Farm"/>
    <s v="Walpole 132kV Substation"/>
    <m/>
    <x v="0"/>
    <s v="No"/>
    <x v="1"/>
    <s v="Under Construction/Commissioning"/>
    <m/>
    <n v="2011"/>
    <m/>
    <m/>
    <m/>
    <m/>
    <m/>
    <m/>
    <m/>
    <m/>
    <m/>
    <m/>
    <m/>
    <m/>
    <s v="National Grid TEC register data, 05/11/212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London Array Stage 1"/>
    <s v="London Array 33/150kV Offshore Substation"/>
    <m/>
    <x v="0"/>
    <s v="No"/>
    <x v="1"/>
    <s v="Under Construction/Commissioning"/>
    <m/>
    <n v="2011"/>
    <m/>
    <m/>
    <m/>
    <m/>
    <m/>
    <m/>
    <m/>
    <m/>
    <m/>
    <m/>
    <m/>
    <m/>
    <s v="National Grid TEC register data, 05/11/212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London Array Stage 5"/>
    <s v="London Array 33/150kV Offshore Substation"/>
    <m/>
    <x v="0"/>
    <s v="No"/>
    <x v="1"/>
    <s v="Consents Approved"/>
    <m/>
    <n v="2015"/>
    <m/>
    <m/>
    <m/>
    <m/>
    <m/>
    <m/>
    <m/>
    <m/>
    <m/>
    <m/>
    <m/>
    <m/>
    <s v="National Grid TEC register data, 05/11/212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Moray Firth Offshore Windfarm"/>
    <s v="Moray North 33/220kV Offshore Substation"/>
    <m/>
    <x v="0"/>
    <s v="No"/>
    <x v="1"/>
    <s v="Scoping"/>
    <m/>
    <n v="2016"/>
    <m/>
    <m/>
    <m/>
    <m/>
    <m/>
    <m/>
    <m/>
    <m/>
    <m/>
    <m/>
    <m/>
    <m/>
    <s v="National Grid TEC register data, 05/11/212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Moray Firth Offshore Windfarm"/>
    <s v="Moray North 33/220kV Offshore Substation"/>
    <m/>
    <x v="0"/>
    <s v="No"/>
    <x v="1"/>
    <s v="Scoping"/>
    <m/>
    <n v="2017"/>
    <m/>
    <m/>
    <m/>
    <m/>
    <m/>
    <m/>
    <m/>
    <m/>
    <m/>
    <m/>
    <m/>
    <m/>
    <s v="National Grid TEC register data, 05/11/213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Moray Firth Offshore Windfarm"/>
    <s v="Moray Central A 33/220kV Offshore Substation"/>
    <m/>
    <x v="0"/>
    <s v="No"/>
    <x v="1"/>
    <s v="Scoping"/>
    <m/>
    <n v="2018"/>
    <m/>
    <m/>
    <m/>
    <m/>
    <m/>
    <m/>
    <m/>
    <m/>
    <m/>
    <m/>
    <m/>
    <m/>
    <s v="National Grid TEC register data, 05/11/213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Moray Firth Offshore Windfarm"/>
    <s v="Moray Central B 33/220kV Offshore Substation"/>
    <m/>
    <x v="0"/>
    <s v="No"/>
    <x v="1"/>
    <s v="Scoping"/>
    <m/>
    <n v="2019"/>
    <m/>
    <m/>
    <m/>
    <m/>
    <m/>
    <m/>
    <m/>
    <m/>
    <m/>
    <m/>
    <m/>
    <m/>
    <s v="National Grid TEC register data, 05/11/213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Moray Firth Offshore Windfarm"/>
    <s v="Moray West 33/220kV Offshore Substation"/>
    <m/>
    <x v="0"/>
    <s v="No"/>
    <x v="1"/>
    <s v="Scoping"/>
    <m/>
    <n v="2020"/>
    <m/>
    <m/>
    <m/>
    <m/>
    <m/>
    <m/>
    <m/>
    <m/>
    <m/>
    <m/>
    <m/>
    <m/>
    <s v="National Grid TEC register data, 05/11/213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Navitus Bay Offshore Wind Project Platform 1"/>
    <n v="0"/>
    <m/>
    <x v="0"/>
    <s v="No"/>
    <x v="1"/>
    <s v="Scoping"/>
    <m/>
    <n v="2017"/>
    <m/>
    <m/>
    <m/>
    <m/>
    <m/>
    <m/>
    <m/>
    <m/>
    <m/>
    <m/>
    <m/>
    <m/>
    <s v="National Grid TEC register data, 05/11/213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Navitus Bay Offshore Wind Project Platform 2"/>
    <n v="0"/>
    <m/>
    <x v="0"/>
    <s v="No"/>
    <x v="1"/>
    <s v="Scoping"/>
    <m/>
    <n v="2018"/>
    <m/>
    <m/>
    <m/>
    <m/>
    <m/>
    <m/>
    <m/>
    <m/>
    <m/>
    <m/>
    <m/>
    <m/>
    <s v="National Grid TEC register data, 05/11/213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Navitus Bay Offshore Wind Project Platform 3"/>
    <n v="0"/>
    <m/>
    <x v="0"/>
    <s v="No"/>
    <x v="1"/>
    <s v="Scoping"/>
    <m/>
    <n v="2019"/>
    <m/>
    <m/>
    <m/>
    <m/>
    <m/>
    <m/>
    <m/>
    <m/>
    <m/>
    <m/>
    <m/>
    <m/>
    <s v="National Grid TEC register data, 05/11/213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Neart Na Gaoithe Offshore Wind Farm"/>
    <s v="Neart Na Gaoithe 220/33kV offshore substation"/>
    <m/>
    <x v="0"/>
    <s v="No"/>
    <x v="1"/>
    <s v="Awaiting Consents"/>
    <m/>
    <n v="2014"/>
    <m/>
    <m/>
    <m/>
    <m/>
    <m/>
    <m/>
    <m/>
    <m/>
    <m/>
    <m/>
    <m/>
    <m/>
    <s v="National Grid TEC register data, 05/11/214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Race Bank Wind Farm"/>
    <s v="Race Bank 132/33kV Substation"/>
    <m/>
    <x v="0"/>
    <s v="No"/>
    <x v="1"/>
    <s v="Consents Approved"/>
    <m/>
    <n v="2015"/>
    <m/>
    <m/>
    <m/>
    <m/>
    <m/>
    <m/>
    <m/>
    <m/>
    <m/>
    <m/>
    <m/>
    <m/>
    <s v="National Grid TEC register data, 05/11/203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Rampion"/>
    <s v="Rampion"/>
    <m/>
    <x v="0"/>
    <s v="No"/>
    <x v="1"/>
    <s v="Scoping"/>
    <m/>
    <n v="2016"/>
    <m/>
    <m/>
    <m/>
    <m/>
    <m/>
    <m/>
    <m/>
    <m/>
    <m/>
    <m/>
    <m/>
    <m/>
    <s v="National Grid TEC register data, 05/11/205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Rampion "/>
    <s v="Rampion"/>
    <m/>
    <x v="0"/>
    <s v="No"/>
    <x v="1"/>
    <s v="Scoping"/>
    <m/>
    <n v="2015"/>
    <m/>
    <m/>
    <m/>
    <m/>
    <m/>
    <m/>
    <m/>
    <m/>
    <m/>
    <m/>
    <m/>
    <m/>
    <s v="National Grid TEC register data, 05/11/205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Triton Knoll Offshore Wind Farm"/>
    <s v="Triton Knoll 132/33kV Offshore Substation"/>
    <m/>
    <x v="0"/>
    <s v="No"/>
    <x v="1"/>
    <s v="Scoping"/>
    <m/>
    <n v="2018"/>
    <m/>
    <m/>
    <m/>
    <m/>
    <m/>
    <m/>
    <m/>
    <m/>
    <m/>
    <m/>
    <m/>
    <m/>
    <s v="National Grid TEC register data, 05/11/222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Triton Knoll Offshore Wind Farm"/>
    <s v="Triton Knoll 132/33kV Offshore Substation"/>
    <m/>
    <x v="0"/>
    <s v="No"/>
    <x v="1"/>
    <s v="Scoping"/>
    <m/>
    <n v="2019"/>
    <m/>
    <m/>
    <m/>
    <m/>
    <m/>
    <m/>
    <m/>
    <m/>
    <m/>
    <m/>
    <m/>
    <m/>
    <s v="National Grid TEC register data, 05/11/222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Triton Knoll Offshore Wind Farm"/>
    <s v="Triton Knoll 132/33kV Offshore Substation"/>
    <m/>
    <x v="0"/>
    <s v="No"/>
    <x v="1"/>
    <s v="Scoping"/>
    <m/>
    <n v="2020"/>
    <m/>
    <m/>
    <m/>
    <m/>
    <m/>
    <m/>
    <m/>
    <m/>
    <m/>
    <m/>
    <m/>
    <m/>
    <s v="National Grid TEC register data, 05/11/222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Walney Extension Power Station A Offshore Wind Farm"/>
    <m/>
    <m/>
    <x v="0"/>
    <s v="No"/>
    <x v="1"/>
    <s v="Scoping"/>
    <m/>
    <n v="2016"/>
    <m/>
    <m/>
    <m/>
    <m/>
    <m/>
    <m/>
    <m/>
    <m/>
    <m/>
    <m/>
    <m/>
    <m/>
    <s v="National Grid TEC register data, 05/11/204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Walney Extension Power Station B Offshore Wind Farm"/>
    <m/>
    <m/>
    <x v="0"/>
    <s v="No"/>
    <x v="1"/>
    <s v="Scoping"/>
    <m/>
    <n v="2016"/>
    <m/>
    <m/>
    <m/>
    <m/>
    <m/>
    <m/>
    <m/>
    <m/>
    <m/>
    <m/>
    <m/>
    <m/>
    <s v="National Grid TEC register data, 05/11/204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West of Duddon Sands Offshore Wind Farm"/>
    <m/>
    <m/>
    <x v="0"/>
    <s v="No"/>
    <x v="1"/>
    <s v="Consents Approved"/>
    <m/>
    <n v="2013"/>
    <m/>
    <m/>
    <m/>
    <m/>
    <m/>
    <m/>
    <m/>
    <m/>
    <m/>
    <m/>
    <m/>
    <m/>
    <s v="National Grid TEC register data, 05/11/218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West of Duddon Sands Offshore Wind Farm"/>
    <s v="Heysham 400kV Substation"/>
    <m/>
    <x v="0"/>
    <s v="No"/>
    <x v="1"/>
    <s v="Consents Approved"/>
    <m/>
    <n v="2014"/>
    <m/>
    <m/>
    <m/>
    <m/>
    <m/>
    <m/>
    <m/>
    <m/>
    <m/>
    <m/>
    <m/>
    <m/>
    <s v="National Grid TEC register data, 05/11/218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Westermost Rough Offshore Wind Farm"/>
    <s v="Westermost Rough Offshore Substation"/>
    <m/>
    <x v="0"/>
    <s v="No"/>
    <x v="1"/>
    <s v="Consents Approved"/>
    <m/>
    <n v="2014"/>
    <m/>
    <m/>
    <m/>
    <m/>
    <m/>
    <m/>
    <m/>
    <m/>
    <m/>
    <m/>
    <m/>
    <m/>
    <s v="National Grid TEC register data, 05/11/223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ffshore"/>
    <s v="Wind Offshore"/>
    <m/>
    <s v="Great Britain"/>
    <x v="0"/>
    <s v="No"/>
    <x v="1"/>
    <s v="Ongoing"/>
    <m/>
    <m/>
    <m/>
    <n v="66757.939199999979"/>
    <m/>
    <n v="2444.6822400000001"/>
    <n v="5885.9827199999991"/>
    <n v="6819.1027200000017"/>
    <n v="12262.993919999999"/>
    <n v="37208.125439999989"/>
    <n v="0"/>
    <m/>
    <s v="Constant"/>
    <s v="2009/10"/>
    <s v="HM Treasury estimates"/>
    <s v="These cost data are Treasury estimates using levelised cost data and market intelligence on proportion of projects that are constructed. Figures are indicative of potential investment and are not a forecast of actual investment"/>
    <n v="2573.6477276316205"/>
    <n v="6196.4887723841694"/>
    <n v="7178.8340965796051"/>
    <n v="12909.909484256072"/>
    <n v="39170.983419132725"/>
    <n v="0"/>
    <n v="28858.880080851464"/>
    <n v="26285.232353219846"/>
    <n v="39170.983419132725"/>
    <n v="65456.215772352574"/>
    <n v="68029.863499984189"/>
  </r>
  <r>
    <x v="1"/>
    <s v="Electricity generation"/>
    <s v="Wind Onshore"/>
    <s v="Aberdeen Bay Wind Farm"/>
    <s v="Aberdeen Bay 132/33kV Substation"/>
    <m/>
    <x v="0"/>
    <s v="No"/>
    <x v="1"/>
    <s v="Awaiting Consents"/>
    <m/>
    <n v="2015"/>
    <m/>
    <m/>
    <m/>
    <m/>
    <m/>
    <m/>
    <m/>
    <m/>
    <m/>
    <m/>
    <m/>
    <m/>
    <s v="National Grid TEC register data, 05/11/201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AChruach Wind Farm"/>
    <s v="AChruach"/>
    <m/>
    <x v="0"/>
    <s v="No"/>
    <x v="1"/>
    <s v="Consents Approved"/>
    <m/>
    <n v="2014"/>
    <m/>
    <m/>
    <m/>
    <m/>
    <m/>
    <m/>
    <m/>
    <m/>
    <m/>
    <m/>
    <m/>
    <m/>
    <s v="National Grid TEC register data, 05/11/214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Afton"/>
    <m/>
    <m/>
    <x v="0"/>
    <s v="No"/>
    <x v="1"/>
    <s v="Awaiting Consents"/>
    <m/>
    <n v="2014"/>
    <m/>
    <m/>
    <m/>
    <m/>
    <m/>
    <m/>
    <m/>
    <m/>
    <m/>
    <m/>
    <m/>
    <m/>
    <s v="National Grid TEC register data, 05/11/206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Aikengall II Windfarm"/>
    <s v="Westerdod 132kV"/>
    <m/>
    <x v="0"/>
    <s v="No"/>
    <x v="1"/>
    <s v="Awaiting Consents"/>
    <m/>
    <n v="2014"/>
    <m/>
    <m/>
    <m/>
    <m/>
    <m/>
    <m/>
    <m/>
    <m/>
    <m/>
    <m/>
    <m/>
    <m/>
    <s v="National Grid TEC register data, 05/11/204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Allt Duine Wind Farm"/>
    <s v="Allt Duine 132/33kV Substation"/>
    <m/>
    <x v="0"/>
    <s v="No"/>
    <x v="1"/>
    <s v="Scoping"/>
    <m/>
    <n v="2016"/>
    <m/>
    <m/>
    <m/>
    <m/>
    <m/>
    <m/>
    <m/>
    <m/>
    <m/>
    <m/>
    <m/>
    <m/>
    <s v="National Grid TEC register data, 05/11/216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Allt Duine Wind Farm "/>
    <m/>
    <m/>
    <x v="0"/>
    <s v="No"/>
    <x v="1"/>
    <s v="Scoping"/>
    <m/>
    <n v="2018"/>
    <m/>
    <m/>
    <m/>
    <m/>
    <m/>
    <m/>
    <m/>
    <m/>
    <m/>
    <m/>
    <m/>
    <m/>
    <s v="National Grid TEC register data, 05/11/216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Andershaw"/>
    <s v="Andershaw"/>
    <m/>
    <x v="0"/>
    <s v="No"/>
    <x v="1"/>
    <s v="Awaiting Consents"/>
    <m/>
    <n v="2012"/>
    <m/>
    <m/>
    <m/>
    <m/>
    <m/>
    <m/>
    <m/>
    <m/>
    <m/>
    <m/>
    <m/>
    <m/>
    <s v="National Grid TEC register data, 05/11/203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Aultmore Wind Farm"/>
    <s v="Aultmore"/>
    <m/>
    <x v="0"/>
    <s v="No"/>
    <x v="1"/>
    <s v="Awaiting Consents"/>
    <m/>
    <n v="2014"/>
    <m/>
    <m/>
    <m/>
    <m/>
    <m/>
    <m/>
    <m/>
    <m/>
    <m/>
    <m/>
    <m/>
    <m/>
    <s v="National Grid TEC register data, 05/11/222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Bad A Cheo Wind Farm"/>
    <s v="Mybster 132/33kV Substation"/>
    <m/>
    <x v="0"/>
    <s v="No"/>
    <x v="1"/>
    <s v="Scoping"/>
    <m/>
    <n v="2020"/>
    <m/>
    <m/>
    <m/>
    <m/>
    <m/>
    <m/>
    <m/>
    <m/>
    <m/>
    <m/>
    <m/>
    <m/>
    <s v="National Grid TEC register data, 05/11/216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Benbrack and Quantans Hill"/>
    <m/>
    <m/>
    <x v="0"/>
    <s v="No"/>
    <x v="1"/>
    <s v="Scoping"/>
    <m/>
    <n v="2018"/>
    <m/>
    <m/>
    <m/>
    <m/>
    <m/>
    <m/>
    <m/>
    <m/>
    <m/>
    <m/>
    <m/>
    <m/>
    <s v="National Grid TEC register data, 05/11/205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Blackcraig Wind Farm"/>
    <s v="Blackcraig Wind Farm"/>
    <m/>
    <x v="0"/>
    <s v="No"/>
    <x v="1"/>
    <s v="Awaiting Consents"/>
    <m/>
    <n v="2013"/>
    <m/>
    <m/>
    <m/>
    <m/>
    <m/>
    <m/>
    <m/>
    <m/>
    <m/>
    <m/>
    <m/>
    <m/>
    <s v="National Grid TEC register data, 05/11/220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Blacklaw Extension"/>
    <m/>
    <m/>
    <x v="0"/>
    <s v="No"/>
    <x v="1"/>
    <s v="Consents Approved"/>
    <m/>
    <n v="2013"/>
    <m/>
    <m/>
    <m/>
    <m/>
    <m/>
    <m/>
    <m/>
    <m/>
    <m/>
    <m/>
    <m/>
    <m/>
    <s v="National Grid TEC register data, 05/11/217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Brockloch Rig Wind Farm"/>
    <s v="Dun Hill"/>
    <m/>
    <x v="0"/>
    <s v="No"/>
    <x v="1"/>
    <s v="Consents Approved"/>
    <m/>
    <n v="2014"/>
    <m/>
    <m/>
    <m/>
    <m/>
    <m/>
    <m/>
    <m/>
    <m/>
    <m/>
    <m/>
    <m/>
    <m/>
    <s v="National Grid TEC register data, 05/11/202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arnedd Wen Wind Farm"/>
    <m/>
    <m/>
    <x v="0"/>
    <s v="No"/>
    <x v="1"/>
    <s v="Scoping"/>
    <m/>
    <n v="2016"/>
    <m/>
    <m/>
    <m/>
    <m/>
    <m/>
    <m/>
    <m/>
    <m/>
    <m/>
    <m/>
    <m/>
    <m/>
    <s v="National Grid TEC register data, 05/11/214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arscreugh"/>
    <s v="TBC"/>
    <m/>
    <x v="0"/>
    <s v="No"/>
    <x v="1"/>
    <s v="Awaiting Consents"/>
    <m/>
    <n v="2013"/>
    <m/>
    <m/>
    <m/>
    <m/>
    <m/>
    <m/>
    <m/>
    <m/>
    <m/>
    <m/>
    <m/>
    <m/>
    <s v="National Grid TEC register data, 05/11/209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lashindarroch"/>
    <n v="0"/>
    <m/>
    <x v="0"/>
    <s v="No"/>
    <x v="1"/>
    <s v="Consents Approved"/>
    <m/>
    <n v="2014"/>
    <m/>
    <m/>
    <m/>
    <m/>
    <m/>
    <m/>
    <m/>
    <m/>
    <m/>
    <m/>
    <m/>
    <m/>
    <s v="National Grid TEC register data, 05/11/216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lashindarroch Wind, Huntly"/>
    <s v="Clashindarroch"/>
    <m/>
    <x v="0"/>
    <s v="No"/>
    <x v="1"/>
    <s v="Consents Approved"/>
    <m/>
    <n v="2014"/>
    <m/>
    <m/>
    <m/>
    <m/>
    <m/>
    <m/>
    <m/>
    <m/>
    <m/>
    <m/>
    <m/>
    <m/>
    <s v="National Grid TEC register data, 05/11/222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oire Na Cloiche"/>
    <s v="Alness"/>
    <m/>
    <x v="0"/>
    <s v="No"/>
    <x v="1"/>
    <s v="Awaiting Consents"/>
    <m/>
    <n v="2016"/>
    <m/>
    <m/>
    <m/>
    <m/>
    <m/>
    <m/>
    <m/>
    <m/>
    <m/>
    <m/>
    <m/>
    <m/>
    <s v="National Grid TEC register data, 05/11/215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orriegarth"/>
    <s v="Corriegarth 132/33kV Substation"/>
    <m/>
    <x v="0"/>
    <s v="No"/>
    <x v="1"/>
    <s v="Awaiting Consents"/>
    <m/>
    <n v="2014"/>
    <m/>
    <m/>
    <m/>
    <m/>
    <m/>
    <m/>
    <m/>
    <m/>
    <m/>
    <m/>
    <m/>
    <m/>
    <s v="National Grid TEC register data, 05/11/214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orriemoillie Wind Farm Stage 1"/>
    <n v="0"/>
    <m/>
    <x v="0"/>
    <s v="No"/>
    <x v="1"/>
    <s v="Consents Approved"/>
    <m/>
    <n v="2015"/>
    <m/>
    <m/>
    <m/>
    <m/>
    <m/>
    <m/>
    <m/>
    <m/>
    <m/>
    <m/>
    <m/>
    <m/>
    <s v="National Grid TEC register data, 05/11/205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orriemoillie Wind Farm Stage 2"/>
    <n v="0"/>
    <m/>
    <x v="0"/>
    <s v="No"/>
    <x v="1"/>
    <s v="Consents Approved"/>
    <m/>
    <n v="2015"/>
    <m/>
    <m/>
    <m/>
    <m/>
    <m/>
    <m/>
    <m/>
    <m/>
    <m/>
    <m/>
    <m/>
    <m/>
    <s v="National Grid TEC register data, 05/11/205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our "/>
    <m/>
    <m/>
    <x v="0"/>
    <s v="No"/>
    <x v="1"/>
    <s v="Consents Approved"/>
    <m/>
    <n v="2015"/>
    <m/>
    <m/>
    <m/>
    <m/>
    <m/>
    <m/>
    <m/>
    <m/>
    <m/>
    <m/>
    <m/>
    <m/>
    <s v="National Grid TEC register data, 05/11/220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Crystal Rig 2"/>
    <s v="Crystal Rig "/>
    <m/>
    <x v="0"/>
    <s v="No"/>
    <x v="1"/>
    <s v="Scoping"/>
    <m/>
    <n v="2014"/>
    <m/>
    <m/>
    <m/>
    <m/>
    <m/>
    <m/>
    <m/>
    <m/>
    <m/>
    <m/>
    <m/>
    <m/>
    <s v="National Grid TEC register data, 05/11/204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Dersalloch"/>
    <s v="Dersalloch"/>
    <m/>
    <x v="0"/>
    <s v="No"/>
    <x v="1"/>
    <s v="Awaiting Consents"/>
    <m/>
    <n v="2013"/>
    <m/>
    <m/>
    <m/>
    <m/>
    <m/>
    <m/>
    <m/>
    <m/>
    <m/>
    <m/>
    <m/>
    <m/>
    <s v="National Grid TEC register data, 05/11/217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Dorenell Wind Farm"/>
    <s v="Dorenell"/>
    <m/>
    <x v="0"/>
    <s v="No"/>
    <x v="1"/>
    <s v="Consents Approved"/>
    <m/>
    <n v="2018"/>
    <m/>
    <m/>
    <m/>
    <m/>
    <m/>
    <m/>
    <m/>
    <m/>
    <m/>
    <m/>
    <m/>
    <m/>
    <s v="National Grid TEC register data, 05/11/211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Druim Ba Wind Farm"/>
    <m/>
    <m/>
    <x v="0"/>
    <s v="No"/>
    <x v="1"/>
    <s v="Awaiting Consents"/>
    <m/>
    <n v="2015"/>
    <m/>
    <m/>
    <m/>
    <m/>
    <m/>
    <m/>
    <m/>
    <m/>
    <m/>
    <m/>
    <m/>
    <m/>
    <s v="National Grid TEC register data, 05/11/205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Dunbeath Wind farm"/>
    <s v="Dunbeath"/>
    <m/>
    <x v="0"/>
    <s v="No"/>
    <x v="1"/>
    <s v="Awaiting Consents"/>
    <m/>
    <n v="2014"/>
    <m/>
    <m/>
    <m/>
    <m/>
    <m/>
    <m/>
    <m/>
    <m/>
    <m/>
    <m/>
    <m/>
    <m/>
    <s v="National Grid TEC register data, 05/11/205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Dunmaglass "/>
    <s v="Beauly/Foyers"/>
    <m/>
    <x v="0"/>
    <s v="No"/>
    <x v="1"/>
    <s v="Consents Approved"/>
    <m/>
    <n v="2015"/>
    <m/>
    <m/>
    <m/>
    <m/>
    <m/>
    <m/>
    <m/>
    <m/>
    <m/>
    <m/>
    <m/>
    <m/>
    <s v="National Grid TEC register data, 05/11/215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Earlshaugh Wind Farm"/>
    <s v="Earlshaugh 132/33kV Substation"/>
    <m/>
    <x v="0"/>
    <s v="No"/>
    <x v="1"/>
    <s v="Awaiting Consents"/>
    <m/>
    <n v="2015"/>
    <m/>
    <m/>
    <m/>
    <m/>
    <m/>
    <m/>
    <m/>
    <m/>
    <m/>
    <m/>
    <m/>
    <m/>
    <s v="National Grid TEC register data, 05/11/223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Eishken Estate, Isle of Lewis"/>
    <s v="Stornoway"/>
    <m/>
    <x v="0"/>
    <s v="No"/>
    <x v="1"/>
    <s v="Consents Approved"/>
    <m/>
    <n v="2015"/>
    <m/>
    <m/>
    <m/>
    <m/>
    <m/>
    <m/>
    <m/>
    <m/>
    <m/>
    <m/>
    <m/>
    <m/>
    <s v="National Grid TEC register data, 05/11/202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Erica Wind Farm"/>
    <s v="Corriemollie"/>
    <m/>
    <x v="0"/>
    <s v="No"/>
    <x v="1"/>
    <s v="Awaiting Consents"/>
    <m/>
    <n v="2014"/>
    <m/>
    <m/>
    <m/>
    <m/>
    <m/>
    <m/>
    <m/>
    <m/>
    <m/>
    <m/>
    <m/>
    <m/>
    <s v="National Grid TEC register data, 05/11/207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Ewe Hill"/>
    <m/>
    <m/>
    <x v="0"/>
    <s v="No"/>
    <x v="1"/>
    <s v="Awaiting Consents"/>
    <m/>
    <n v="2012"/>
    <m/>
    <m/>
    <m/>
    <m/>
    <m/>
    <m/>
    <m/>
    <m/>
    <m/>
    <m/>
    <m/>
    <m/>
    <s v="National Grid TEC register data, 05/11/217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Ewe Hill"/>
    <m/>
    <m/>
    <x v="0"/>
    <s v="No"/>
    <x v="1"/>
    <s v="Awaiting Consents"/>
    <m/>
    <n v="2014"/>
    <m/>
    <m/>
    <m/>
    <m/>
    <m/>
    <m/>
    <m/>
    <m/>
    <m/>
    <m/>
    <m/>
    <m/>
    <s v="National Grid TEC register data, 05/11/217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Fallago"/>
    <s v="Fallago 400kV Substation"/>
    <m/>
    <x v="0"/>
    <s v="No"/>
    <x v="1"/>
    <s v="Consents Approved"/>
    <m/>
    <n v="2012"/>
    <m/>
    <m/>
    <m/>
    <m/>
    <m/>
    <m/>
    <m/>
    <m/>
    <m/>
    <m/>
    <m/>
    <m/>
    <s v="National Grid TEC register data, 05/11/208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alawhistle Wind Farm"/>
    <s v="Galawhistle Wind Farm"/>
    <m/>
    <x v="0"/>
    <s v="No"/>
    <x v="1"/>
    <s v="Consents Approved"/>
    <m/>
    <n v="2017"/>
    <m/>
    <m/>
    <m/>
    <m/>
    <m/>
    <m/>
    <m/>
    <m/>
    <m/>
    <m/>
    <m/>
    <m/>
    <s v="National Grid TEC register data, 05/11/209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len App and Loch Ree 132/33kV Substation"/>
    <n v="0"/>
    <m/>
    <x v="0"/>
    <s v="No"/>
    <x v="1"/>
    <s v="Scoping"/>
    <m/>
    <n v="2018"/>
    <m/>
    <m/>
    <m/>
    <m/>
    <m/>
    <m/>
    <m/>
    <m/>
    <m/>
    <m/>
    <m/>
    <m/>
    <s v="National Grid TEC register data, 05/11/216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lenmorie Windfarm "/>
    <s v="Glenmorie 132/33kV Substation"/>
    <m/>
    <x v="0"/>
    <s v="No"/>
    <x v="1"/>
    <s v="Scoping"/>
    <m/>
    <n v="2017"/>
    <m/>
    <m/>
    <m/>
    <m/>
    <m/>
    <m/>
    <m/>
    <m/>
    <m/>
    <m/>
    <m/>
    <m/>
    <s v="National Grid TEC register data, 05/11/223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lentaggart Wind Farm"/>
    <s v="Glentaggart 33kV Substation"/>
    <m/>
    <x v="0"/>
    <s v="No"/>
    <x v="1"/>
    <s v="Scoping"/>
    <m/>
    <n v="2015"/>
    <m/>
    <m/>
    <m/>
    <m/>
    <m/>
    <m/>
    <m/>
    <m/>
    <m/>
    <m/>
    <m/>
    <m/>
    <s v="National Grid TEC register data, 05/11/209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oole Fields Windfarm"/>
    <m/>
    <m/>
    <x v="0"/>
    <s v="No"/>
    <x v="1"/>
    <s v="Scoping"/>
    <m/>
    <n v="2012"/>
    <m/>
    <m/>
    <m/>
    <m/>
    <m/>
    <m/>
    <m/>
    <m/>
    <m/>
    <m/>
    <m/>
    <m/>
    <s v="National Grid TEC register data, 05/11/216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reenwire Wind Farm - Pembroke"/>
    <s v="Pembroke 400kV Substation"/>
    <m/>
    <x v="0"/>
    <s v="No"/>
    <x v="1"/>
    <s v="Scoping"/>
    <m/>
    <n v="2017"/>
    <m/>
    <m/>
    <m/>
    <m/>
    <m/>
    <m/>
    <m/>
    <m/>
    <m/>
    <m/>
    <m/>
    <m/>
    <s v="National Grid TEC register data, 05/11/209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reenwire Wind Farm - Pentir "/>
    <s v="Pentir 400kV Substation"/>
    <m/>
    <x v="0"/>
    <s v="No"/>
    <x v="1"/>
    <s v="Scoping"/>
    <m/>
    <n v="2018"/>
    <m/>
    <m/>
    <m/>
    <m/>
    <m/>
    <m/>
    <m/>
    <m/>
    <m/>
    <m/>
    <m/>
    <m/>
    <s v="National Grid TEC register data, 05/11/209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riffin Wind Farm"/>
    <s v="Errochty / Burghmuir"/>
    <m/>
    <x v="0"/>
    <s v="No"/>
    <x v="1"/>
    <s v="Awaiting Consents"/>
    <m/>
    <n v="2013"/>
    <m/>
    <m/>
    <m/>
    <m/>
    <m/>
    <m/>
    <m/>
    <m/>
    <m/>
    <m/>
    <m/>
    <m/>
    <s v="National Grid TEC register data, 05/11/220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riffin Wind Farm"/>
    <m/>
    <m/>
    <x v="0"/>
    <s v="No"/>
    <x v="1"/>
    <s v="Awaiting Consents"/>
    <m/>
    <n v="2013"/>
    <m/>
    <m/>
    <m/>
    <m/>
    <m/>
    <m/>
    <m/>
    <m/>
    <m/>
    <m/>
    <m/>
    <m/>
    <s v="National Grid TEC register data, 05/11/220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Griffin Wind Farm"/>
    <s v="Errochty / Burghmuir"/>
    <m/>
    <x v="0"/>
    <s v="No"/>
    <x v="1"/>
    <s v="Awaiting Consents"/>
    <m/>
    <n v="2016"/>
    <m/>
    <m/>
    <m/>
    <m/>
    <m/>
    <m/>
    <m/>
    <m/>
    <m/>
    <m/>
    <m/>
    <m/>
    <s v="National Grid TEC register data, 05/11/220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Halsary Wind Farm"/>
    <m/>
    <m/>
    <x v="0"/>
    <s v="No"/>
    <x v="1"/>
    <s v="Scoping"/>
    <m/>
    <n v="2016"/>
    <m/>
    <m/>
    <m/>
    <m/>
    <m/>
    <m/>
    <m/>
    <m/>
    <m/>
    <m/>
    <m/>
    <m/>
    <s v="National Grid TEC register data, 05/11/217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Harestanes"/>
    <m/>
    <m/>
    <x v="0"/>
    <s v="No"/>
    <x v="1"/>
    <s v="Under Construction/Commissioning"/>
    <m/>
    <n v="2013"/>
    <m/>
    <m/>
    <m/>
    <m/>
    <m/>
    <m/>
    <m/>
    <m/>
    <m/>
    <m/>
    <m/>
    <m/>
    <s v="National Grid TEC register data, 05/11/217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Harestanes"/>
    <m/>
    <m/>
    <x v="0"/>
    <s v="No"/>
    <x v="1"/>
    <s v="Under Construction/Commissioning"/>
    <m/>
    <n v="2014"/>
    <m/>
    <m/>
    <m/>
    <m/>
    <m/>
    <m/>
    <m/>
    <m/>
    <m/>
    <m/>
    <m/>
    <m/>
    <s v="National Grid TEC register data, 05/11/217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Hearthstanes Wind Farm"/>
    <s v="Earlshaugh 132/33kV Substation"/>
    <m/>
    <x v="0"/>
    <s v="No"/>
    <x v="1"/>
    <s v="Scoping"/>
    <m/>
    <n v="2016"/>
    <m/>
    <m/>
    <m/>
    <m/>
    <m/>
    <m/>
    <m/>
    <m/>
    <m/>
    <m/>
    <m/>
    <m/>
    <s v="National Grid TEC register data, 05/11/223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Invercassley Wind Farm"/>
    <m/>
    <m/>
    <x v="0"/>
    <s v="No"/>
    <x v="1"/>
    <s v="Awaiting Consents"/>
    <m/>
    <n v="2014"/>
    <m/>
    <m/>
    <m/>
    <m/>
    <m/>
    <m/>
    <m/>
    <m/>
    <m/>
    <m/>
    <m/>
    <m/>
    <s v="National Grid TEC register data, 05/11/220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Kilgallioch"/>
    <s v="Kilgallioch"/>
    <m/>
    <x v="0"/>
    <s v="No"/>
    <x v="1"/>
    <s v="Awaiting Consents"/>
    <m/>
    <n v="2017"/>
    <m/>
    <m/>
    <m/>
    <m/>
    <m/>
    <m/>
    <m/>
    <m/>
    <m/>
    <m/>
    <m/>
    <m/>
    <s v="National Grid TEC register data, 05/11/218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Loch Hill Wind Farm"/>
    <s v="Loch Hill 33kV Substation"/>
    <m/>
    <x v="0"/>
    <s v="No"/>
    <x v="1"/>
    <s v="Awaiting Consents"/>
    <m/>
    <n v="2015"/>
    <m/>
    <m/>
    <m/>
    <m/>
    <m/>
    <m/>
    <m/>
    <m/>
    <m/>
    <m/>
    <m/>
    <m/>
    <s v="National Grid TEC register data, 05/11/212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Loch Urr"/>
    <s v="Loch Urr"/>
    <m/>
    <x v="0"/>
    <s v="No"/>
    <x v="1"/>
    <s v="Scoping"/>
    <m/>
    <n v="2018"/>
    <m/>
    <m/>
    <m/>
    <m/>
    <m/>
    <m/>
    <m/>
    <m/>
    <m/>
    <m/>
    <m/>
    <m/>
    <s v="National Grid TEC register data, 05/11/2059"/>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Lochluichart"/>
    <s v="Corriemoillie"/>
    <m/>
    <x v="0"/>
    <s v="No"/>
    <x v="1"/>
    <s v="Consents Approved"/>
    <m/>
    <n v="2013"/>
    <m/>
    <m/>
    <m/>
    <m/>
    <m/>
    <m/>
    <m/>
    <m/>
    <m/>
    <m/>
    <m/>
    <m/>
    <s v="National Grid TEC register data, 05/11/212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Margree"/>
    <s v="Margree"/>
    <m/>
    <x v="0"/>
    <s v="No"/>
    <x v="1"/>
    <s v="Awaiting Consents"/>
    <m/>
    <n v="2013"/>
    <m/>
    <m/>
    <m/>
    <m/>
    <m/>
    <m/>
    <m/>
    <m/>
    <m/>
    <m/>
    <m/>
    <m/>
    <s v="National Grid TEC register data, 05/11/214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Nant-Y-Moch Wind Farm"/>
    <s v="Mid Wales West 132kV Substation"/>
    <m/>
    <x v="0"/>
    <s v="No"/>
    <x v="1"/>
    <s v="Scoping"/>
    <m/>
    <n v="2017"/>
    <m/>
    <m/>
    <m/>
    <m/>
    <m/>
    <m/>
    <m/>
    <m/>
    <m/>
    <m/>
    <m/>
    <m/>
    <s v="National Grid TEC register data, 05/11/2217"/>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Neilston"/>
    <s v="Harelaw"/>
    <m/>
    <x v="0"/>
    <s v="No"/>
    <x v="1"/>
    <s v="Awaiting Consents"/>
    <m/>
    <n v="2012"/>
    <m/>
    <m/>
    <m/>
    <m/>
    <m/>
    <m/>
    <m/>
    <m/>
    <m/>
    <m/>
    <m/>
    <m/>
    <s v="National Grid TEC register data, 05/11/209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Newfield Wind Farm"/>
    <s v="Ewe Hill"/>
    <m/>
    <x v="0"/>
    <s v="No"/>
    <x v="1"/>
    <s v="Awaiting Consents"/>
    <m/>
    <n v="2012"/>
    <m/>
    <m/>
    <m/>
    <m/>
    <m/>
    <m/>
    <m/>
    <m/>
    <m/>
    <m/>
    <m/>
    <m/>
    <s v="National Grid TEC register data, 05/11/2234"/>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North Nesting Wind Farm"/>
    <s v="Kergord"/>
    <m/>
    <x v="0"/>
    <s v="No"/>
    <x v="1"/>
    <s v="Consents Approved"/>
    <m/>
    <n v="2016"/>
    <m/>
    <m/>
    <m/>
    <m/>
    <m/>
    <m/>
    <m/>
    <m/>
    <m/>
    <m/>
    <m/>
    <m/>
    <s v="National Grid TEC register data, 05/11/221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Pen Y Cymoedd Wind Farm"/>
    <m/>
    <m/>
    <x v="0"/>
    <s v="No"/>
    <x v="1"/>
    <s v="Consents Approved"/>
    <m/>
    <n v="2016"/>
    <m/>
    <m/>
    <m/>
    <m/>
    <m/>
    <m/>
    <m/>
    <m/>
    <m/>
    <m/>
    <m/>
    <m/>
    <s v="National Grid TEC register data, 05/11/215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Pencloe"/>
    <s v="Pencloe 132/33kV"/>
    <m/>
    <x v="0"/>
    <s v="No"/>
    <x v="1"/>
    <s v="Awaiting Consents"/>
    <m/>
    <n v="2012"/>
    <m/>
    <m/>
    <m/>
    <m/>
    <m/>
    <m/>
    <m/>
    <m/>
    <m/>
    <m/>
    <m/>
    <m/>
    <s v="National Grid TEC register data, 05/11/214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Pogbie Wind Farm"/>
    <n v="0"/>
    <m/>
    <x v="0"/>
    <s v="No"/>
    <x v="1"/>
    <s v="Scoping"/>
    <m/>
    <n v="2013"/>
    <m/>
    <m/>
    <m/>
    <m/>
    <m/>
    <m/>
    <m/>
    <m/>
    <m/>
    <m/>
    <m/>
    <m/>
    <s v="National Grid TEC register data, 05/11/220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Rowantree Wind Farm"/>
    <s v="Rowantree 132kV Substation"/>
    <m/>
    <x v="0"/>
    <s v="No"/>
    <x v="1"/>
    <s v="Scoping"/>
    <m/>
    <n v="2014"/>
    <m/>
    <m/>
    <m/>
    <m/>
    <m/>
    <m/>
    <m/>
    <m/>
    <m/>
    <m/>
    <m/>
    <m/>
    <s v="National Grid TEC register data, 05/11/216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Sallachy Wind Farm"/>
    <s v="Sallachy 132kV Substation"/>
    <m/>
    <x v="0"/>
    <s v="No"/>
    <x v="1"/>
    <s v="Awaiting Consents"/>
    <m/>
    <n v="2016"/>
    <m/>
    <m/>
    <m/>
    <m/>
    <m/>
    <m/>
    <m/>
    <m/>
    <m/>
    <m/>
    <m/>
    <m/>
    <s v="National Grid TEC register data, 05/11/223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South Muaitheabhal Wind Farm"/>
    <s v="Muaitheabhal 132/33kV Substation"/>
    <m/>
    <x v="0"/>
    <s v="No"/>
    <x v="1"/>
    <s v="Consents Approved"/>
    <m/>
    <n v="2017"/>
    <m/>
    <m/>
    <m/>
    <m/>
    <m/>
    <m/>
    <m/>
    <m/>
    <m/>
    <m/>
    <m/>
    <m/>
    <s v="National Grid TEC register data, 05/11/222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Spittal Hill Wind Farm"/>
    <s v="Mybster"/>
    <m/>
    <x v="0"/>
    <s v="No"/>
    <x v="1"/>
    <s v="Awaiting Consents"/>
    <m/>
    <n v="2016"/>
    <m/>
    <m/>
    <m/>
    <m/>
    <m/>
    <m/>
    <m/>
    <m/>
    <m/>
    <m/>
    <m/>
    <m/>
    <s v="National Grid TEC register data, 05/11/220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Spittal Hill Wind Farm "/>
    <s v="Mybster"/>
    <m/>
    <x v="0"/>
    <s v="No"/>
    <x v="1"/>
    <s v="Awaiting Consents"/>
    <m/>
    <n v="2016"/>
    <m/>
    <m/>
    <m/>
    <m/>
    <m/>
    <m/>
    <m/>
    <m/>
    <m/>
    <m/>
    <m/>
    <m/>
    <s v="National Grid TEC register data, 05/11/220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Stacain Wind Farm"/>
    <s v="Sloy/Inverary"/>
    <m/>
    <x v="0"/>
    <s v="No"/>
    <x v="1"/>
    <s v="Awaiting Consents"/>
    <m/>
    <n v="2013"/>
    <m/>
    <m/>
    <m/>
    <m/>
    <m/>
    <m/>
    <m/>
    <m/>
    <m/>
    <m/>
    <m/>
    <m/>
    <s v="National Grid TEC register data, 05/11/2218"/>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Strathy North &amp; South Wind"/>
    <s v="Strathy North and Strathy South"/>
    <m/>
    <x v="0"/>
    <s v="No"/>
    <x v="1"/>
    <s v="Consents Approved"/>
    <m/>
    <n v="2013"/>
    <m/>
    <m/>
    <m/>
    <m/>
    <m/>
    <m/>
    <m/>
    <m/>
    <m/>
    <m/>
    <m/>
    <m/>
    <s v="National Grid TEC register data, 05/11/2211"/>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Strathy Wood"/>
    <s v="Strathy Wood"/>
    <m/>
    <x v="0"/>
    <s v="No"/>
    <x v="1"/>
    <s v="Scoping"/>
    <m/>
    <n v="2020"/>
    <m/>
    <m/>
    <m/>
    <m/>
    <m/>
    <m/>
    <m/>
    <m/>
    <m/>
    <m/>
    <m/>
    <m/>
    <s v="National Grid TEC register data, 05/11/2060"/>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Tom Na Clach"/>
    <s v="Tom Na Clach"/>
    <m/>
    <x v="0"/>
    <s v="No"/>
    <x v="1"/>
    <s v="Awaiting Consents"/>
    <m/>
    <n v="2018"/>
    <m/>
    <m/>
    <m/>
    <m/>
    <m/>
    <m/>
    <m/>
    <m/>
    <m/>
    <m/>
    <m/>
    <m/>
    <s v="National Grid TEC register data, 05/11/2113"/>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Ulzieside"/>
    <s v="Ulzieside 132/33kV"/>
    <m/>
    <x v="0"/>
    <s v="No"/>
    <x v="1"/>
    <s v="Awaiting Consents"/>
    <m/>
    <n v="2013"/>
    <m/>
    <m/>
    <m/>
    <m/>
    <m/>
    <m/>
    <m/>
    <m/>
    <m/>
    <m/>
    <m/>
    <m/>
    <s v="National Grid TEC register data, 05/11/214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Viking Wind Farm"/>
    <s v="Kergord 132/33kV Substation"/>
    <m/>
    <x v="0"/>
    <s v="No"/>
    <x v="1"/>
    <s v="Consents Approved"/>
    <m/>
    <n v="2016"/>
    <m/>
    <m/>
    <m/>
    <m/>
    <m/>
    <m/>
    <m/>
    <m/>
    <m/>
    <m/>
    <m/>
    <m/>
    <s v="National Grid TEC register data, 05/11/2226"/>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Whitelee Extension"/>
    <s v="Whitelee Extension"/>
    <m/>
    <x v="0"/>
    <s v="No"/>
    <x v="1"/>
    <s v="Consents Approved"/>
    <m/>
    <n v="2013"/>
    <m/>
    <m/>
    <m/>
    <m/>
    <m/>
    <m/>
    <m/>
    <m/>
    <m/>
    <m/>
    <m/>
    <m/>
    <s v="National Grid TEC register data, 05/11/2185"/>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Whiteside Hill"/>
    <s v="Whiteside Hill Farm"/>
    <m/>
    <x v="0"/>
    <s v="No"/>
    <x v="1"/>
    <s v="Consents Approved"/>
    <m/>
    <n v="2012"/>
    <m/>
    <m/>
    <m/>
    <m/>
    <m/>
    <m/>
    <m/>
    <m/>
    <m/>
    <m/>
    <m/>
    <m/>
    <s v="National Grid TEC register data, 05/11/221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generation"/>
    <s v="Wind Onshore"/>
    <s v="Wind Onshore"/>
    <m/>
    <s v="Great Britain"/>
    <x v="0"/>
    <s v="No"/>
    <x v="1"/>
    <s v="Ongoing"/>
    <m/>
    <m/>
    <m/>
    <n v="5993.7610950000008"/>
    <m/>
    <n v="755.54682749999995"/>
    <n v="517.83309899999995"/>
    <n v="977.46402599999999"/>
    <n v="1297.323468"/>
    <n v="1326.5928899999999"/>
    <n v="0"/>
    <m/>
    <s v="Constant"/>
    <s v="2009/10"/>
    <s v="HM Treasury estimates"/>
    <s v="These cost data are Treasury estimates using levelised cost data and market intelligence on proportion of projects that are constructed. Figures are indicative of potential investment and are not a forecast of actual investment"/>
    <n v="795.40454947414958"/>
    <n v="545.15059533209103"/>
    <n v="1029.0286517386223"/>
    <n v="1365.761791365316"/>
    <n v="1396.5752771373525"/>
    <n v="0"/>
    <n v="3735.3455879101784"/>
    <n v="2939.941038436029"/>
    <n v="1396.5752771373525"/>
    <n v="4336.5163155733817"/>
    <n v="5131.9208650475312"/>
  </r>
  <r>
    <x v="1"/>
    <s v="Electricity generation"/>
    <s v="Woodchip"/>
    <s v="Port Talbot Woodchip Power Station"/>
    <m/>
    <m/>
    <x v="0"/>
    <s v="No"/>
    <x v="1"/>
    <s v="Consents Approved"/>
    <m/>
    <n v="2015"/>
    <m/>
    <m/>
    <m/>
    <m/>
    <m/>
    <m/>
    <m/>
    <m/>
    <m/>
    <m/>
    <m/>
    <m/>
    <s v="National Grid TEC register data, 05/11/2152"/>
    <s v="In service dates are estimates from TEC database - these are the earliest possible in service dates. Market intelligence suggests the number of projects that are registered with National Grid will be far greater than the number constructed. This is due to a range f factors including energy demand and prices, project financing and consents."/>
    <n v="0"/>
    <n v="0"/>
    <n v="0"/>
    <n v="0"/>
    <n v="0"/>
    <n v="0"/>
    <n v="0"/>
    <n v="0"/>
    <n v="0"/>
    <n v="0"/>
    <n v="0"/>
  </r>
  <r>
    <x v="1"/>
    <s v="Electricity transmission"/>
    <s v="Electricity transmission"/>
    <s v="East Anglia"/>
    <s v="Upgrades principally in relation to offshore wind connecting into East Coast and Sizewell nuclear power station"/>
    <s v="East of England"/>
    <x v="0"/>
    <s v="Yes"/>
    <x v="1"/>
    <s v="Ongoing"/>
    <m/>
    <s v="2011-2018"/>
    <s v="Yes"/>
    <n v="502.29700000000003"/>
    <m/>
    <n v="43.363"/>
    <n v="41.655999999999999"/>
    <n v="61.131"/>
    <n v="89.155000000000001"/>
    <n v="216.16499999999999"/>
    <m/>
    <m/>
    <s v="Constant"/>
    <s v="2009/10"/>
    <s v="NG Update"/>
    <s v="Works to upgrade transmission system in East Anglia._x000a_Some prior year costs. The investment from 2013/14 onwards is part of NG's regulatory submission for the period 2013/14 to 2020/21."/>
    <n v="45.650549010938107"/>
    <n v="43.853498826179866"/>
    <n v="64.355872785269881"/>
    <n v="93.858236216825105"/>
    <n v="227.56845529482359"/>
    <n v="0"/>
    <n v="247.71815683921295"/>
    <n v="202.06760782827484"/>
    <n v="227.56845529482359"/>
    <n v="429.63606312309844"/>
    <n v="475.28661213403655"/>
  </r>
  <r>
    <x v="1"/>
    <s v="Electricity transmission"/>
    <s v="Electricity transmission"/>
    <s v="East Coast HVDC Link"/>
    <s v="New HVDC subsea cable connecting Scotland to Northern England to facilitate flow of electricity from north to south"/>
    <s v="Great Britain"/>
    <x v="0"/>
    <s v="Yes"/>
    <x v="1"/>
    <s v="Planned"/>
    <m/>
    <d v="1905-07-10T00:00:00"/>
    <s v="Yes"/>
    <n v="590.14700000000005"/>
    <m/>
    <n v="0.63700000000000001"/>
    <n v="3.7269999999999999"/>
    <n v="11.997999999999999"/>
    <n v="44.53"/>
    <n v="528.82899999999995"/>
    <m/>
    <m/>
    <s v="Constant"/>
    <s v="2009/10"/>
    <s v="NG Update"/>
    <s v="Joint project with Scottish Transmission companies. Costs are for NG works only. Pre-construction funding approved. Any subsequent investment proposal would require regulatory approval._x000a_"/>
    <n v="0.67060396466959327"/>
    <n v="3.9236122077293158"/>
    <n v="12.630936213666844"/>
    <n v="46.879112318268426"/>
    <n v="556.72656833949191"/>
    <n v="0"/>
    <n v="64.104264704334184"/>
    <n v="63.433660739664589"/>
    <n v="556.72656833949191"/>
    <n v="620.16022907915647"/>
    <n v="620.83083304382603"/>
  </r>
  <r>
    <x v="1"/>
    <s v="Electricity transmission"/>
    <s v="Electricity transmission"/>
    <s v="Humberside"/>
    <s v="Upgrades primarily in relation to offshore wind farms"/>
    <s v="North East"/>
    <x v="0"/>
    <s v="Yes"/>
    <x v="1"/>
    <s v="Proposed"/>
    <m/>
    <s v="2018 Onwards"/>
    <s v="Yes"/>
    <n v="276.57999999999993"/>
    <m/>
    <n v="9.4E-2"/>
    <n v="8.7639999999999993"/>
    <n v="36.155000000000001"/>
    <n v="72.388999999999996"/>
    <n v="158.57599999999999"/>
    <m/>
    <m/>
    <s v="Constant"/>
    <s v="2009/10"/>
    <s v="NG Update"/>
    <s v="Works to upgrade transmission system capacity in Humberside._x000a_Some prior year costs. The investment from 2013/14 onwards is part of NG's regulatory submission for the period 2013/14 to 2020/21."/>
    <n v="9.8958826811525541E-2"/>
    <n v="9.2263314699596783"/>
    <n v="38.062301950752193"/>
    <n v="76.207771426165124"/>
    <n v="166.94143532409012"/>
    <n v="0"/>
    <n v="123.59536367368852"/>
    <n v="123.496404846877"/>
    <n v="166.94143532409012"/>
    <n v="290.43784017096709"/>
    <n v="290.53679899777865"/>
  </r>
  <r>
    <x v="1"/>
    <s v="Electricity transmission"/>
    <s v="Electricity transmission"/>
    <s v="London"/>
    <s v="Upgrades to accommodate increased powerflows into London area."/>
    <s v="London"/>
    <x v="0"/>
    <s v="Yes"/>
    <x v="1"/>
    <s v="Ongoing"/>
    <m/>
    <d v="1905-07-09T00:00:00"/>
    <s v="Yes"/>
    <n v="157.10300000000001"/>
    <m/>
    <n v="2.653"/>
    <n v="0.28399999999999997"/>
    <n v="10.292"/>
    <n v="43.195999999999998"/>
    <n v="99.64"/>
    <m/>
    <m/>
    <s v="Constant"/>
    <s v="2009/10"/>
    <s v="NG Update"/>
    <s v="Works to upgrade transmission system into London. The investment from 2013/14 onwards is part of NG's regulatory submission for the period 2013/14 to 2020/21."/>
    <n v="2.7929549737338006"/>
    <n v="0.29898198738801329"/>
    <n v="10.834938782385329"/>
    <n v="45.474739180326132"/>
    <n v="104.89635642021707"/>
    <n v="0"/>
    <n v="59.401614923833279"/>
    <n v="56.608659950099472"/>
    <n v="104.89635642021707"/>
    <n v="161.50501637031655"/>
    <n v="164.29797134405035"/>
  </r>
  <r>
    <x v="1"/>
    <s v="Electricity transmission"/>
    <s v="Electricity transmission"/>
    <s v="London Cables"/>
    <s v="Replacement of aging underground cable infrastructure in London into tunnels."/>
    <s v="London"/>
    <x v="0"/>
    <s v="Yes"/>
    <x v="1"/>
    <s v="Ongoing"/>
    <m/>
    <d v="1905-07-10T00:00:00"/>
    <s v="Yes"/>
    <n v="654.31200000000001"/>
    <m/>
    <n v="93.486000000000004"/>
    <n v="99.111000000000004"/>
    <n v="116.91500000000001"/>
    <n v="94.26"/>
    <n v="172.38300000000001"/>
    <m/>
    <m/>
    <s v="Constant"/>
    <s v="2009/10"/>
    <s v="NG Update"/>
    <s v="Works to replace existing underground cable network in London into tunnels. Some prior year costs. The investment from 2013/14 onwards is part of NG's regulatory submission for the period 2013/14 to 2020/21."/>
    <n v="98.417711524492304"/>
    <n v="104.33944983103306"/>
    <n v="123.08267273052668"/>
    <n v="99.23254271547232"/>
    <n v="181.47680257714049"/>
    <n v="0"/>
    <n v="425.0723768015244"/>
    <n v="326.65466527703205"/>
    <n v="181.47680257714049"/>
    <n v="508.13146785417257"/>
    <n v="606.54917937866492"/>
  </r>
  <r>
    <x v="1"/>
    <s v="Electricity transmission"/>
    <s v="Electricity transmission"/>
    <s v="Mid Wales"/>
    <s v="New transmission line &amp; substation works to connect onshore wind farms."/>
    <s v="Wales"/>
    <x v="0"/>
    <s v="Yes"/>
    <x v="1"/>
    <s v="Proposed"/>
    <m/>
    <d v="1905-07-08T00:00:00"/>
    <s v="Yes"/>
    <n v="207.279"/>
    <m/>
    <n v="2.8809999999999998"/>
    <n v="1.677"/>
    <n v="8.1609999999999996"/>
    <n v="48.045000000000002"/>
    <n v="144.01599999999999"/>
    <m/>
    <m/>
    <s v="Constant"/>
    <s v="2009/10"/>
    <s v="NG Update"/>
    <s v="Works to provide transmission system capacity to mid-Wales._x000a_Some prior year costs. The investment from 2013/14 onwards is part of NG's regulatory submission for the period 2013/14 to 2020/21."/>
    <n v="3.0329827664255857"/>
    <n v="1.7654675804566846"/>
    <n v="8.5915211234985094"/>
    <n v="50.57954078893345"/>
    <n v="151.61334470307085"/>
    <n v="0"/>
    <n v="63.969512259314229"/>
    <n v="60.936529492888646"/>
    <n v="151.61334470307085"/>
    <n v="212.54987419595949"/>
    <n v="215.58285696238508"/>
  </r>
  <r>
    <x v="1"/>
    <s v="Electricity transmission"/>
    <s v="Electricity transmission"/>
    <s v="North Wales"/>
    <s v="Upgrades in relation to Wylfa nuclear power station and offshore wind in Irish Sea."/>
    <s v="Wales"/>
    <x v="0"/>
    <s v="Yes"/>
    <x v="1"/>
    <s v="Proposed"/>
    <m/>
    <s v="2018-2020"/>
    <s v="Yes"/>
    <n v="549.42999999999995"/>
    <m/>
    <n v="3.831"/>
    <n v="26.904"/>
    <n v="43.189"/>
    <n v="50.338000000000001"/>
    <n v="423.08699999999999"/>
    <m/>
    <m/>
    <s v="Constant"/>
    <s v="2009/10"/>
    <s v="NG Update"/>
    <s v="Works to upgrade transmission system in North Wales._x000a_Does not include Wylfa-Pembroke HVDC costs._x000a_Some prior year costs. The investment from 2013/14 onwards is part of NG's regulatory submission for the period 2013/14 to 2020/21."/>
    <n v="4.0330985693080255"/>
    <n v="28.323279537630672"/>
    <n v="45.467369905989109"/>
    <n v="52.993504511048648"/>
    <n v="445.40631020433938"/>
    <n v="0"/>
    <n v="130.81725252397646"/>
    <n v="126.78415395466843"/>
    <n v="445.40631020433938"/>
    <n v="572.19046415900777"/>
    <n v="576.22356272831587"/>
  </r>
  <r>
    <x v="1"/>
    <s v="Electricity transmission"/>
    <s v="Electricity transmission"/>
    <s v="Other Investment"/>
    <s v="Works to increase capacity of network for additional generation and demand and replace existing assets that are becoming unreliable."/>
    <s v="England and Wales"/>
    <x v="0"/>
    <s v="Yes"/>
    <x v="1"/>
    <s v="Ongoing"/>
    <m/>
    <m/>
    <s v="Yes"/>
    <n v="9722.2360000000008"/>
    <m/>
    <n v="714.88800000000003"/>
    <n v="895.31200000000001"/>
    <n v="1047.982"/>
    <n v="1093.2049999999999"/>
    <n v="5970.8490000000002"/>
    <m/>
    <m/>
    <s v="Constant"/>
    <s v="2009/10"/>
    <s v="NG Update"/>
    <s v="Other works in National Grid Electricty Transmission investment programme from 2011/12 through to 2020/21. The investment from 2013/14 onwards is part of NG's regulatory submission for the period 2013/14 to 2020/21."/>
    <n v="752.60082746423268"/>
    <n v="942.54282074766547"/>
    <n v="1103.2666940382569"/>
    <n v="1150.8753645158913"/>
    <n v="6285.8320437103239"/>
    <n v="0"/>
    <n v="3949.2857067660461"/>
    <n v="3196.6848793018135"/>
    <n v="6285.8320437103239"/>
    <n v="9482.5169230121373"/>
    <n v="10235.117750476369"/>
  </r>
  <r>
    <x v="1"/>
    <s v="Electricity transmission"/>
    <s v="Electricity transmission"/>
    <s v="Scotland-England interconnector"/>
    <s v="Works to increase capacity of on-shore Scottish-England interconnector."/>
    <s v="Great Britain"/>
    <x v="0"/>
    <s v="Yes"/>
    <x v="1"/>
    <s v="Ongoing"/>
    <m/>
    <d v="1905-07-06T00:00:00"/>
    <s v="Yes"/>
    <n v="250.03900000000002"/>
    <m/>
    <n v="17.437000000000001"/>
    <n v="23.335000000000001"/>
    <n v="77.775000000000006"/>
    <n v="11.515000000000001"/>
    <n v="0"/>
    <m/>
    <m/>
    <s v="Constant"/>
    <s v="2009/10"/>
    <s v="NG Update"/>
    <s v="Joint projects with Scottish transmission companies. Costs are for NG works only and include prior year costs. Includes &quot;Transmission Investment in Renewable Generation&quot; (TIRG) works._x000a_The investment from 2013/14 onwards is part of NG's regulatory submission for the period 2013/14 to 2020/21."/>
    <n v="18.356862373537989"/>
    <n v="24.566002379222855"/>
    <n v="81.877901651770216"/>
    <n v="12.122456284411879"/>
    <n v="0"/>
    <n v="0"/>
    <n v="136.92322268894293"/>
    <n v="118.56636031540495"/>
    <n v="0"/>
    <n v="118.56636031540495"/>
    <n v="136.92322268894293"/>
  </r>
  <r>
    <x v="1"/>
    <s v="Electricity transmission"/>
    <s v="Electricity transmission"/>
    <s v="Scotland-England Series Compensation"/>
    <s v="Series compensation works to increase capacity of on-shore Scottish-England interconnection."/>
    <s v="Great Britain"/>
    <x v="0"/>
    <s v="Yes"/>
    <x v="1"/>
    <s v="Ongoing"/>
    <m/>
    <d v="1905-07-06T00:00:00"/>
    <s v="Yes"/>
    <n v="34.033999999999999"/>
    <m/>
    <n v="0.218"/>
    <n v="9.4260000000000002"/>
    <n v="19.776"/>
    <n v="4.3570000000000002"/>
    <n v="0"/>
    <m/>
    <m/>
    <s v="Constant"/>
    <s v="2009/10"/>
    <s v="NG Update"/>
    <s v="Series compensation on National Grid circuits. Costs are for NG works only. The investment from 2013/14 onwards is part of NG's regulatory submission for the period 2013/14 to 2020/21."/>
    <n v="0.2295002579246018"/>
    <n v="9.9232542715472309"/>
    <n v="20.819252755582223"/>
    <n v="4.5868468980618813"/>
    <n v="0"/>
    <n v="0"/>
    <n v="35.558854183115933"/>
    <n v="35.329353925191334"/>
    <n v="0"/>
    <n v="35.329353925191334"/>
    <n v="35.558854183115933"/>
  </r>
  <r>
    <x v="1"/>
    <s v="Electricity transmission"/>
    <s v="Electricity transmission"/>
    <s v="Scottish Hydro Electric Transmission Ltd - RIIO-T1 final proposals"/>
    <s v="Settlement for period 2013 to 2021"/>
    <s v="Scotland"/>
    <x v="0"/>
    <s v="Yes"/>
    <x v="1"/>
    <s v="Ongoing"/>
    <m/>
    <m/>
    <m/>
    <n v="4001.3999999999996"/>
    <m/>
    <m/>
    <m/>
    <n v="592.20000000000005"/>
    <n v="736.5"/>
    <n v="2259"/>
    <n v="413.7"/>
    <m/>
    <s v="Constant"/>
    <s v="2009/10"/>
    <s v="Ofgem - http://www.ofgem.gov.uk/NETWORKS/TRANS/PRICECONTROLS/RIIO-T1/CONRES/Documents1/SPTSHETLFPsupport.pdf"/>
    <m/>
    <n v="0"/>
    <n v="0"/>
    <n v="623.44060891261097"/>
    <n v="775.3529356030698"/>
    <n v="2378.170103906768"/>
    <n v="435.5241133183842"/>
    <n v="1398.7935445156809"/>
    <n v="1398.7935445156809"/>
    <n v="2813.694217225152"/>
    <n v="4212.4877617408329"/>
    <n v="4212.4877617408329"/>
  </r>
  <r>
    <x v="1"/>
    <s v="Electricity transmission"/>
    <s v="Electricity transmission"/>
    <s v="Scottish Hydro Electric Transmission Ltd - TPCR4 rollover"/>
    <s v="Rollover of previous price control period ahead of RIIO-T1"/>
    <s v="Scotland"/>
    <x v="0"/>
    <s v="Yes"/>
    <x v="1"/>
    <s v="Ongoing"/>
    <m/>
    <m/>
    <m/>
    <n v="324.5"/>
    <m/>
    <m/>
    <n v="324.5"/>
    <m/>
    <m/>
    <m/>
    <m/>
    <m/>
    <s v="Constant"/>
    <s v="2009/10"/>
    <s v="Ofgem - http://www.ofgem.gov.uk/Networks/Trans/PriceControls/TPCR4Roll-over/Documents1/TPCR4_Rollover_Final_Proposals.pdf"/>
    <m/>
    <n v="0"/>
    <n v="341.61850319510677"/>
    <n v="0"/>
    <n v="0"/>
    <n v="0"/>
    <n v="0"/>
    <n v="341.61850319510677"/>
    <n v="341.61850319510677"/>
    <n v="0"/>
    <n v="341.61850319510677"/>
    <n v="341.61850319510677"/>
  </r>
  <r>
    <x v="1"/>
    <s v="Electricity transmission"/>
    <s v="Electricity transmission"/>
    <s v="South West"/>
    <s v="Upgrades to connect Hinkley nuclear power station &amp; further increase export capacity from the South West."/>
    <s v="South West"/>
    <x v="0"/>
    <s v="Yes"/>
    <x v="1"/>
    <s v="Proposed"/>
    <m/>
    <d v="1905-07-11T00:00:00"/>
    <s v="Yes"/>
    <n v="268.89699999999999"/>
    <m/>
    <n v="8.0389999999999997"/>
    <n v="9.1180000000000003"/>
    <n v="27.443000000000001"/>
    <n v="41.634"/>
    <n v="173.69900000000001"/>
    <m/>
    <m/>
    <s v="Constant"/>
    <s v="2009/10"/>
    <s v="NG Update"/>
    <s v="Works to upgrade transmission system in south west. Includes prior year costs. The investment from 2013/14 onwards is part of NG's regulatory submission for the period 2013/14 to 2020/21."/>
    <n v="8.4630851993388703"/>
    <n v="9.5990062007179784"/>
    <n v="28.890713661581866"/>
    <n v="43.830338249692062"/>
    <n v="182.86222615250188"/>
    <n v="0"/>
    <n v="90.783143311330775"/>
    <n v="82.320058111991898"/>
    <n v="182.86222615250188"/>
    <n v="265.18228426449377"/>
    <n v="273.64536946383265"/>
  </r>
  <r>
    <x v="1"/>
    <s v="Electricity transmission"/>
    <s v="Electricity transmission"/>
    <s v="SP Transmission Ltd - RIIO-T1 final proposals"/>
    <s v="Settlement for period 2013 to 2021"/>
    <s v="Scotland"/>
    <x v="0"/>
    <s v="Yes"/>
    <x v="1"/>
    <s v="Ongoing"/>
    <m/>
    <m/>
    <m/>
    <n v="1937.6"/>
    <m/>
    <m/>
    <m/>
    <n v="310.7"/>
    <n v="352.29999999999995"/>
    <n v="1166.1999999999998"/>
    <n v="108.4"/>
    <m/>
    <s v="Constant"/>
    <s v="2009/10"/>
    <s v="Ofgem - http://www.ofgem.gov.uk/NETWORKS/TRANS/PRICECONTROLS/RIIO-T1/CONRES/Documents1/SPTSHETLFPsupport.pdf"/>
    <m/>
    <n v="0"/>
    <n v="0"/>
    <n v="327.09050521639347"/>
    <n v="370.88504984787704"/>
    <n v="1227.7211045489476"/>
    <n v="114.11847687626988"/>
    <n v="697.97555506427057"/>
    <n v="697.97555506427057"/>
    <n v="1341.8395814252174"/>
    <n v="2039.8151364894879"/>
    <n v="2039.8151364894879"/>
  </r>
  <r>
    <x v="1"/>
    <s v="Electricity transmission"/>
    <s v="Electricity transmission"/>
    <s v="SP Transmission Ltd - TPCR4 rollover"/>
    <s v="Rollover of previous price control period ahead of RIIO-T1"/>
    <s v="Scotland"/>
    <x v="0"/>
    <s v="Yes"/>
    <x v="1"/>
    <s v="Ongoing"/>
    <m/>
    <m/>
    <m/>
    <n v="247.2"/>
    <m/>
    <m/>
    <n v="247.2"/>
    <m/>
    <m/>
    <m/>
    <m/>
    <m/>
    <s v="Constant"/>
    <s v="2009/10"/>
    <s v="Ofgem - http://www.ofgem.gov.uk/Networks/Trans/PriceControls/TPCR4Roll-over/Documents1/TPCR4_Rollover_Final_Proposals.pdf"/>
    <m/>
    <n v="0"/>
    <n v="260.2406594447778"/>
    <n v="0"/>
    <n v="0"/>
    <n v="0"/>
    <n v="0"/>
    <n v="260.2406594447778"/>
    <n v="260.2406594447778"/>
    <n v="0"/>
    <n v="260.2406594447778"/>
    <n v="260.2406594447778"/>
  </r>
  <r>
    <x v="1"/>
    <s v="Electricity transmission"/>
    <s v="Electricity transmission"/>
    <s v="West Coast HVDC link"/>
    <s v="New HVDC subsea cable connecting Scotland to Northern England/North Wales to facilitate flow of electricity from north to south"/>
    <s v="Great Britain"/>
    <x v="0"/>
    <s v="Yes"/>
    <x v="1"/>
    <s v="Ongoing"/>
    <m/>
    <d v="1905-07-08T00:00:00"/>
    <s v="Yes"/>
    <n v="883.45900000000006"/>
    <m/>
    <n v="31.344999999999999"/>
    <n v="103.79600000000001"/>
    <n v="190.36"/>
    <n v="272.59800000000001"/>
    <n v="219.55699999999999"/>
    <m/>
    <m/>
    <s v="Constant"/>
    <s v="2009/10"/>
    <s v="NG Update"/>
    <s v="Joint National Grid - Scottish Power project. Costs are for NG works only and include substation costs at Connah's Quay."/>
    <n v="32.998557727736895"/>
    <n v="109.27159986945857"/>
    <n v="200.40215182810641"/>
    <n v="286.97849224647064"/>
    <n v="231.13939508785225"/>
    <n v="0"/>
    <n v="629.65080167177257"/>
    <n v="596.6522439440356"/>
    <n v="231.13939508785225"/>
    <n v="827.79163903188783"/>
    <n v="860.79019675962479"/>
  </r>
  <r>
    <x v="1"/>
    <s v="Electricity transmission"/>
    <s v="Electricity transmission"/>
    <s v="Wylfa-Pembroke HVDC Link"/>
    <s v="New HVDC subsea cable connecting North Wales (Wylfa) to South Wales (Pembroke)."/>
    <s v="Wales"/>
    <x v="0"/>
    <s v="Yes"/>
    <x v="1"/>
    <s v="Proposed"/>
    <m/>
    <d v="1905-07-12T00:00:00"/>
    <s v="Yes"/>
    <n v="672.35199999999998"/>
    <m/>
    <n v="0"/>
    <n v="0"/>
    <n v="0.73399999999999999"/>
    <n v="4.718"/>
    <n v="666.9"/>
    <m/>
    <m/>
    <s v="Constant"/>
    <s v="2009/10"/>
    <s v="NG Update"/>
    <s v="Pre-construction assessment underway. Any subsequent investment proposal would require regulatory approval._x000a_"/>
    <n v="0"/>
    <n v="0"/>
    <n v="0.77272105191127394"/>
    <n v="4.9668909031572079"/>
    <n v="702.08129362347211"/>
    <n v="0"/>
    <n v="5.7396119550684821"/>
    <n v="5.7396119550684821"/>
    <n v="702.08129362347211"/>
    <n v="707.82090557854053"/>
    <n v="707.82090557854053"/>
  </r>
  <r>
    <x v="1"/>
    <s v="Gas Distribution"/>
    <s v="Gas Distribution"/>
    <s v="Asset Health Integrity (inc. NRMP)"/>
    <s v="Management of safety risk, maintaining supplies."/>
    <s v="Great Britain"/>
    <x v="0"/>
    <s v="Yes"/>
    <x v="1"/>
    <m/>
    <m/>
    <m/>
    <m/>
    <n v="129"/>
    <m/>
    <m/>
    <n v="35"/>
    <n v="47"/>
    <n v="47"/>
    <m/>
    <m/>
    <m/>
    <s v="Constant"/>
    <s v="2009/10"/>
    <s v="National Grid"/>
    <m/>
    <n v="0"/>
    <n v="36.846371685142486"/>
    <n v="49.47941340576277"/>
    <n v="49.47941340576277"/>
    <n v="0"/>
    <n v="0"/>
    <n v="135.80519849666803"/>
    <n v="135.80519849666803"/>
    <n v="0"/>
    <n v="135.80519849666803"/>
    <n v="135.80519849666803"/>
  </r>
  <r>
    <x v="1"/>
    <s v="Gas Distribution"/>
    <s v="Gas Distribution"/>
    <s v="Capacity Driven (Network Reinforcement)"/>
    <s v="Increased security of supply, facilitating connection to the network. "/>
    <s v="Great Britain"/>
    <x v="0"/>
    <s v="Yes"/>
    <x v="1"/>
    <m/>
    <m/>
    <m/>
    <m/>
    <n v="37"/>
    <m/>
    <m/>
    <n v="11"/>
    <n v="11"/>
    <n v="15"/>
    <m/>
    <m/>
    <m/>
    <s v="Constant"/>
    <s v="2009/10"/>
    <s v="National Grid"/>
    <m/>
    <n v="0"/>
    <n v="11.580288243901926"/>
    <n v="11.580288243901926"/>
    <n v="15.791302150775353"/>
    <n v="0"/>
    <n v="0"/>
    <n v="38.951878638579203"/>
    <n v="38.951878638579203"/>
    <n v="0"/>
    <n v="38.951878638579203"/>
    <n v="38.951878638579203"/>
  </r>
  <r>
    <x v="1"/>
    <s v="Gas Distribution"/>
    <s v="Gas Distribution"/>
    <s v="Customer Driven (Connections)"/>
    <s v="Facilitating connection to the network. "/>
    <s v="Great Britain"/>
    <x v="0"/>
    <s v="Yes"/>
    <x v="1"/>
    <m/>
    <m/>
    <m/>
    <m/>
    <n v="28"/>
    <m/>
    <m/>
    <n v="10"/>
    <n v="9"/>
    <n v="9"/>
    <m/>
    <m/>
    <m/>
    <s v="Constant"/>
    <s v="2009/10"/>
    <s v="National Grid"/>
    <m/>
    <n v="0"/>
    <n v="10.527534767183568"/>
    <n v="9.4747812904652111"/>
    <n v="9.4747812904652111"/>
    <n v="0"/>
    <n v="0"/>
    <n v="29.477097348113986"/>
    <n v="29.477097348113986"/>
    <n v="0"/>
    <n v="29.477097348113986"/>
    <n v="29.477097348113986"/>
  </r>
  <r>
    <x v="1"/>
    <s v="Gas Distribution"/>
    <s v="Gas Distribution"/>
    <s v="Distribution System Mains and Services Replacement"/>
    <s v="Management of safety risk, maintaining supplies."/>
    <s v="Great Britain"/>
    <x v="0"/>
    <s v="Yes"/>
    <x v="1"/>
    <m/>
    <m/>
    <m/>
    <m/>
    <n v="1343"/>
    <m/>
    <m/>
    <n v="429"/>
    <n v="457"/>
    <n v="457"/>
    <m/>
    <m/>
    <m/>
    <s v="Constant"/>
    <s v="2009/10"/>
    <s v="National Grid"/>
    <m/>
    <n v="0"/>
    <n v="451.63124151217505"/>
    <n v="481.10833886028905"/>
    <n v="481.10833886028905"/>
    <n v="0"/>
    <n v="0"/>
    <n v="1413.8479192327532"/>
    <n v="1413.8479192327532"/>
    <n v="0"/>
    <n v="1413.8479192327532"/>
    <n v="1413.8479192327532"/>
  </r>
  <r>
    <x v="1"/>
    <s v="Gas Distribution"/>
    <s v="Gas Distribution"/>
    <s v="Gas Holder Demolition and Holder Land Remediation"/>
    <s v="Facilitates land sale and removal of risk from aging assets that are no longer required. "/>
    <s v="Great Britain"/>
    <x v="0"/>
    <s v="Yes"/>
    <x v="1"/>
    <m/>
    <m/>
    <m/>
    <m/>
    <n v="28"/>
    <m/>
    <m/>
    <n v="6"/>
    <n v="12"/>
    <n v="10"/>
    <m/>
    <m/>
    <m/>
    <s v="Constant"/>
    <s v="2009/10"/>
    <s v="National Grid"/>
    <m/>
    <n v="0"/>
    <n v="6.316520860310141"/>
    <n v="12.633041720620282"/>
    <n v="10.527534767183568"/>
    <n v="0"/>
    <n v="0"/>
    <n v="29.47709734811399"/>
    <n v="29.47709734811399"/>
    <n v="0"/>
    <n v="29.47709734811399"/>
    <n v="29.47709734811399"/>
  </r>
  <r>
    <x v="1"/>
    <s v="Gas Distribution"/>
    <s v="Gas Distribution"/>
    <s v="National Grid Gas - East of England - GDPCR1"/>
    <s v="NGG EoE"/>
    <s v="East of England"/>
    <x v="0"/>
    <s v="Yes"/>
    <x v="1"/>
    <s v="Confirmed"/>
    <d v="1905-06-30T00:00:00"/>
    <d v="1905-07-05T00:00:00"/>
    <m/>
    <n v="840"/>
    <m/>
    <n v="168"/>
    <n v="168"/>
    <m/>
    <m/>
    <m/>
    <m/>
    <m/>
    <s v="Constant"/>
    <s v="2009/10"/>
    <s v="Ofgem - http://www.ofgem.gov.uk/Networks/GasDistr/RIIO-GD1/ConRes/Documents1/GD1%20Cost%20Efficiency%20Initial%20proposals%20270712.pdf"/>
    <s v="Annual spend is average actual spend over price control preiod"/>
    <n v="176.86258408868395"/>
    <n v="176.86258408868395"/>
    <n v="0"/>
    <n v="0"/>
    <n v="0"/>
    <n v="0"/>
    <n v="353.72516817736789"/>
    <n v="176.86258408868395"/>
    <n v="0"/>
    <n v="176.86258408868395"/>
    <n v="353.72516817736789"/>
  </r>
  <r>
    <x v="1"/>
    <s v="Gas Distribution"/>
    <s v="Gas Distribution"/>
    <s v="National Grid Gas - East of England - RIIO-GD1 initial"/>
    <s v="NGG EoE"/>
    <s v="East of England"/>
    <x v="0"/>
    <s v="Yes"/>
    <x v="1"/>
    <s v="Confirmed"/>
    <d v="1905-07-05T00:00:00"/>
    <d v="1905-07-13T00:00:00"/>
    <m/>
    <n v="1096"/>
    <m/>
    <m/>
    <m/>
    <n v="137"/>
    <n v="137"/>
    <n v="685"/>
    <n v="137"/>
    <m/>
    <s v="Constant"/>
    <s v="2009/10"/>
    <s v="Ofgem - http://www.ofgem.gov.uk/Networks/GasDistr/RIIO-GD1/ConRes/Documents1/GD1%20Cost%20Efficiency%20Initial%20proposals%20270712.pdf"/>
    <s v="Annual spend is average annual spend over price control period. Price control process ongoing . These are not final proposals."/>
    <n v="0"/>
    <n v="0"/>
    <n v="144.22722631041489"/>
    <n v="144.22722631041489"/>
    <n v="721.1361315520744"/>
    <n v="144.22722631041489"/>
    <n v="288.45445262082978"/>
    <n v="288.45445262082978"/>
    <n v="865.36335786248924"/>
    <n v="1153.8178104833191"/>
    <n v="1153.8178104833191"/>
  </r>
  <r>
    <x v="1"/>
    <s v="Gas Distribution"/>
    <s v="Gas Distribution"/>
    <s v="National Grid Gas - London - GDPCR1"/>
    <s v="NGG Lon"/>
    <s v="London"/>
    <x v="0"/>
    <s v="Yes"/>
    <x v="1"/>
    <s v="Confirmed"/>
    <d v="1905-06-30T00:00:00"/>
    <d v="1905-07-05T00:00:00"/>
    <m/>
    <n v="865"/>
    <m/>
    <n v="173"/>
    <n v="173"/>
    <m/>
    <m/>
    <m/>
    <m/>
    <m/>
    <s v="Constant"/>
    <s v="2009/10"/>
    <s v="Ofgem - http://www.ofgem.gov.uk/Networks/GasDistr/RIIO-GD1/ConRes/Documents1/GD1%20Cost%20Efficiency%20Initial%20proposals%20270712.pdf"/>
    <s v="Annual spend is average actual spend over price control preiod"/>
    <n v="182.12635147227573"/>
    <n v="182.12635147227573"/>
    <n v="0"/>
    <n v="0"/>
    <n v="0"/>
    <n v="0"/>
    <n v="364.25270294455146"/>
    <n v="182.12635147227573"/>
    <n v="0"/>
    <n v="182.12635147227573"/>
    <n v="364.25270294455146"/>
  </r>
  <r>
    <x v="1"/>
    <s v="Gas Distribution"/>
    <s v="Gas Distribution"/>
    <s v="National Grid Gas - London - RIIO-GD1 initial"/>
    <s v="NGG Lon"/>
    <s v="London"/>
    <x v="0"/>
    <s v="Yes"/>
    <x v="1"/>
    <s v="Confirmed"/>
    <d v="1905-07-05T00:00:00"/>
    <d v="1905-07-13T00:00:00"/>
    <m/>
    <n v="1048"/>
    <m/>
    <m/>
    <m/>
    <n v="131"/>
    <n v="131"/>
    <n v="655"/>
    <n v="131"/>
    <m/>
    <s v="Constant"/>
    <s v="2009/10"/>
    <s v="Ofgem - http://www.ofgem.gov.uk/Networks/GasDistr/RIIO-GD1/ConRes/Documents1/GD1%20Cost%20Efficiency%20Initial%20proposals%20270712.pdf"/>
    <s v="Annual spend is average annual spend over price control period. Price control process ongoing . These are not final proposals."/>
    <n v="0"/>
    <n v="0"/>
    <n v="137.91070545010473"/>
    <n v="137.91070545010473"/>
    <n v="689.55352725052376"/>
    <n v="137.91070545010473"/>
    <n v="275.82141090020946"/>
    <n v="275.82141090020946"/>
    <n v="827.46423270062849"/>
    <n v="1103.2856436008378"/>
    <n v="1103.2856436008378"/>
  </r>
  <r>
    <x v="1"/>
    <s v="Gas Distribution"/>
    <s v="Gas Distribution"/>
    <s v="National Grid Gas - North West - GDPCR1"/>
    <s v="NGG NW"/>
    <s v="North West"/>
    <x v="0"/>
    <s v="Yes"/>
    <x v="1"/>
    <s v="Confirmed"/>
    <d v="1905-06-30T00:00:00"/>
    <d v="1905-07-05T00:00:00"/>
    <m/>
    <n v="750"/>
    <m/>
    <n v="150"/>
    <n v="150"/>
    <m/>
    <m/>
    <m/>
    <m/>
    <m/>
    <s v="Constant"/>
    <s v="2009/10"/>
    <s v="Ofgem - http://www.ofgem.gov.uk/Networks/GasDistr/RIIO-GD1/ConRes/Documents1/GD1%20Cost%20Efficiency%20Initial%20proposals%20270712.pdf"/>
    <s v="Annual spend is average actual spend over price control preiod"/>
    <n v="157.91302150775351"/>
    <n v="157.91302150775351"/>
    <n v="0"/>
    <n v="0"/>
    <n v="0"/>
    <n v="0"/>
    <n v="315.82604301550703"/>
    <n v="157.91302150775351"/>
    <n v="0"/>
    <n v="157.91302150775351"/>
    <n v="315.82604301550703"/>
  </r>
  <r>
    <x v="1"/>
    <s v="Gas Distribution"/>
    <s v="Gas Distribution"/>
    <s v="National Grid Gas - North West - RIIO-GD1 initial"/>
    <s v="NGG NW"/>
    <s v="North West"/>
    <x v="0"/>
    <s v="Yes"/>
    <x v="1"/>
    <s v="Confirmed"/>
    <d v="1905-07-05T00:00:00"/>
    <d v="1905-07-13T00:00:00"/>
    <m/>
    <n v="824"/>
    <m/>
    <m/>
    <m/>
    <n v="103"/>
    <n v="103"/>
    <n v="515"/>
    <n v="103"/>
    <m/>
    <s v="Constant"/>
    <s v="2009/10"/>
    <s v="Ofgem - http://www.ofgem.gov.uk/Networks/GasDistr/RIIO-GD1/ConRes/Documents1/GD1%20Cost%20Efficiency%20Initial%20proposals%20270712.pdf"/>
    <s v="Annual spend is average annual spend over price control period. Price control process ongoing . These are not final proposals."/>
    <n v="0"/>
    <n v="0"/>
    <n v="108.43360810199076"/>
    <n v="108.43360810199076"/>
    <n v="542.16804050995381"/>
    <n v="108.43360810199076"/>
    <n v="216.86721620398151"/>
    <n v="216.86721620398151"/>
    <n v="650.6016486119446"/>
    <n v="867.46886481592605"/>
    <n v="867.46886481592605"/>
  </r>
  <r>
    <x v="1"/>
    <s v="Gas Distribution"/>
    <s v="Gas Distribution"/>
    <s v="National Grid Gas - West Midlands - GDPCR1"/>
    <s v="NGG WM"/>
    <s v="West Midlands"/>
    <x v="0"/>
    <s v="Yes"/>
    <x v="1"/>
    <s v="Confirmed"/>
    <d v="1905-06-30T00:00:00"/>
    <d v="1905-07-05T00:00:00"/>
    <m/>
    <n v="550"/>
    <m/>
    <n v="110"/>
    <n v="110"/>
    <m/>
    <m/>
    <m/>
    <m/>
    <m/>
    <s v="Constant"/>
    <s v="2009/10"/>
    <s v="Ofgem - http://www.ofgem.gov.uk/Networks/GasDistr/RIIO-GD1/ConRes/Documents1/GD1%20Cost%20Efficiency%20Initial%20proposals%20270712.pdf"/>
    <s v="Annual spend is average actual spend over price control preiod"/>
    <n v="115.80288243901924"/>
    <n v="115.80288243901924"/>
    <n v="0"/>
    <n v="0"/>
    <n v="0"/>
    <n v="0"/>
    <n v="231.60576487803849"/>
    <n v="115.80288243901924"/>
    <n v="0"/>
    <n v="115.80288243901924"/>
    <n v="231.60576487803849"/>
  </r>
  <r>
    <x v="1"/>
    <s v="Gas Distribution"/>
    <s v="Gas Distribution"/>
    <s v="National Grid Gas - West Midlands - RIIO-GD1 initial"/>
    <s v="NGG WM"/>
    <s v="West Midlands"/>
    <x v="0"/>
    <s v="Yes"/>
    <x v="1"/>
    <s v="Confirmed"/>
    <d v="1905-07-05T00:00:00"/>
    <d v="1905-07-13T00:00:00"/>
    <m/>
    <n v="688"/>
    <m/>
    <m/>
    <m/>
    <n v="86"/>
    <n v="86"/>
    <n v="430"/>
    <n v="86"/>
    <m/>
    <s v="Constant"/>
    <s v="2009/10"/>
    <s v="Ofgem - http://www.ofgem.gov.uk/Networks/GasDistr/RIIO-GD1/ConRes/Documents1/GD1%20Cost%20Efficiency%20Initial%20proposals%20270712.pdf"/>
    <s v="Annual spend is average annual spend over price control period. Price control process ongoing . These are not final proposals."/>
    <n v="0"/>
    <n v="0"/>
    <n v="90.536798997778689"/>
    <n v="90.536798997778689"/>
    <n v="452.6839949888934"/>
    <n v="90.536798997778689"/>
    <n v="181.07359799555738"/>
    <n v="181.07359799555738"/>
    <n v="543.22079398667211"/>
    <n v="724.29439198222951"/>
    <n v="724.29439198222951"/>
  </r>
  <r>
    <x v="1"/>
    <s v="Gas Distribution"/>
    <s v="Gas Distribution"/>
    <s v="Northern Gas Networks - GDPCR1"/>
    <s v="NGN"/>
    <s v="Northern"/>
    <x v="0"/>
    <s v="Yes"/>
    <x v="1"/>
    <s v="Confirmed"/>
    <d v="1905-06-30T00:00:00"/>
    <d v="1905-07-05T00:00:00"/>
    <m/>
    <n v="600"/>
    <m/>
    <n v="120"/>
    <n v="120"/>
    <m/>
    <m/>
    <m/>
    <m/>
    <m/>
    <s v="Constant"/>
    <s v="2009/10"/>
    <s v="Ofgem - http://www.ofgem.gov.uk/Networks/GasDistr/RIIO-GD1/ConRes/Documents1/GD1%20Cost%20Efficiency%20Initial%20proposals%20270712.pdf"/>
    <s v="Annual spend is average actual spend over price control preiod"/>
    <n v="126.33041720620282"/>
    <n v="126.33041720620282"/>
    <n v="0"/>
    <n v="0"/>
    <n v="0"/>
    <n v="0"/>
    <n v="252.66083441240565"/>
    <n v="126.33041720620282"/>
    <n v="0"/>
    <n v="126.33041720620282"/>
    <n v="252.66083441240565"/>
  </r>
  <r>
    <x v="1"/>
    <s v="Gas Distribution"/>
    <s v="Gas Distribution"/>
    <s v="Northern Gas Networks - RIIO-GD1 initial"/>
    <s v="NGN"/>
    <s v="Northern"/>
    <x v="0"/>
    <s v="Yes"/>
    <x v="1"/>
    <s v="Confirmed"/>
    <d v="1905-07-05T00:00:00"/>
    <d v="1905-07-13T00:00:00"/>
    <m/>
    <n v="936"/>
    <m/>
    <m/>
    <m/>
    <n v="117"/>
    <n v="117"/>
    <n v="585"/>
    <n v="117"/>
    <m/>
    <s v="Constant"/>
    <s v="2009/10"/>
    <s v="Ofgem - http://www.ofgem.gov.uk/Networks/GasDistr/RIIO-GD1/ConRes/Documents1/GD1%20Cost%20Efficiency%20Initial%20proposals%20270712.pdf"/>
    <s v="Annual spend is average annual spend over price control period. Price control process ongoing . These are not final proposals."/>
    <n v="0"/>
    <n v="0"/>
    <n v="123.17215677604774"/>
    <n v="123.17215677604774"/>
    <n v="615.86078388023873"/>
    <n v="123.17215677604774"/>
    <n v="246.34431355209549"/>
    <n v="246.34431355209549"/>
    <n v="739.03294065628643"/>
    <n v="985.37725420838194"/>
    <n v="985.37725420838194"/>
  </r>
  <r>
    <x v="1"/>
    <s v="Gas Distribution"/>
    <s v="Gas Distribution"/>
    <s v="Scotia Gas Networks - Scotland - GDPCR1"/>
    <s v="SGN SC"/>
    <s v="Scotland"/>
    <x v="0"/>
    <s v="Yes"/>
    <x v="1"/>
    <s v="Confirmed"/>
    <d v="1905-06-30T00:00:00"/>
    <d v="1905-07-05T00:00:00"/>
    <m/>
    <n v="580"/>
    <m/>
    <n v="116"/>
    <n v="116"/>
    <m/>
    <m/>
    <m/>
    <m/>
    <m/>
    <s v="Constant"/>
    <s v="2009/10"/>
    <s v="Ofgem - http://www.ofgem.gov.uk/Networks/GasDistr/RIIO-GD1/ConRes/Documents1/GD1%20Cost%20Efficiency%20Initial%20proposals%20270712.pdf"/>
    <s v="Annual spend is average actual spend over price control preiod"/>
    <n v="122.11940329932939"/>
    <n v="122.11940329932939"/>
    <n v="0"/>
    <n v="0"/>
    <n v="0"/>
    <n v="0"/>
    <n v="244.23880659865878"/>
    <n v="122.11940329932939"/>
    <n v="0"/>
    <n v="122.11940329932939"/>
    <n v="244.23880659865878"/>
  </r>
  <r>
    <x v="1"/>
    <s v="Gas Distribution"/>
    <s v="Gas Distribution"/>
    <s v="Scotia Gas Networks - Scotland - RIIO-GD1 initial"/>
    <s v="SGN SC"/>
    <s v="Scotland"/>
    <x v="0"/>
    <s v="Yes"/>
    <x v="1"/>
    <s v="Confirmed"/>
    <d v="1905-07-05T00:00:00"/>
    <d v="1905-07-13T00:00:00"/>
    <m/>
    <n v="632"/>
    <m/>
    <m/>
    <m/>
    <n v="79"/>
    <n v="79"/>
    <n v="395"/>
    <n v="79"/>
    <m/>
    <s v="Constant"/>
    <s v="2009/10"/>
    <s v="Ofgem - http://www.ofgem.gov.uk/Networks/GasDistr/RIIO-GD1/ConRes/Documents1/GD1%20Cost%20Efficiency%20Initial%20proposals%20270712.pdf"/>
    <s v="Annual spend is average annual spend over price control period. Price control process ongoing . These are not final proposals."/>
    <n v="0"/>
    <n v="0"/>
    <n v="83.167524660750189"/>
    <n v="83.167524660750189"/>
    <n v="415.83762330375095"/>
    <n v="83.167524660750189"/>
    <n v="166.33504932150038"/>
    <n v="166.33504932150038"/>
    <n v="499.00514796450113"/>
    <n v="665.34019728600151"/>
    <n v="665.34019728600151"/>
  </r>
  <r>
    <x v="1"/>
    <s v="Gas Distribution"/>
    <s v="Gas Distribution"/>
    <s v="Scotia Gas Networks - Southern - GDPCR1"/>
    <s v="SGN SO"/>
    <s v="Southern"/>
    <x v="0"/>
    <s v="Yes"/>
    <x v="1"/>
    <s v="Confirmed"/>
    <d v="1905-06-30T00:00:00"/>
    <d v="1905-07-05T00:00:00"/>
    <m/>
    <n v="1280"/>
    <m/>
    <n v="256"/>
    <n v="256"/>
    <m/>
    <m/>
    <m/>
    <m/>
    <m/>
    <s v="Constant"/>
    <s v="2009/10"/>
    <s v="Ofgem - http://www.ofgem.gov.uk/Networks/GasDistr/RIIO-GD1/ConRes/Documents1/GD1%20Cost%20Efficiency%20Initial%20proposals%20270712.pdf"/>
    <s v="Annual spend is average actual spend over price control preiod"/>
    <n v="269.50489003989935"/>
    <n v="269.50489003989935"/>
    <n v="0"/>
    <n v="0"/>
    <n v="0"/>
    <n v="0"/>
    <n v="539.0097800797987"/>
    <n v="269.50489003989935"/>
    <n v="0"/>
    <n v="269.50489003989935"/>
    <n v="539.0097800797987"/>
  </r>
  <r>
    <x v="1"/>
    <s v="Gas Distribution"/>
    <s v="Gas Distribution"/>
    <s v="Scotia Gas Networks - Southern - RIIO-GD1 initial"/>
    <s v="SGN SO"/>
    <s v="Southern"/>
    <x v="0"/>
    <s v="Yes"/>
    <x v="1"/>
    <s v="Confirmed"/>
    <d v="1905-07-05T00:00:00"/>
    <d v="1905-07-13T00:00:00"/>
    <m/>
    <n v="1544"/>
    <m/>
    <m/>
    <m/>
    <n v="193"/>
    <n v="193"/>
    <n v="965"/>
    <n v="193"/>
    <m/>
    <s v="Constant"/>
    <s v="2009/10"/>
    <s v="Ofgem - http://www.ofgem.gov.uk/Networks/GasDistr/RIIO-GD1/ConRes/Documents1/GD1%20Cost%20Efficiency%20Initial%20proposals%20270712.pdf"/>
    <s v="Annual spend is average annual spend over price control period. Price control process ongoing . These are not final proposals."/>
    <n v="0"/>
    <n v="0"/>
    <n v="203.18142100664286"/>
    <n v="203.18142100664286"/>
    <n v="1015.9071050332143"/>
    <n v="203.18142100664286"/>
    <n v="406.36284201328573"/>
    <n v="406.36284201328573"/>
    <n v="1219.0885260398572"/>
    <n v="1625.4513680531429"/>
    <n v="1625.4513680531429"/>
  </r>
  <r>
    <x v="1"/>
    <s v="Gas Distribution"/>
    <s v="Gas Distribution"/>
    <s v="Wales &amp; West Utilities - GDPCR1"/>
    <s v="WWU"/>
    <s v="Wales and West"/>
    <x v="0"/>
    <s v="Yes"/>
    <x v="1"/>
    <s v="Confirmed"/>
    <d v="1905-06-30T00:00:00"/>
    <d v="1905-07-05T00:00:00"/>
    <m/>
    <n v="685"/>
    <m/>
    <n v="137"/>
    <n v="137"/>
    <m/>
    <m/>
    <m/>
    <m/>
    <m/>
    <s v="Constant"/>
    <s v="2009/10"/>
    <s v="Ofgem - http://www.ofgem.gov.uk/Networks/GasDistr/RIIO-GD1/ConRes/Documents1/GD1%20Cost%20Efficiency%20Initial%20proposals%20270712.pdf"/>
    <s v="Annual spend is average actual spend over price control preiod"/>
    <n v="144.22722631041489"/>
    <n v="144.22722631041489"/>
    <n v="0"/>
    <n v="0"/>
    <n v="0"/>
    <n v="0"/>
    <n v="288.45445262082978"/>
    <n v="144.22722631041489"/>
    <n v="0"/>
    <n v="144.22722631041489"/>
    <n v="288.45445262082978"/>
  </r>
  <r>
    <x v="1"/>
    <s v="Gas Distribution"/>
    <s v="Gas Distribution"/>
    <s v="Wales &amp; West Utilities - RIIO-GD1 initial"/>
    <s v="WWU"/>
    <s v="Wales and West"/>
    <x v="0"/>
    <s v="Yes"/>
    <x v="1"/>
    <s v="Confirmed"/>
    <d v="1905-07-05T00:00:00"/>
    <d v="1905-07-13T00:00:00"/>
    <m/>
    <n v="808"/>
    <m/>
    <m/>
    <m/>
    <n v="101"/>
    <n v="101"/>
    <n v="505"/>
    <n v="101"/>
    <m/>
    <s v="Constant"/>
    <s v="2009/10"/>
    <s v="Ofgem - http://www.ofgem.gov.uk/Networks/GasDistr/RIIO-GD1/ConRes/Documents1/GD1%20Cost%20Efficiency%20Initial%20proposals%20270712.pdf"/>
    <s v="Annual spend is average annual spend over price control period. Price control process ongoing . These are not final proposals."/>
    <n v="0"/>
    <n v="0"/>
    <n v="106.32810114855404"/>
    <n v="106.32810114855404"/>
    <n v="531.64050574277019"/>
    <n v="106.32810114855404"/>
    <n v="212.65620229710808"/>
    <n v="212.65620229710808"/>
    <n v="637.96860689132427"/>
    <n v="850.62480918843232"/>
    <n v="850.62480918843232"/>
  </r>
  <r>
    <x v="1"/>
    <s v="Gas storage"/>
    <s v="Gas storage"/>
    <s v="Albury I"/>
    <s v="Gas storage"/>
    <s v="South East"/>
    <x v="0"/>
    <s v="No"/>
    <x v="1"/>
    <s v="Awaiting approval"/>
    <m/>
    <m/>
    <m/>
    <s v=""/>
    <m/>
    <m/>
    <m/>
    <m/>
    <m/>
    <m/>
    <m/>
    <m/>
    <s v="Nominal"/>
    <m/>
    <m/>
    <s v="Installed capacity 0.2 bcm"/>
    <n v="0"/>
    <n v="0"/>
    <n v="0"/>
    <n v="0"/>
    <n v="0"/>
    <n v="0"/>
    <n v="0"/>
    <n v="0"/>
    <n v="0"/>
    <n v="0"/>
    <n v="0"/>
  </r>
  <r>
    <x v="1"/>
    <s v="Gas storage"/>
    <s v="Gas storage"/>
    <s v="Albury II"/>
    <s v="Gas storage"/>
    <s v="South East"/>
    <x v="0"/>
    <s v="No"/>
    <x v="1"/>
    <s v="Awaiting approval"/>
    <m/>
    <m/>
    <m/>
    <s v=""/>
    <m/>
    <m/>
    <m/>
    <m/>
    <m/>
    <m/>
    <m/>
    <m/>
    <s v="Nominal"/>
    <m/>
    <m/>
    <s v="Installed capacity 0.7 bcm"/>
    <n v="0"/>
    <n v="0"/>
    <n v="0"/>
    <n v="0"/>
    <n v="0"/>
    <n v="0"/>
    <n v="0"/>
    <n v="0"/>
    <n v="0"/>
    <n v="0"/>
    <n v="0"/>
  </r>
  <r>
    <x v="1"/>
    <s v="Gas storage"/>
    <s v="Gas storage"/>
    <s v="Aldbrough II"/>
    <s v="Gas storage"/>
    <s v="Yorkshire &amp; the Humber"/>
    <x v="0"/>
    <s v="No"/>
    <x v="1"/>
    <s v="Planning approved"/>
    <m/>
    <m/>
    <m/>
    <s v=""/>
    <m/>
    <m/>
    <m/>
    <m/>
    <m/>
    <m/>
    <m/>
    <m/>
    <s v="Nominal"/>
    <m/>
    <m/>
    <s v="Installed capacity  0.35 bcm "/>
    <n v="0"/>
    <n v="0"/>
    <n v="0"/>
    <n v="0"/>
    <n v="0"/>
    <n v="0"/>
    <n v="0"/>
    <n v="0"/>
    <n v="0"/>
    <n v="0"/>
    <n v="0"/>
  </r>
  <r>
    <x v="1"/>
    <s v="Gas storage"/>
    <s v="Gas storage"/>
    <s v="Bains"/>
    <s v="Gas storage"/>
    <s v="Offshore"/>
    <x v="0"/>
    <s v="No"/>
    <x v="1"/>
    <s v="Planning approved"/>
    <m/>
    <m/>
    <m/>
    <s v=""/>
    <m/>
    <m/>
    <m/>
    <m/>
    <m/>
    <m/>
    <m/>
    <m/>
    <s v="Nominal"/>
    <m/>
    <m/>
    <s v="Installed capacity  0.6 bcm "/>
    <n v="0"/>
    <n v="0"/>
    <n v="0"/>
    <n v="0"/>
    <n v="0"/>
    <n v="0"/>
    <n v="0"/>
    <n v="0"/>
    <n v="0"/>
    <n v="0"/>
    <n v="0"/>
  </r>
  <r>
    <x v="1"/>
    <s v="Gas storage"/>
    <s v="Gas storage"/>
    <s v="Baird"/>
    <s v="Gas storage"/>
    <s v="Offshore"/>
    <x v="0"/>
    <s v="No"/>
    <x v="1"/>
    <s v="Awaiting approval"/>
    <m/>
    <m/>
    <m/>
    <s v=""/>
    <m/>
    <m/>
    <m/>
    <m/>
    <m/>
    <m/>
    <m/>
    <m/>
    <s v="Nominal"/>
    <m/>
    <m/>
    <s v="Installed capacity 2.2 bcm"/>
    <n v="0"/>
    <n v="0"/>
    <n v="0"/>
    <n v="0"/>
    <n v="0"/>
    <n v="0"/>
    <n v="0"/>
    <n v="0"/>
    <n v="0"/>
    <n v="0"/>
    <n v="0"/>
  </r>
  <r>
    <x v="1"/>
    <s v="Gas storage"/>
    <s v="Gas storage"/>
    <s v="British Salt"/>
    <s v="Gas storage"/>
    <s v="North West"/>
    <x v="0"/>
    <s v="No"/>
    <x v="1"/>
    <s v="Awaiting approval"/>
    <m/>
    <m/>
    <m/>
    <s v=""/>
    <m/>
    <m/>
    <m/>
    <m/>
    <m/>
    <m/>
    <m/>
    <m/>
    <s v="Nominal"/>
    <m/>
    <m/>
    <s v="Installed capacity Various bcm"/>
    <n v="0"/>
    <n v="0"/>
    <n v="0"/>
    <n v="0"/>
    <n v="0"/>
    <n v="0"/>
    <n v="0"/>
    <n v="0"/>
    <n v="0"/>
    <n v="0"/>
    <n v="0"/>
  </r>
  <r>
    <x v="1"/>
    <s v="Gas storage"/>
    <s v="Gas storage"/>
    <s v="Caythorpe"/>
    <s v="Gas storage"/>
    <s v="Yorkshire &amp; the Humber"/>
    <x v="0"/>
    <s v="No"/>
    <x v="1"/>
    <s v="Planning approved"/>
    <m/>
    <m/>
    <m/>
    <s v=""/>
    <m/>
    <m/>
    <m/>
    <m/>
    <m/>
    <m/>
    <m/>
    <m/>
    <s v="Nominal"/>
    <m/>
    <m/>
    <s v="Installed capacity  0.2 bcm "/>
    <n v="0"/>
    <n v="0"/>
    <n v="0"/>
    <n v="0"/>
    <n v="0"/>
    <n v="0"/>
    <n v="0"/>
    <n v="0"/>
    <n v="0"/>
    <n v="0"/>
    <n v="0"/>
  </r>
  <r>
    <x v="1"/>
    <s v="Gas storage"/>
    <s v="Gas storage"/>
    <s v="Deborah"/>
    <s v="Gas storage"/>
    <s v="Offshore"/>
    <x v="0"/>
    <s v="No"/>
    <x v="1"/>
    <s v="Awaiting approval"/>
    <m/>
    <m/>
    <m/>
    <s v=""/>
    <m/>
    <m/>
    <m/>
    <m/>
    <m/>
    <m/>
    <m/>
    <m/>
    <s v="Nominal"/>
    <m/>
    <m/>
    <s v="Installed capacity 4.6 bcm"/>
    <n v="0"/>
    <n v="0"/>
    <n v="0"/>
    <n v="0"/>
    <n v="0"/>
    <n v="0"/>
    <n v="0"/>
    <n v="0"/>
    <n v="0"/>
    <n v="0"/>
    <n v="0"/>
  </r>
  <r>
    <x v="1"/>
    <s v="Gas storage"/>
    <s v="Gas storage"/>
    <s v="Esmond Gordon"/>
    <s v="Gas storage"/>
    <s v="Offshore"/>
    <x v="0"/>
    <s v="No"/>
    <x v="1"/>
    <s v="Awaiting approval"/>
    <m/>
    <m/>
    <m/>
    <s v=""/>
    <m/>
    <m/>
    <m/>
    <m/>
    <m/>
    <m/>
    <m/>
    <m/>
    <s v="Nominal"/>
    <m/>
    <m/>
    <s v="Installed capacity 3.4 bcm"/>
    <n v="0"/>
    <n v="0"/>
    <n v="0"/>
    <n v="0"/>
    <n v="0"/>
    <n v="0"/>
    <n v="0"/>
    <n v="0"/>
    <n v="0"/>
    <n v="0"/>
    <n v="0"/>
  </r>
  <r>
    <x v="1"/>
    <s v="Gas storage"/>
    <s v="Gas storage"/>
    <s v="Gateway Storage"/>
    <s v="Gas storage"/>
    <s v="Offshore"/>
    <x v="0"/>
    <s v="No"/>
    <x v="1"/>
    <s v="Planning approved"/>
    <m/>
    <m/>
    <m/>
    <s v=""/>
    <m/>
    <m/>
    <m/>
    <m/>
    <m/>
    <m/>
    <m/>
    <m/>
    <s v="Nominal"/>
    <m/>
    <m/>
    <s v="Installed capacity  1.5 bcm "/>
    <n v="0"/>
    <n v="0"/>
    <n v="0"/>
    <n v="0"/>
    <n v="0"/>
    <n v="0"/>
    <n v="0"/>
    <n v="0"/>
    <n v="0"/>
    <n v="0"/>
    <n v="0"/>
  </r>
  <r>
    <x v="1"/>
    <s v="Gas storage"/>
    <s v="Gas storage"/>
    <s v="Hatfield West"/>
    <s v="Gas storage"/>
    <s v="Yorkshire &amp; the Humber"/>
    <x v="0"/>
    <s v="No"/>
    <x v="1"/>
    <s v="Planning approved"/>
    <m/>
    <m/>
    <m/>
    <s v=""/>
    <m/>
    <m/>
    <m/>
    <m/>
    <m/>
    <m/>
    <m/>
    <m/>
    <s v="Nominal"/>
    <m/>
    <m/>
    <s v="Installed capacity  0.04 bcm "/>
    <n v="0"/>
    <n v="0"/>
    <n v="0"/>
    <n v="0"/>
    <n v="0"/>
    <n v="0"/>
    <n v="0"/>
    <n v="0"/>
    <n v="0"/>
    <n v="0"/>
    <n v="0"/>
  </r>
  <r>
    <x v="1"/>
    <s v="Gas storage"/>
    <s v="Gas storage"/>
    <s v="Hill Top Farm"/>
    <s v="Gas storage"/>
    <s v="North West"/>
    <x v="0"/>
    <s v="No"/>
    <x v="1"/>
    <s v="Started"/>
    <m/>
    <m/>
    <m/>
    <s v=""/>
    <m/>
    <m/>
    <m/>
    <m/>
    <m/>
    <m/>
    <m/>
    <m/>
    <s v="Nominal"/>
    <m/>
    <m/>
    <s v="Installed capacity 0.1 bcm"/>
    <n v="0"/>
    <n v="0"/>
    <n v="0"/>
    <n v="0"/>
    <n v="0"/>
    <n v="0"/>
    <n v="0"/>
    <n v="0"/>
    <n v="0"/>
    <n v="0"/>
    <n v="0"/>
  </r>
  <r>
    <x v="1"/>
    <s v="Gas storage"/>
    <s v="Gas storage"/>
    <s v="King Street"/>
    <s v="Gas storage"/>
    <s v="North West"/>
    <x v="0"/>
    <s v="No"/>
    <x v="1"/>
    <s v="Planning approved"/>
    <m/>
    <m/>
    <m/>
    <s v=""/>
    <m/>
    <m/>
    <m/>
    <m/>
    <m/>
    <m/>
    <m/>
    <m/>
    <s v="Nominal"/>
    <m/>
    <m/>
    <s v="Installed capacity  0.2 bcm "/>
    <n v="0"/>
    <n v="0"/>
    <n v="0"/>
    <n v="0"/>
    <n v="0"/>
    <n v="0"/>
    <n v="0"/>
    <n v="0"/>
    <n v="0"/>
    <n v="0"/>
    <n v="0"/>
  </r>
  <r>
    <x v="1"/>
    <s v="Gas storage"/>
    <s v="Gas storage"/>
    <s v="Portland"/>
    <s v="Gas storage"/>
    <s v="South West"/>
    <x v="0"/>
    <s v="No"/>
    <x v="1"/>
    <s v="Planning approved"/>
    <m/>
    <m/>
    <m/>
    <s v=""/>
    <m/>
    <m/>
    <m/>
    <m/>
    <m/>
    <m/>
    <m/>
    <m/>
    <s v="Nominal"/>
    <m/>
    <m/>
    <s v="Installed capacity  1 bcm "/>
    <n v="0"/>
    <n v="0"/>
    <n v="0"/>
    <n v="0"/>
    <n v="0"/>
    <n v="0"/>
    <n v="0"/>
    <n v="0"/>
    <n v="0"/>
    <n v="0"/>
    <n v="0"/>
  </r>
  <r>
    <x v="1"/>
    <s v="Gas storage"/>
    <s v="Gas storage"/>
    <s v="Preesall"/>
    <s v="Gas storage"/>
    <s v="North West"/>
    <x v="0"/>
    <s v="No"/>
    <x v="1"/>
    <s v="Awaiting approval"/>
    <m/>
    <m/>
    <m/>
    <s v=""/>
    <m/>
    <m/>
    <m/>
    <m/>
    <m/>
    <m/>
    <m/>
    <m/>
    <s v="Nominal"/>
    <m/>
    <m/>
    <s v="Installed capacity 0.5 bcm"/>
    <n v="0"/>
    <n v="0"/>
    <n v="0"/>
    <n v="0"/>
    <n v="0"/>
    <n v="0"/>
    <n v="0"/>
    <n v="0"/>
    <n v="0"/>
    <n v="0"/>
    <n v="0"/>
  </r>
  <r>
    <x v="1"/>
    <s v="Gas storage"/>
    <s v="Gas storage"/>
    <s v="Saltfleetby"/>
    <s v="Gas storage"/>
    <s v="East of England"/>
    <x v="0"/>
    <s v="No"/>
    <x v="1"/>
    <s v="Planning approved"/>
    <m/>
    <m/>
    <m/>
    <s v=""/>
    <m/>
    <m/>
    <m/>
    <m/>
    <m/>
    <m/>
    <m/>
    <m/>
    <s v="Nominal"/>
    <m/>
    <m/>
    <s v="Installed capacity  0.7 bcm "/>
    <n v="0"/>
    <n v="0"/>
    <n v="0"/>
    <n v="0"/>
    <n v="0"/>
    <n v="0"/>
    <n v="0"/>
    <n v="0"/>
    <n v="0"/>
    <n v="0"/>
    <n v="0"/>
  </r>
  <r>
    <x v="1"/>
    <s v="Gas storage"/>
    <s v="Gas storage"/>
    <s v="Stublach"/>
    <s v="Gas storage"/>
    <s v="North West"/>
    <x v="0"/>
    <s v="No"/>
    <x v="1"/>
    <s v="Started"/>
    <m/>
    <d v="1905-07-05T00:00:00"/>
    <m/>
    <s v=""/>
    <m/>
    <m/>
    <m/>
    <m/>
    <m/>
    <m/>
    <m/>
    <m/>
    <s v="Nominal"/>
    <m/>
    <m/>
    <s v="Installed capacity 0.4 bcm"/>
    <n v="0"/>
    <n v="0"/>
    <n v="0"/>
    <n v="0"/>
    <n v="0"/>
    <n v="0"/>
    <n v="0"/>
    <n v="0"/>
    <n v="0"/>
    <n v="0"/>
    <n v="0"/>
  </r>
  <r>
    <x v="1"/>
    <s v="Gas storage"/>
    <s v="Gas storage"/>
    <s v="White Hill Farm"/>
    <s v="Gas storage"/>
    <s v="Yorkshire &amp; the Humber"/>
    <x v="0"/>
    <s v="No"/>
    <x v="1"/>
    <s v="Planning approved"/>
    <m/>
    <m/>
    <m/>
    <s v=""/>
    <m/>
    <m/>
    <m/>
    <m/>
    <m/>
    <m/>
    <m/>
    <m/>
    <s v="Nominal"/>
    <m/>
    <m/>
    <s v="Installed capacity  0.4 bcm "/>
    <n v="0"/>
    <n v="0"/>
    <n v="0"/>
    <n v="0"/>
    <n v="0"/>
    <n v="0"/>
    <n v="0"/>
    <n v="0"/>
    <n v="0"/>
    <n v="0"/>
    <n v="0"/>
  </r>
  <r>
    <x v="1"/>
    <s v="Gas Transmission"/>
    <s v="Gas Transmission"/>
    <s v="Incremental Capacity - Potential load related projects (customer signal dependent)"/>
    <s v="To extend or reinforce the NTS, driven by customer requests for new connections or increased entry or exit capacity.  In most cases, load related investment is underpinned by a signal for incremental capacity above the prevailing obligated level  and an associated revenue driver having been agreed with Ofgem where necessary.  "/>
    <s v="Great Britain"/>
    <x v="0"/>
    <s v="Yes"/>
    <x v="1"/>
    <m/>
    <m/>
    <m/>
    <m/>
    <n v="3452"/>
    <m/>
    <n v="13"/>
    <n v="34"/>
    <n v="129"/>
    <n v="251"/>
    <n v="3010"/>
    <n v="15"/>
    <m/>
    <s v="Constant"/>
    <s v="2009/10"/>
    <s v="National Grid"/>
    <s v="Costs shown are as per the RIIO-T1 regulatory submission of March 2012._x000a_For these programmes of work, prior year costs are for 2011/12 only."/>
    <n v="13.685795197338638"/>
    <n v="35.793618208424135"/>
    <n v="135.80519849666803"/>
    <n v="264.24112265630754"/>
    <n v="3168.7879649222541"/>
    <n v="15.791302150775353"/>
    <n v="449.52573455873835"/>
    <n v="435.83993936139973"/>
    <n v="3184.5792670730293"/>
    <n v="3620.4192064344288"/>
    <n v="3634.1050016317677"/>
  </r>
  <r>
    <x v="1"/>
    <s v="Gas Transmission"/>
    <s v="Gas Transmission"/>
    <s v="Industrial Emissions Directive (IED) - needs case dependent (interpretation of legislation)."/>
    <s v="EU Directive came into force 6th January 2011, will be transposed into UK law by the 6th January 2013 and will set out the minimum standards the UK must adopt. _x000a__x000a_Our operated Large Combustion Plant (LCP) has previously been exempt from the Large Combustion Plant Directive (LCPD) Emission Limit Values (ELVs) for NOx by virtue of its age, however, the introduction of the IED is now removing this age related exemption and the ELV for NOx will now apply to all National Grid compressors (&gt;50 MW rated thermal input).  Furthermore, the previous LCPD did not include an ELV for CO which is also being introduced under IED."/>
    <s v="Great Britain"/>
    <x v="0"/>
    <s v="Yes"/>
    <x v="1"/>
    <m/>
    <m/>
    <m/>
    <m/>
    <n v="637"/>
    <m/>
    <m/>
    <n v="4"/>
    <n v="16"/>
    <n v="42"/>
    <n v="509"/>
    <n v="66"/>
    <m/>
    <s v="Constant"/>
    <s v="2009/10"/>
    <s v="National Grid"/>
    <s v="Costs shown are as per the RIIO-T1 regulatory submission of March 2012."/>
    <n v="0"/>
    <n v="4.2110139068734274"/>
    <n v="16.844055627493709"/>
    <n v="44.215646022170986"/>
    <n v="535.85151964964359"/>
    <n v="69.481729463411554"/>
    <n v="65.270715556538121"/>
    <n v="65.270715556538121"/>
    <n v="605.3332491130551"/>
    <n v="670.60396466959321"/>
    <n v="670.60396466959321"/>
  </r>
  <r>
    <x v="1"/>
    <s v="Gas Transmission"/>
    <s v="Gas Transmission"/>
    <s v="Integrated Pollution Prevention &amp; Control (IPPC) - Phases 1 &amp; 2 (St Fergus, Kirriemuir, Hatton) "/>
    <s v="Primary legislation driving emissions reduction investment - currently implemented in the UK through the Environment Permitting Regulations (2010) enforced in England and Wales by the Environment Agency (EA), and the Pollution Prevention and Control Regulations (2000) enforced in Scotland by the Scottish Environment Protection Agency (SEPA).  The strategy involves reviewing our compressor units as a fleet rather than a set of individual installations, prioritising sites where significant environmental improvements may be gained at the lowest possible cost.  This allows us to target sites currently operating high NOx emitting compression technologies or with high forecast utilisation.  "/>
    <s v="Great Britain"/>
    <x v="0"/>
    <s v="Yes"/>
    <x v="1"/>
    <m/>
    <m/>
    <m/>
    <m/>
    <n v="332"/>
    <m/>
    <n v="40"/>
    <n v="36"/>
    <n v="14"/>
    <n v="36"/>
    <n v="197"/>
    <n v="9"/>
    <m/>
    <s v="Constant"/>
    <s v="2009/10"/>
    <s v="National Grid"/>
    <s v="Costs shown are as per the RIIO-T1 regulatory submission of March 2012._x000a_For these programmes of work, prior year costs are for 2011/12 only."/>
    <n v="42.11013906873427"/>
    <n v="37.899125161860844"/>
    <n v="14.738548674056995"/>
    <n v="37.899125161860844"/>
    <n v="207.3924349135163"/>
    <n v="9.4747812904652111"/>
    <n v="132.64693806651294"/>
    <n v="90.536798997778675"/>
    <n v="216.86721620398151"/>
    <n v="307.40401520176022"/>
    <n v="349.51415427049449"/>
  </r>
  <r>
    <x v="1"/>
    <s v="Gas Transmission"/>
    <s v="Gas Transmission"/>
    <s v="IPPC  Phase 3 (Peterborough &amp; Huntingdon)"/>
    <s v="Primary legislation driving emissions reduction investment - currently implemented in the UK through the Environment Permitting Regulations (2010) enforced in England and Wales by the Environment Agency (EA), and the Pollution Prevention and Control Regulations (2000) enforced in Scotland by the Scottish Environment Protection Agency (SEPA).  The strategy involves reviewing our compressor units as a fleet rather than a set of individual installations, prioritising sites where significant environmental improvements may be gained at the lowest possible cost.  This allows us to target sites currently operating high NOx emitting compression technologies or with high forecast utilisation.  "/>
    <s v="Great Britain"/>
    <x v="0"/>
    <s v="Yes"/>
    <x v="1"/>
    <m/>
    <m/>
    <m/>
    <m/>
    <m/>
    <m/>
    <m/>
    <m/>
    <m/>
    <m/>
    <m/>
    <m/>
    <m/>
    <s v="Constant"/>
    <s v="2009/12"/>
    <s v="National Grid"/>
    <s v="Costs shown are as per the RIIO-T1 regulatory submission of March 2012._x000a_For these programmes of work, prior year costs are for 2011/12 only._x000a_Cost included under IPPC phases 1&amp;2"/>
    <n v="0"/>
    <n v="0"/>
    <n v="0"/>
    <n v="0"/>
    <n v="0"/>
    <n v="0"/>
    <n v="0"/>
    <n v="0"/>
    <n v="0"/>
    <n v="0"/>
    <n v="0"/>
  </r>
  <r>
    <x v="1"/>
    <s v="Gas Transmission"/>
    <s v="Gas Transmission"/>
    <s v="IPPC Phase 4 (3 sites - TBC based on anticipated utilisation)"/>
    <s v="Primary legislation driving emissions reduction investment - currently implemented in the UK through the Environment Permitting Regulations (2010) enforced in England and Wales by the Environment Agency (EA), and the Pollution Prevention and Control Regulations (2000) enforced in Scotland by the Scottish Environment Protection Agency (SEPA).  The strategy involves reviewing our compressor units as a fleet rather than a set of individual installations, prioritising sites where significant environmental improvements may be gained at the lowest possible cost.  This allows us to target sites currently operating high NOx emitting compression technologies or with high forecast utilisation.  "/>
    <s v="Great Britain"/>
    <x v="0"/>
    <s v="Yes"/>
    <x v="1"/>
    <m/>
    <m/>
    <m/>
    <m/>
    <m/>
    <m/>
    <m/>
    <m/>
    <m/>
    <m/>
    <m/>
    <m/>
    <m/>
    <s v="Constant"/>
    <s v="2009/13"/>
    <s v="National Grid"/>
    <s v="Costs shown are as per the RIIO-T1 regulatory submission of March 2012._x000a_For these programmes of work, prior year costs are for 2011/12 only._x000a_Cost included under IPPC phases 1&amp;2"/>
    <n v="0"/>
    <n v="0"/>
    <n v="0"/>
    <n v="0"/>
    <n v="0"/>
    <n v="0"/>
    <n v="0"/>
    <n v="0"/>
    <n v="0"/>
    <n v="0"/>
    <n v="0"/>
  </r>
  <r>
    <x v="1"/>
    <s v="NG CNI"/>
    <s v="NG CNI"/>
    <s v="Physical Security (CNI Projects)"/>
    <s v="Investment to increase the physical security of critical sites."/>
    <s v="Great Britain"/>
    <x v="0"/>
    <s v="Yes"/>
    <x v="1"/>
    <m/>
    <m/>
    <m/>
    <m/>
    <n v="543.66"/>
    <m/>
    <n v="226.83"/>
    <n v="176.41"/>
    <n v="93.12"/>
    <n v="47.3"/>
    <m/>
    <m/>
    <m/>
    <s v="Constant"/>
    <s v="2009/10"/>
    <s v="National Grid"/>
    <m/>
    <n v="238.79607112402488"/>
    <n v="185.71624082788531"/>
    <n v="98.03240375201338"/>
    <n v="49.795239448778275"/>
    <n v="0"/>
    <n v="0"/>
    <n v="572.3399551527018"/>
    <n v="333.54388402867698"/>
    <n v="0"/>
    <n v="333.54388402867698"/>
    <n v="572.3399551527018"/>
  </r>
  <r>
    <x v="1"/>
    <s v="Nuclear Decommissioning"/>
    <s v="Decommissioning"/>
    <s v="Magnox Bradwell"/>
    <s v="Safestore cladding"/>
    <s v="South East"/>
    <x v="2"/>
    <s v="No"/>
    <x v="2"/>
    <s v="Confirmed"/>
    <s v="some enabling works commenced"/>
    <d v="2015-01-01T00:00:00"/>
    <m/>
    <n v="23"/>
    <m/>
    <n v="1"/>
    <n v="6.5"/>
    <n v="13"/>
    <n v="2.5"/>
    <m/>
    <m/>
    <s v="Pre-procurement"/>
    <s v="Nominal"/>
    <s v="2011/12"/>
    <s v="NDA New Construction subcontractor cost estimates extracted from SLC plans"/>
    <s v="Magnox have various long term existing framework contracts in place to support projects.  Details of the Framework Contractors are on the Magnox website "/>
    <n v="1"/>
    <n v="6.3291139240506338"/>
    <n v="12.349490583513433"/>
    <n v="2.3169775954058975"/>
    <n v="0"/>
    <n v="0"/>
    <n v="21.995582102969966"/>
    <n v="20.995582102969966"/>
    <n v="0"/>
    <n v="20.995582102969966"/>
    <n v="21.995582102969966"/>
  </r>
  <r>
    <x v="1"/>
    <s v="Nuclear Decommissioning"/>
    <s v="Decommissioning"/>
    <s v="Sellafield Sellafield"/>
    <s v="Effluent Treatment Plant"/>
    <s v="North West"/>
    <x v="2"/>
    <s v="No"/>
    <x v="2"/>
    <s v="Planned"/>
    <s v="2015-2016"/>
    <s v="2018-2019"/>
    <m/>
    <n v="16"/>
    <m/>
    <m/>
    <m/>
    <m/>
    <m/>
    <n v="15.5"/>
    <n v="0.5"/>
    <s v="Pre-project"/>
    <s v="Nominal"/>
    <s v="2011/12"/>
    <s v="NDA New Construction subcontractor cost estimates extracted from SLC plans"/>
    <m/>
    <n v="0"/>
    <n v="0"/>
    <n v="0"/>
    <n v="0"/>
    <n v="14.014888869772259"/>
    <n v="0.40747729279650691"/>
    <n v="0"/>
    <n v="0"/>
    <n v="14.422366162568766"/>
    <n v="14.422366162568766"/>
    <n v="14.422366162568766"/>
  </r>
  <r>
    <x v="1"/>
    <s v="Nuclear Decommissioning"/>
    <s v="Geological Disposal Facility"/>
    <s v="Waste Management RWMD"/>
    <s v="Disposal facility for UK legacy radioactive waste"/>
    <s v="Great Britain"/>
    <x v="2"/>
    <s v="No"/>
    <x v="2"/>
    <s v="Proposed"/>
    <s v="About 2028"/>
    <s v="About 2040"/>
    <m/>
    <n v="11548"/>
    <m/>
    <n v="17.600000000000001"/>
    <n v="22"/>
    <n v="21.2"/>
    <n v="23"/>
    <n v="115"/>
    <n v="11349"/>
    <s v="Concept"/>
    <s v="Nominal"/>
    <s v="2011/12"/>
    <s v="NDA ARAC"/>
    <s v="The values from 2011/12 onwards represent our &quot;current best estimate&quot;, which is based on our reference case programme and the inventory scenario used as the basis for the NDA's ARAC. The values do not include any contingency and are at 2011 money values.  All costs are assumed to be capex but the operational cost can be provided if needed."/>
    <n v="17.600000000000001"/>
    <n v="21.42161635832522"/>
    <n v="20.139169259268058"/>
    <n v="21.316193877734257"/>
    <n v="103.98143354992321"/>
    <n v="9248.9195918951136"/>
    <n v="80.476979495327527"/>
    <n v="62.876979495327539"/>
    <n v="9352.9010254450368"/>
    <n v="9415.7780049403646"/>
    <n v="9433.3780049403649"/>
  </r>
  <r>
    <x v="1"/>
    <s v="Nuclear Decommissioning"/>
    <s v="Infrastructure"/>
    <s v="Sellafield Sellafield"/>
    <s v="Replacement Decontamination Facility"/>
    <s v="North West"/>
    <x v="2"/>
    <s v="No"/>
    <x v="2"/>
    <s v="Proposed"/>
    <d v="2019-01-01T00:00:00"/>
    <d v="2023-01-01T00:00:00"/>
    <m/>
    <n v="31.5"/>
    <s v=" "/>
    <m/>
    <m/>
    <m/>
    <m/>
    <n v="10"/>
    <n v="21.5"/>
    <s v="Pre-project"/>
    <s v="Nominal"/>
    <s v="2011/12"/>
    <s v="NDA New Construction subcontractor cost estimates extracted from SLC plans"/>
    <m/>
    <n v="0"/>
    <n v="0"/>
    <n v="0"/>
    <n v="0"/>
    <n v="9.041863786949845"/>
    <n v="17.521523590249796"/>
    <n v="0"/>
    <n v="0"/>
    <n v="26.563387377199639"/>
    <n v="26.563387377199639"/>
    <n v="26.563387377199639"/>
  </r>
  <r>
    <x v="1"/>
    <s v="Nuclear Decommissioning"/>
    <s v="Infrastructure"/>
    <s v="Sellafield Sellafield"/>
    <s v="Separation Area Ventilation"/>
    <s v="North West"/>
    <x v="2"/>
    <s v="No"/>
    <x v="2"/>
    <s v="Started"/>
    <s v="Started"/>
    <d v="2015-01-01T00:00:00"/>
    <s v="Yes"/>
    <n v="38"/>
    <m/>
    <n v="28"/>
    <n v="9"/>
    <n v="0.5"/>
    <n v="0.5"/>
    <m/>
    <m/>
    <s v="Bid price"/>
    <s v="Nominal"/>
    <s v="2011/12"/>
    <s v="NDA New Construction subcontractor cost estimates extracted from SLC plans"/>
    <m/>
    <n v="28"/>
    <n v="8.7633885102239546"/>
    <n v="0.47498040705820893"/>
    <n v="0.46339551908117949"/>
    <n v="0"/>
    <n v="0"/>
    <n v="37.701764436363348"/>
    <n v="9.7017644363633444"/>
    <n v="0"/>
    <n v="9.7017644363633444"/>
    <n v="37.701764436363348"/>
  </r>
  <r>
    <x v="1"/>
    <s v="Nuclear Decommissioning"/>
    <s v="Infrastructure"/>
    <s v="Sellafield Sellafield"/>
    <s v="Site Security"/>
    <s v="North West"/>
    <x v="2"/>
    <s v="No"/>
    <x v="2"/>
    <s v="Started"/>
    <s v="Started"/>
    <s v="N/a"/>
    <s v="No"/>
    <n v="208"/>
    <m/>
    <n v="5"/>
    <n v="33"/>
    <n v="78"/>
    <n v="71"/>
    <n v="21.5"/>
    <m/>
    <s v="Bid price"/>
    <s v="Nominal"/>
    <s v="2011/12"/>
    <s v="NDA New Construction subcontractor cost estimates extracted from SLC plans"/>
    <s v="Various contracts of security enhancements"/>
    <n v="5"/>
    <n v="32.132424537487829"/>
    <n v="74.096943501080588"/>
    <n v="65.802163709527491"/>
    <n v="19.440007141942164"/>
    <n v="0"/>
    <n v="177.03153174809592"/>
    <n v="172.03153174809592"/>
    <n v="19.440007141942164"/>
    <n v="191.47153889003809"/>
    <n v="196.47153889003809"/>
  </r>
  <r>
    <x v="1"/>
    <s v="Nuclear Decommissioning"/>
    <s v="Infrastructure"/>
    <s v="Sellafield Sellafield"/>
    <s v="Electricity Supply Services"/>
    <s v="North West"/>
    <x v="2"/>
    <s v="No"/>
    <x v="2"/>
    <s v="Planned"/>
    <d v="2014-01-01T00:00:00"/>
    <d v="2016-01-01T00:00:00"/>
    <m/>
    <n v="52"/>
    <m/>
    <n v="4"/>
    <n v="2"/>
    <n v="0.5"/>
    <n v="22"/>
    <n v="12"/>
    <n v="12"/>
    <s v="Pre-procurement"/>
    <s v="Nominal"/>
    <s v="2011/12"/>
    <s v="NDA New Construction subcontractor cost estimates extracted from SLC plans"/>
    <s v="Main spend forecast for 2014-2015"/>
    <n v="4"/>
    <n v="1.9474196689386565"/>
    <n v="0.47498040705820893"/>
    <n v="20.389402839571897"/>
    <n v="10.850236544339813"/>
    <n v="9.7794550271161658"/>
    <n v="26.811802915568762"/>
    <n v="22.811802915568762"/>
    <n v="20.629691571455979"/>
    <n v="43.441494487024741"/>
    <n v="47.441494487024741"/>
  </r>
  <r>
    <x v="1"/>
    <s v="Nuclear Decommissioning"/>
    <s v="Operations"/>
    <s v="Sellafield Sellafield"/>
    <s v="Magnox PU Storage"/>
    <s v="North West"/>
    <x v="2"/>
    <s v="No"/>
    <x v="2"/>
    <s v="Planned"/>
    <d v="2015-01-01T00:00:00"/>
    <d v="2022-01-01T00:00:00"/>
    <m/>
    <n v="22"/>
    <m/>
    <m/>
    <m/>
    <m/>
    <n v="6"/>
    <n v="16"/>
    <m/>
    <s v="Pre-project"/>
    <s v="Nominal"/>
    <s v="2011/12"/>
    <s v="NDA New Construction subcontractor cost estimates extracted from SLC plans"/>
    <m/>
    <n v="0"/>
    <n v="0"/>
    <n v="0"/>
    <n v="5.5607462289741543"/>
    <n v="14.466982059119751"/>
    <n v="0"/>
    <n v="5.5607462289741543"/>
    <n v="5.5607462289741543"/>
    <n v="14.466982059119751"/>
    <n v="20.027728288093904"/>
    <n v="20.027728288093904"/>
  </r>
  <r>
    <x v="1"/>
    <s v="Nuclear Decommissioning"/>
    <s v="Operations"/>
    <s v="Sellafield Sellafield"/>
    <s v="SPRS Retreatment Facility"/>
    <s v="North West"/>
    <x v="2"/>
    <s v="No"/>
    <x v="2"/>
    <s v="Planned"/>
    <d v="2016-01-01T00:00:00"/>
    <d v="2020-01-01T00:00:00"/>
    <m/>
    <n v="72.5"/>
    <m/>
    <m/>
    <m/>
    <m/>
    <m/>
    <n v="72.5"/>
    <m/>
    <s v="Pre-project"/>
    <s v="Nominal"/>
    <s v="2011/12"/>
    <s v="NDA New Construction subcontractor cost estimates extracted from SLC plans"/>
    <m/>
    <n v="0"/>
    <n v="0"/>
    <n v="0"/>
    <n v="0"/>
    <n v="65.553512455386368"/>
    <n v="0"/>
    <n v="0"/>
    <n v="0"/>
    <n v="65.553512455386368"/>
    <n v="65.553512455386368"/>
    <n v="65.553512455386368"/>
  </r>
  <r>
    <x v="1"/>
    <s v="Nuclear Decommissioning"/>
    <s v="Waste &amp; Materials Management"/>
    <s v="DSRL Dounreay"/>
    <s v="New LLW facilities"/>
    <s v="Scotland"/>
    <x v="2"/>
    <s v="No"/>
    <x v="2"/>
    <s v="Started"/>
    <d v="2011-01-01T00:00:00"/>
    <d v="2014-01-01T00:00:00"/>
    <s v="Yes"/>
    <n v="11"/>
    <m/>
    <n v="5"/>
    <n v="4"/>
    <n v="2"/>
    <m/>
    <m/>
    <m/>
    <s v="Bid price"/>
    <s v="Nominal"/>
    <s v="2011/12"/>
    <s v="NDA New Construction subcontractor cost estimates extracted from SLC plans"/>
    <s v="The new Dounreay contract started in April and the new contractor has until December 2012 to finalise their updated plans. Currently they believe this project will cost around a further £8m which is significantly lower than the £21 forecast by the previous incumbent."/>
    <n v="5"/>
    <n v="3.894839337877313"/>
    <n v="1.8999216282328357"/>
    <n v="0"/>
    <n v="0"/>
    <n v="0"/>
    <n v="10.794760966110148"/>
    <n v="5.7947609661101485"/>
    <n v="0"/>
    <n v="5.7947609661101485"/>
    <n v="10.794760966110148"/>
  </r>
  <r>
    <x v="1"/>
    <s v="Nuclear Decommissioning"/>
    <s v="Waste &amp; Materials Management"/>
    <s v="Magnox Berkeley"/>
    <s v="Build ILW ministore enablers &amp; weather protection"/>
    <s v="South West"/>
    <x v="2"/>
    <s v="No"/>
    <x v="2"/>
    <s v="Confirmed"/>
    <s v="some enabling works commenced"/>
    <d v="2014-01-01T00:00:00"/>
    <m/>
    <n v="23"/>
    <m/>
    <n v="6.5"/>
    <n v="14"/>
    <n v="2.5"/>
    <m/>
    <m/>
    <m/>
    <s v="Pre-procurement"/>
    <s v="Nominal"/>
    <s v="2011/12"/>
    <s v="NDA New Construction subcontractor cost estimates extracted from SLC plans"/>
    <s v="Magnox have various long term existing framework contracts in place to support projects.  Details of the Framework Contractors are on the Magnox website "/>
    <n v="6.5"/>
    <n v="13.631937682570596"/>
    <n v="2.3749020352910448"/>
    <n v="0"/>
    <n v="0"/>
    <n v="0"/>
    <n v="22.506839717861638"/>
    <n v="16.006839717861642"/>
    <n v="0"/>
    <n v="16.006839717861642"/>
    <n v="22.506839717861638"/>
  </r>
  <r>
    <x v="1"/>
    <s v="Nuclear Decommissioning"/>
    <s v="Waste &amp; Materials Management"/>
    <s v="Magnox Berkeley"/>
    <s v="Build solid ILW retrieval faciltiy"/>
    <s v="South West"/>
    <x v="2"/>
    <s v="No"/>
    <x v="2"/>
    <s v="Started"/>
    <s v="Started"/>
    <d v="2014-01-01T00:00:00"/>
    <s v="Yes"/>
    <n v="41"/>
    <m/>
    <n v="9"/>
    <n v="9"/>
    <n v="21"/>
    <n v="2"/>
    <m/>
    <m/>
    <s v="Pre-procurement"/>
    <s v="Nominal"/>
    <s v="2011/12"/>
    <s v="NDA New Construction subcontractor cost estimates extracted from SLC plans"/>
    <s v="Magnox have various long term existing framework contracts in place to support projects.  Details of the Framework Contractors are on the Magnox website "/>
    <n v="9"/>
    <n v="8.7633885102239546"/>
    <n v="19.949177096444775"/>
    <n v="1.8535820763247179"/>
    <n v="0"/>
    <n v="0"/>
    <n v="39.566147682993453"/>
    <n v="30.566147682993446"/>
    <n v="0"/>
    <n v="30.566147682993446"/>
    <n v="39.566147682993453"/>
  </r>
  <r>
    <x v="1"/>
    <s v="Nuclear Decommissioning"/>
    <s v="Waste &amp; Materials Management"/>
    <s v="Magnox Bradwell"/>
    <s v="Build (FED) ILW retrieval &amp; processing facility"/>
    <s v="South East"/>
    <x v="2"/>
    <s v="No"/>
    <x v="2"/>
    <s v="Started"/>
    <s v="Started"/>
    <d v="2014-01-01T00:00:00"/>
    <s v="Yes"/>
    <n v="29"/>
    <m/>
    <n v="12"/>
    <n v="8"/>
    <n v="9"/>
    <m/>
    <m/>
    <m/>
    <s v="Pre-procurement"/>
    <s v="Nominal"/>
    <s v="2011/12"/>
    <s v="NDA New Construction subcontractor cost estimates extracted from SLC plans"/>
    <s v="Details of the main contractor and supply chain are on the Magnox website"/>
    <n v="12"/>
    <n v="7.7896786757546259"/>
    <n v="8.5496473270477598"/>
    <n v="0"/>
    <n v="0"/>
    <n v="0"/>
    <n v="28.339326002802387"/>
    <n v="16.339326002802387"/>
    <n v="0"/>
    <n v="16.339326002802387"/>
    <n v="28.339326002802387"/>
  </r>
  <r>
    <x v="1"/>
    <s v="Nuclear Decommissioning"/>
    <s v="Waste &amp; Materials Management"/>
    <s v="Magnox Chapelcross"/>
    <s v="Modular Active Effluent Treatment Plant"/>
    <s v="Scotland"/>
    <x v="2"/>
    <s v="No"/>
    <x v="2"/>
    <s v="Planned"/>
    <s v="2013-2014"/>
    <d v="2017-01-01T00:00:00"/>
    <m/>
    <n v="8"/>
    <m/>
    <m/>
    <m/>
    <n v="1.5"/>
    <n v="4.5"/>
    <n v="2"/>
    <m/>
    <s v="Pre-project"/>
    <s v="Nominal"/>
    <s v="2011/12"/>
    <s v="NDA New Construction subcontractor cost estimates extracted from SLC plans"/>
    <m/>
    <n v="0"/>
    <n v="0"/>
    <n v="1.4249412211746268"/>
    <n v="4.1705596717306159"/>
    <n v="1.8083727573899688"/>
    <n v="0"/>
    <n v="5.5955008929052426"/>
    <n v="5.5955008929052426"/>
    <n v="1.8083727573899688"/>
    <n v="7.4038736502952114"/>
    <n v="7.4038736502952114"/>
  </r>
  <r>
    <x v="1"/>
    <s v="Nuclear Decommissioning"/>
    <s v="Waste &amp; Materials Management"/>
    <s v="Magnox Hinkley"/>
    <s v="Build solid (FED) ILW retreival &amp; processing facility"/>
    <s v="South West"/>
    <x v="2"/>
    <s v="No"/>
    <x v="2"/>
    <s v="Confirmed"/>
    <d v="2013-01-01T00:00:00"/>
    <d v="2016-01-01T00:00:00"/>
    <m/>
    <n v="17"/>
    <m/>
    <m/>
    <n v="0.5"/>
    <n v="7"/>
    <n v="9.5"/>
    <m/>
    <m/>
    <s v="Concept"/>
    <s v="Nominal"/>
    <s v="2011/12"/>
    <s v="NDA New Construction subcontractor cost estimates extracted from SLC plans"/>
    <s v="Magnox have various long term existing framework contracts in place to support projects.  Details of the Framework Contractors are on the Magnox website "/>
    <n v="0"/>
    <n v="0.48685491723466412"/>
    <n v="6.6497256988149251"/>
    <n v="8.8045148625424101"/>
    <n v="0"/>
    <n v="0"/>
    <n v="15.941095478592"/>
    <n v="15.941095478592"/>
    <n v="0"/>
    <n v="15.941095478592"/>
    <n v="15.941095478592"/>
  </r>
  <r>
    <x v="1"/>
    <s v="Nuclear Decommissioning"/>
    <s v="Waste &amp; Materials Management"/>
    <s v="RSRL Harwell"/>
    <s v="Harwell ILW Store"/>
    <s v="South East"/>
    <x v="2"/>
    <s v="No"/>
    <x v="2"/>
    <s v="Proposed"/>
    <s v="2014-2015"/>
    <d v="2018-01-01T00:00:00"/>
    <m/>
    <n v="12"/>
    <m/>
    <m/>
    <m/>
    <m/>
    <n v="1"/>
    <n v="11"/>
    <m/>
    <s v="Pre-project"/>
    <s v="Nominal"/>
    <s v="2011/12"/>
    <s v="NDA New Construction subcontractor cost estimates extracted from SLC plans"/>
    <m/>
    <n v="0"/>
    <n v="0"/>
    <n v="0"/>
    <n v="0.92679103816235897"/>
    <n v="9.946050165644829"/>
    <n v="0"/>
    <n v="0.92679103816235897"/>
    <n v="0.92679103816235897"/>
    <n v="9.946050165644829"/>
    <n v="10.872841203807187"/>
    <n v="10.872841203807187"/>
  </r>
  <r>
    <x v="1"/>
    <s v="Nuclear Decommissioning"/>
    <s v="Waste &amp; Materials Management"/>
    <s v="Sellafield Sellafield"/>
    <s v="BEP Product Store"/>
    <s v="North West"/>
    <x v="2"/>
    <s v="No"/>
    <x v="2"/>
    <s v="Started"/>
    <s v="2012-2013"/>
    <d v="2018-01-01T00:00:00"/>
    <s v="No"/>
    <n v="173"/>
    <m/>
    <m/>
    <n v="21.5"/>
    <n v="54.5"/>
    <n v="53"/>
    <n v="43"/>
    <n v="1"/>
    <s v="Pre-procurement"/>
    <s v="Nominal"/>
    <s v="2011/12"/>
    <s v="NDA New Construction subcontractor cost estimates extracted from SLC plans"/>
    <m/>
    <n v="0"/>
    <n v="20.934761441090558"/>
    <n v="51.772864369344774"/>
    <n v="49.119925022605024"/>
    <n v="38.880014283884329"/>
    <n v="0.81495458559301381"/>
    <n v="121.82755083304036"/>
    <n v="121.82755083304036"/>
    <n v="39.694968869477343"/>
    <n v="161.52251970251771"/>
    <n v="161.52251970251771"/>
  </r>
  <r>
    <x v="1"/>
    <s v="Nuclear Decommissioning"/>
    <s v="Waste &amp; Materials Management"/>
    <s v="Sellafield Sellafield"/>
    <s v="Sludge Packaging Plant (SPP)"/>
    <s v="North West"/>
    <x v="2"/>
    <s v="No"/>
    <x v="2"/>
    <s v="Started"/>
    <s v="Started"/>
    <d v="2014-01-01T00:00:00"/>
    <s v="No"/>
    <n v="237"/>
    <m/>
    <n v="27"/>
    <n v="13"/>
    <n v="2"/>
    <m/>
    <n v="63"/>
    <n v="132"/>
    <s v="Pre-procurement"/>
    <s v="Nominal"/>
    <s v="2011/12"/>
    <s v="NDA New Construction subcontractor cost estimates extracted from SLC plans"/>
    <s v="Facility is in construction but further requirements for plant &amp; equipment during the life of the project"/>
    <n v="27"/>
    <n v="12.658227848101268"/>
    <n v="1.8999216282328357"/>
    <n v="0"/>
    <n v="56.963741857784022"/>
    <n v="107.57400529827783"/>
    <n v="41.558149476334108"/>
    <n v="14.558149476334103"/>
    <n v="164.53774715606184"/>
    <n v="179.09589663239595"/>
    <n v="206.09589663239595"/>
  </r>
  <r>
    <x v="1"/>
    <s v="Nuclear Decommissioning"/>
    <s v="Waste &amp; Materials Management"/>
    <s v="Sellafield Sellafield"/>
    <s v="Replacement Flask Maintenance Facility"/>
    <s v="North West"/>
    <x v="2"/>
    <s v="No"/>
    <x v="2"/>
    <s v="Proposed"/>
    <d v="2016-01-01T00:00:00"/>
    <d v="2020-01-01T00:00:00"/>
    <m/>
    <n v="104"/>
    <m/>
    <m/>
    <m/>
    <m/>
    <m/>
    <n v="67"/>
    <n v="37"/>
    <s v="Pre-project"/>
    <s v="Nominal"/>
    <s v="2011/12"/>
    <s v="NDA New Construction subcontractor cost estimates extracted from SLC plans"/>
    <m/>
    <n v="0"/>
    <n v="0"/>
    <n v="0"/>
    <n v="0"/>
    <n v="60.580487372563958"/>
    <n v="30.15331966694151"/>
    <n v="0"/>
    <n v="0"/>
    <n v="90.733807039505464"/>
    <n v="90.733807039505464"/>
    <n v="90.733807039505464"/>
  </r>
  <r>
    <x v="1"/>
    <s v="Nuclear Decommissioning"/>
    <s v="Waste &amp; Materials Management"/>
    <s v="Sellafield Sellafield"/>
    <s v="LLW Sort, segregate and size reduction facility"/>
    <s v="North West"/>
    <x v="2"/>
    <s v="No"/>
    <x v="2"/>
    <s v="Proposed"/>
    <d v="2016-01-01T00:00:00"/>
    <d v="2019-01-01T00:00:00"/>
    <m/>
    <n v="65"/>
    <m/>
    <m/>
    <m/>
    <m/>
    <m/>
    <n v="36"/>
    <n v="29"/>
    <s v="Pre-project"/>
    <s v="Nominal"/>
    <s v="2011/12"/>
    <s v="NDA New Construction subcontractor cost estimates extracted from SLC plans"/>
    <m/>
    <n v="0"/>
    <n v="0"/>
    <n v="0"/>
    <n v="0"/>
    <n v="32.550709633019437"/>
    <n v="23.633682982197399"/>
    <n v="0"/>
    <n v="0"/>
    <n v="56.184392615216836"/>
    <n v="56.184392615216836"/>
    <n v="56.184392615216836"/>
  </r>
  <r>
    <x v="1"/>
    <s v="Nuclear Decommissioning"/>
    <s v="Waste &amp; Materials Management"/>
    <s v="Sellafield Sellafield"/>
    <s v="Silo Maintenance Facility"/>
    <s v="North West"/>
    <x v="2"/>
    <s v="No"/>
    <x v="2"/>
    <s v="Proposed"/>
    <d v="2013-01-01T00:00:00"/>
    <d v="2017-01-01T00:00:00"/>
    <m/>
    <n v="99"/>
    <m/>
    <m/>
    <m/>
    <n v="2.5"/>
    <n v="42.5"/>
    <n v="54"/>
    <m/>
    <s v="Pre-project"/>
    <s v="Nominal"/>
    <s v="2011/12"/>
    <s v="NDA New Construction subcontractor cost estimates extracted from SLC plans"/>
    <m/>
    <n v="0"/>
    <n v="0"/>
    <n v="2.3749020352910448"/>
    <n v="39.388619121900255"/>
    <n v="48.826064449529163"/>
    <n v="0"/>
    <n v="41.763521157191299"/>
    <n v="41.763521157191299"/>
    <n v="48.826064449529163"/>
    <n v="90.589585606720462"/>
    <n v="90.589585606720462"/>
  </r>
  <r>
    <x v="1"/>
    <s v="Nuclear Decommissioning"/>
    <s v="Waste &amp; Materials Management"/>
    <s v="Sellafield Sellafield"/>
    <s v="Box Transfer Facility"/>
    <s v="North West"/>
    <x v="2"/>
    <s v="No"/>
    <x v="2"/>
    <s v="Started"/>
    <s v="Started"/>
    <d v="2018-01-01T00:00:00"/>
    <s v="No"/>
    <n v="91"/>
    <m/>
    <n v="24"/>
    <n v="29"/>
    <n v="21"/>
    <n v="15"/>
    <n v="2"/>
    <m/>
    <s v="Bid price"/>
    <s v="Nominal"/>
    <s v="2011/12"/>
    <s v="NDA New Construction subcontractor cost estimates extracted from SLC plans"/>
    <m/>
    <n v="24"/>
    <n v="28.237585199610518"/>
    <n v="19.949177096444775"/>
    <n v="13.901865572435385"/>
    <n v="1.8083727573899688"/>
    <n v="0"/>
    <n v="86.088627868490676"/>
    <n v="62.088627868490676"/>
    <n v="1.8083727573899688"/>
    <n v="63.897000625880644"/>
    <n v="87.897000625880651"/>
  </r>
  <r>
    <x v="1"/>
    <s v="Nuclear Decommissioning"/>
    <s v="Waste &amp; Materials Management"/>
    <s v="Sellafield Sellafield"/>
    <s v="Silos Direct Encapsulation Plant"/>
    <s v="North West"/>
    <x v="2"/>
    <s v="No"/>
    <x v="2"/>
    <s v="Planned"/>
    <d v="2012-01-01T00:00:00"/>
    <d v="2017-01-01T00:00:00"/>
    <m/>
    <n v="258"/>
    <m/>
    <m/>
    <n v="34"/>
    <n v="90"/>
    <n v="80"/>
    <n v="54"/>
    <m/>
    <s v="Pre-procurement"/>
    <s v="Nominal"/>
    <s v="2011/12"/>
    <s v="NDA New Construction subcontractor cost estimates extracted from SLC plans"/>
    <m/>
    <n v="0"/>
    <n v="33.106134371957161"/>
    <n v="85.496473270477608"/>
    <n v="74.143283052988721"/>
    <n v="48.826064449529163"/>
    <n v="0"/>
    <n v="192.7458906954235"/>
    <n v="192.7458906954235"/>
    <n v="48.826064449529163"/>
    <n v="241.57195514495265"/>
    <n v="241.57195514495265"/>
  </r>
  <r>
    <x v="1"/>
    <s v="Nuclear Decommissioning"/>
    <s v="Waste &amp; Materials Management"/>
    <s v="Sellafield Sellafield"/>
    <s v="Highly Active Liquid Evaporator"/>
    <s v="North West"/>
    <x v="2"/>
    <s v="No"/>
    <x v="2"/>
    <s v="Started"/>
    <s v="Started"/>
    <d v="2016-01-01T00:00:00"/>
    <s v="No"/>
    <n v="499"/>
    <m/>
    <n v="66"/>
    <n v="27"/>
    <n v="55"/>
    <n v="88"/>
    <n v="263"/>
    <m/>
    <s v="Bid price"/>
    <s v="Nominal"/>
    <s v="2011/12"/>
    <s v="NDA New Construction subcontractor cost estimates extracted from SLC plans"/>
    <m/>
    <n v="66"/>
    <n v="26.290165530671864"/>
    <n v="52.247844776402978"/>
    <n v="81.557611358287588"/>
    <n v="237.80101759678092"/>
    <n v="0"/>
    <n v="226.09562166536244"/>
    <n v="160.09562166536244"/>
    <n v="237.80101759678092"/>
    <n v="397.89663926214337"/>
    <n v="463.89663926214337"/>
  </r>
  <r>
    <x v="1"/>
    <s v="Nuclear Decommissioning"/>
    <s v="Waste &amp; Materials Management"/>
    <s v="Sellafield Sellafield"/>
    <s v="Magnox Fuel Storage Pond"/>
    <s v="North West"/>
    <x v="2"/>
    <s v="No"/>
    <x v="2"/>
    <s v="Started"/>
    <s v="Started"/>
    <d v="2026-01-01T00:00:00"/>
    <s v="No"/>
    <n v="300"/>
    <m/>
    <n v="28.5"/>
    <n v="30.5"/>
    <n v="25"/>
    <n v="36"/>
    <n v="139"/>
    <n v="41"/>
    <s v="Bid price"/>
    <s v="Nominal"/>
    <s v="2011/12"/>
    <s v="NDA New Construction subcontractor cost estimates extracted from SLC plans"/>
    <m/>
    <n v="28.5"/>
    <n v="29.698149951314512"/>
    <n v="23.749020352910446"/>
    <n v="33.364477373844927"/>
    <n v="125.68190663860284"/>
    <n v="33.413138009313563"/>
    <n v="115.31164767806987"/>
    <n v="86.811647678069875"/>
    <n v="159.09504464791641"/>
    <n v="245.90669232598628"/>
    <n v="274.40669232598628"/>
  </r>
  <r>
    <x v="1"/>
    <s v="Nuclear Decommissioning"/>
    <s v="Waste &amp; Materials Management"/>
    <s v="Sellafield Sellafield"/>
    <s v="SEP Settling Tank"/>
    <s v="North West"/>
    <x v="2"/>
    <s v="No"/>
    <x v="2"/>
    <s v="Planned"/>
    <d v="2016-01-01T00:00:00"/>
    <d v="2019-01-01T00:00:00"/>
    <m/>
    <n v="24"/>
    <m/>
    <m/>
    <m/>
    <m/>
    <m/>
    <n v="24"/>
    <m/>
    <s v="Bid price"/>
    <s v="Nominal"/>
    <s v="2011/12"/>
    <s v="NDA New Construction subcontractor cost estimates extracted from SLC plans"/>
    <m/>
    <n v="0"/>
    <n v="0"/>
    <n v="0"/>
    <n v="0"/>
    <n v="21.700473088679626"/>
    <n v="0"/>
    <n v="0"/>
    <n v="0"/>
    <n v="21.700473088679626"/>
    <n v="21.700473088679626"/>
    <n v="21.700473088679626"/>
  </r>
  <r>
    <x v="1"/>
    <s v="Nuclear Decommissioning"/>
    <s v="Waste &amp; Materials Management"/>
    <s v="Sellafield Sellafield"/>
    <s v="Magnox Swarf Storage Silos"/>
    <s v="North West"/>
    <x v="2"/>
    <s v="No"/>
    <x v="2"/>
    <s v="Started"/>
    <s v="Started"/>
    <d v="2022-01-01T00:00:00"/>
    <s v="No"/>
    <n v="212"/>
    <m/>
    <n v="33.5"/>
    <n v="26"/>
    <n v="34"/>
    <n v="38"/>
    <n v="68"/>
    <n v="12"/>
    <s v="Bid price"/>
    <s v="Nominal"/>
    <s v="2011/12"/>
    <s v="NDA New Construction subcontractor cost estimates extracted from SLC plans"/>
    <m/>
    <n v="33.5"/>
    <n v="25.316455696202535"/>
    <n v="32.298667679958207"/>
    <n v="35.21805945016964"/>
    <n v="61.484673751258946"/>
    <n v="9.7794550271161658"/>
    <n v="126.33318282633039"/>
    <n v="92.833182826330386"/>
    <n v="71.26412877837511"/>
    <n v="164.09731160470551"/>
    <n v="197.59731160470551"/>
  </r>
  <r>
    <x v="1"/>
    <s v="Nuclear Decommissioning"/>
    <s v="Waste &amp; Materials Management"/>
    <s v="Sellafield Sellafield"/>
    <s v="Pile Fuel Cladding Silo"/>
    <s v="North West"/>
    <x v="2"/>
    <s v="No"/>
    <x v="2"/>
    <s v="Started"/>
    <s v="Started"/>
    <d v="2018-01-01T00:00:00"/>
    <s v="Yes"/>
    <n v="137"/>
    <m/>
    <n v="11"/>
    <n v="15.5"/>
    <n v="53"/>
    <n v="34.5"/>
    <n v="23"/>
    <m/>
    <s v="Bid price"/>
    <s v="Nominal"/>
    <s v="2011/12"/>
    <s v="NDA New Construction subcontractor cost estimates extracted from SLC plans"/>
    <m/>
    <n v="11"/>
    <n v="15.092502434274587"/>
    <n v="50.347923148170146"/>
    <n v="31.974290816601386"/>
    <n v="20.796286709984642"/>
    <n v="0"/>
    <n v="108.41471639904611"/>
    <n v="97.414716399046114"/>
    <n v="20.796286709984642"/>
    <n v="118.21100310903076"/>
    <n v="129.21100310903074"/>
  </r>
  <r>
    <x v="1"/>
    <s v="Nuclear Decommissioning"/>
    <s v="Waste &amp; Materials Management"/>
    <s v="Sellafield Sellafield"/>
    <s v="SIXEP Contingency Plant"/>
    <s v="North West"/>
    <x v="2"/>
    <s v="No"/>
    <x v="2"/>
    <s v="Planned"/>
    <d v="2016-01-01T00:00:00"/>
    <d v="2020-01-01T00:00:00"/>
    <m/>
    <n v="101.5"/>
    <m/>
    <m/>
    <m/>
    <m/>
    <m/>
    <n v="101.5"/>
    <m/>
    <s v="Bid price"/>
    <s v="Nominal"/>
    <s v="2011/12"/>
    <s v="NDA New Construction subcontractor cost estimates extracted from SLC plans"/>
    <m/>
    <n v="0"/>
    <n v="0"/>
    <n v="0"/>
    <n v="0"/>
    <n v="91.774917437540921"/>
    <n v="0"/>
    <n v="0"/>
    <n v="0"/>
    <n v="91.774917437540921"/>
    <n v="91.774917437540921"/>
    <n v="91.774917437540921"/>
  </r>
  <r>
    <x v="1"/>
    <s v="Smart meters"/>
    <s v="Smart meters"/>
    <s v="Smart meters rollout to domestic and small non-domestic customers"/>
    <s v="The rollout of smart meters involves the deployment of a dedicated communications infrastructure so that energy consumption data can be securely transmitted from smart meters to energy suppliers and other relevant agents in the energy market. The infrastructure investment needed for the smart metering system covers the smart meter assets and in-home displays (at the energy consumer end), the communications network, and IT systems upgrades for energy suppliers and others in the energy industry. "/>
    <s v="Great Britain"/>
    <x v="0"/>
    <s v="Yes"/>
    <x v="1"/>
    <s v="Planned"/>
    <m/>
    <m/>
    <s v="Yes"/>
    <s v=""/>
    <m/>
    <m/>
    <m/>
    <m/>
    <m/>
    <m/>
    <m/>
    <m/>
    <s v="Nominal"/>
    <m/>
    <m/>
    <m/>
    <n v="0"/>
    <n v="0"/>
    <n v="0"/>
    <n v="0"/>
    <n v="0"/>
    <n v="0"/>
    <n v="0"/>
    <n v="0"/>
    <n v="0"/>
    <n v="0"/>
    <n v="0"/>
  </r>
  <r>
    <x v="2"/>
    <s v="Flood"/>
    <s v="Other capital projects"/>
    <s v="Anglian Central RFCC"/>
    <m/>
    <s v="East of England"/>
    <x v="2"/>
    <s v="No"/>
    <x v="2"/>
    <s v="Planned"/>
    <s v="Various"/>
    <s v="Various"/>
    <s v="Yes"/>
    <n v="26.397831666666669"/>
    <m/>
    <n v="7.3339716666666668"/>
    <n v="4.7633349999999997"/>
    <n v="6.5394850000000009"/>
    <n v="7.7610400000000004"/>
    <n v="4.6681010364380189"/>
    <n v="14.004303109314057"/>
    <s v="Pre-project"/>
    <s v="Nominal"/>
    <s v="2010/11"/>
    <s v="Capital Works Database, 5 Year Plan"/>
    <m/>
    <n v="7.3339716666666668"/>
    <n v="4.6381061343719576"/>
    <n v="6.2122544945021039"/>
    <n v="7.1928623188195955"/>
    <n v="4.2208333715191957"/>
    <n v="11.412871036969992"/>
    <n v="25.377194614360324"/>
    <n v="18.043222947693657"/>
    <n v="15.633704408489187"/>
    <n v="33.676927356182844"/>
    <n v="41.010899022849514"/>
  </r>
  <r>
    <x v="2"/>
    <s v="Flood"/>
    <s v="Other capital projects"/>
    <s v="Anglian Eastern RFCC"/>
    <m/>
    <s v="East of England"/>
    <x v="2"/>
    <s v="No"/>
    <x v="2"/>
    <s v="Planned"/>
    <s v="Various"/>
    <s v="Various"/>
    <s v="Yes"/>
    <n v="36.449246666666667"/>
    <m/>
    <n v="9.7037266666666664"/>
    <n v="13.128220000000001"/>
    <n v="7.7978199999999998"/>
    <n v="5.8194799999999995"/>
    <n v="8.1808905792255953"/>
    <n v="24.542671737676784"/>
    <s v="Pre-project"/>
    <s v="Nominal"/>
    <s v="2010/11"/>
    <s v="Capital Works Database, 5 Year Plan"/>
    <m/>
    <n v="9.7037266666666664"/>
    <n v="12.783076923076926"/>
    <n v="7.4076234355332851"/>
    <n v="5.3934419107650848"/>
    <n v="7.3970498273299041"/>
    <n v="20.001162875323754"/>
    <n v="35.287868936041967"/>
    <n v="25.584142269375295"/>
    <n v="27.398212702653659"/>
    <n v="52.982354972028958"/>
    <n v="62.686081638695626"/>
  </r>
  <r>
    <x v="2"/>
    <s v="Flood"/>
    <s v="Other capital projects"/>
    <s v="Anglian Northern RFCC"/>
    <m/>
    <s v="East of England"/>
    <x v="2"/>
    <s v="No"/>
    <x v="2"/>
    <s v="Planned"/>
    <s v="Various"/>
    <s v="Various"/>
    <s v="Yes"/>
    <n v="15.841009464104129"/>
    <m/>
    <n v="3.3020016666666661"/>
    <n v="3.4113450000000003"/>
    <n v="4.1453888987187311"/>
    <n v="4.9822738987187316"/>
    <n v="3.727304978337818"/>
    <n v="11.181914935013454"/>
    <s v="Pre-project"/>
    <s v="Nominal"/>
    <s v="2010/11"/>
    <s v="Capital Works Database, 5 Year Plan"/>
    <m/>
    <n v="3.3020016666666665"/>
    <n v="3.3216601752677706"/>
    <n v="3.9379570130560064"/>
    <n v="4.6175267990027571"/>
    <n v="3.3701783906550591"/>
    <n v="9.1127528520002201"/>
    <n v="15.179145653993201"/>
    <n v="11.877143987326534"/>
    <n v="12.48293124265528"/>
    <n v="24.360075229981813"/>
    <n v="27.662076896648479"/>
  </r>
  <r>
    <x v="2"/>
    <s v="Flood"/>
    <s v="Other capital projects"/>
    <s v="Midlands RFCC"/>
    <m/>
    <s v="West Midlands"/>
    <x v="2"/>
    <s v="No"/>
    <x v="2"/>
    <s v="Planned"/>
    <s v="Various"/>
    <s v="Various"/>
    <s v="Yes"/>
    <n v="23.948364433155078"/>
    <m/>
    <n v="3.9106999999999998"/>
    <n v="6.7108378128342254"/>
    <n v="7.4298407379679139"/>
    <n v="5.8969858823529409"/>
    <n v="10.799591313531236"/>
    <n v="32.398773940593706"/>
    <s v="Pre-project"/>
    <s v="Nominal"/>
    <s v="2010/11"/>
    <s v="Capital Works Database, 5 Year Plan"/>
    <m/>
    <n v="3.9106999999999998"/>
    <n v="6.5344087758853231"/>
    <n v="7.058057556195326"/>
    <n v="5.4652736679346567"/>
    <n v="9.7648433611676193"/>
    <n v="26.40352939047828"/>
    <n v="22.968440000015306"/>
    <n v="19.057740000015308"/>
    <n v="36.168372751645897"/>
    <n v="55.226112751661205"/>
    <n v="59.136812751661203"/>
  </r>
  <r>
    <x v="2"/>
    <s v="Flood"/>
    <s v="Other capital projects"/>
    <s v="North West RFCC"/>
    <m/>
    <s v="North West"/>
    <x v="2"/>
    <s v="No"/>
    <x v="2"/>
    <s v="Planned"/>
    <s v="Various"/>
    <s v="Various"/>
    <s v="Yes"/>
    <n v="32.324399999999997"/>
    <m/>
    <n v="9.087299999999999"/>
    <n v="6.1417000000000002"/>
    <n v="11.857200000000001"/>
    <n v="5.2382"/>
    <n v="15.723841337479865"/>
    <n v="47.17152401243959"/>
    <s v="Pre-project"/>
    <s v="Nominal"/>
    <s v="2010/11"/>
    <s v="Capital Works Database, 5 Year Plan"/>
    <m/>
    <n v="9.087299999999999"/>
    <n v="5.980233690360274"/>
    <n v="11.263875365141191"/>
    <n v="4.8547168161020693"/>
    <n v="14.217283158110419"/>
    <n v="38.442649803348601"/>
    <n v="31.186125871603533"/>
    <n v="22.098825871603534"/>
    <n v="52.65993296145902"/>
    <n v="74.758758833062558"/>
    <n v="83.846058833062557"/>
  </r>
  <r>
    <x v="2"/>
    <s v="Flood"/>
    <s v="Other capital projects"/>
    <s v="Northumbria RFCC"/>
    <m/>
    <s v="North East"/>
    <x v="2"/>
    <s v="No"/>
    <x v="2"/>
    <s v="Planned"/>
    <s v="Various"/>
    <s v="Various"/>
    <s v="Yes"/>
    <n v="6.1574999999999998"/>
    <m/>
    <n v="1.5195000000000001"/>
    <n v="0.92479999999999996"/>
    <n v="1.9079000000000002"/>
    <n v="1.8052999999999999"/>
    <n v="3.5841018794870818"/>
    <n v="10.752305638461245"/>
    <s v="Pre-project"/>
    <s v="Nominal"/>
    <s v="2010/11"/>
    <s v="Capital Works Database, 5 Year Plan"/>
    <m/>
    <n v="1.5195000000000001"/>
    <n v="0.90048685491723468"/>
    <n v="1.8124302372527139"/>
    <n v="1.6731358611945066"/>
    <n v="3.2406960992873124"/>
    <n v="8.762640785761608"/>
    <n v="5.9055529533644542"/>
    <n v="4.3860529533644552"/>
    <n v="12.00333688504892"/>
    <n v="16.389389838413376"/>
    <n v="17.908889838413373"/>
  </r>
  <r>
    <x v="2"/>
    <s v="Flood"/>
    <s v="Other capital projects"/>
    <s v="South West RFCC"/>
    <m/>
    <s v="South West"/>
    <x v="2"/>
    <s v="No"/>
    <x v="2"/>
    <s v="Planned"/>
    <s v="Various"/>
    <s v="Various"/>
    <s v="Yes"/>
    <n v="14.908099732620322"/>
    <m/>
    <n v="3.8552499999999998"/>
    <n v="2.807719251336898"/>
    <n v="4.1663569518716574"/>
    <n v="4.0787735294117651"/>
    <n v="5.742725957883299"/>
    <n v="17.228177873649898"/>
    <s v="Pre-project"/>
    <s v="Nominal"/>
    <s v="2010/11"/>
    <s v="Capital Works Database, 5 Year Plan"/>
    <m/>
    <n v="3.8552499999999998"/>
    <n v="2.7339038474555974"/>
    <n v="3.9578758418995972"/>
    <n v="3.780170753752679"/>
    <n v="5.1924945876961859"/>
    <n v="14.040182559543082"/>
    <n v="14.327200443107873"/>
    <n v="10.471950443107874"/>
    <n v="19.232677147239269"/>
    <n v="29.704627590347144"/>
    <n v="33.559877590347142"/>
  </r>
  <r>
    <x v="2"/>
    <s v="Flood"/>
    <s v="Other capital projects"/>
    <s v="Southern RFCC"/>
    <m/>
    <s v="South East"/>
    <x v="2"/>
    <s v="No"/>
    <x v="2"/>
    <s v="Planned"/>
    <s v="Various"/>
    <s v="Various"/>
    <s v="Yes"/>
    <n v="20.338654002554758"/>
    <m/>
    <n v="4.6948999999999996"/>
    <n v="4.5564703682057281"/>
    <n v="6.3667941554646408"/>
    <n v="4.7204894788843896"/>
    <n v="21.164377079277156"/>
    <n v="63.493131237831463"/>
    <s v="Pre-project"/>
    <s v="Nominal"/>
    <s v="2010/11"/>
    <s v="Capital Works Database, 5 Year Plan"/>
    <m/>
    <n v="4.6948999999999996"/>
    <n v="4.4366800079899988"/>
    <n v="6.0482049592368412"/>
    <n v="4.3749073447697571"/>
    <n v="19.136541468646744"/>
    <n v="51.744018455929783"/>
    <n v="19.554692311996597"/>
    <n v="14.859792311996596"/>
    <n v="70.880559924576531"/>
    <n v="85.740352236573131"/>
    <n v="90.43525223657312"/>
  </r>
  <r>
    <x v="2"/>
    <s v="Flood"/>
    <s v="Other capital projects"/>
    <s v="Thames RFCC"/>
    <m/>
    <s v="South East"/>
    <x v="2"/>
    <s v="No"/>
    <x v="2"/>
    <s v="Planned"/>
    <s v="Various"/>
    <s v="Various"/>
    <s v="Yes"/>
    <n v="9.4840999999999998"/>
    <m/>
    <n v="4.5133999999999999"/>
    <n v="2.1827000000000001"/>
    <n v="1.0189999999999999"/>
    <n v="1.7689999999999999"/>
    <n v="7.4706236060240281"/>
    <n v="22.411870818072085"/>
    <s v="Pre-project"/>
    <s v="Nominal"/>
    <s v="2010/11"/>
    <s v="Capital Works Database, 5 Year Plan"/>
    <m/>
    <n v="4.5133999999999999"/>
    <n v="2.1253164556962028"/>
    <n v="0.96801006958462965"/>
    <n v="1.639493346509213"/>
    <n v="6.7548361049241326"/>
    <n v="18.264656894906096"/>
    <n v="9.2462198717900446"/>
    <n v="4.7328198717900456"/>
    <n v="25.019492999830227"/>
    <n v="29.752312871620273"/>
    <n v="34.265712871620273"/>
  </r>
  <r>
    <x v="2"/>
    <s v="Flood"/>
    <s v="Other capital projects"/>
    <s v="Wessex RFCC"/>
    <m/>
    <s v="South West"/>
    <x v="2"/>
    <s v="No"/>
    <x v="2"/>
    <s v="Planned"/>
    <s v="Various"/>
    <s v="Various"/>
    <s v="Yes"/>
    <n v="37.981142787468315"/>
    <m/>
    <n v="4.7826499999999994"/>
    <n v="4.8545055676231499"/>
    <n v="22.934522154695788"/>
    <n v="5.4094650651493792"/>
    <n v="11.126638924212731"/>
    <n v="33.379916772638197"/>
    <s v="Pre-project"/>
    <s v="Nominal"/>
    <s v="2010/11"/>
    <s v="Capital Works Database, 5 Year Plan"/>
    <m/>
    <n v="4.7826499999999994"/>
    <n v="4.7268798126807701"/>
    <n v="21.786897337445833"/>
    <n v="5.0134437436328065"/>
    <n v="10.060555355930568"/>
    <n v="27.203116240574655"/>
    <n v="36.30987089375941"/>
    <n v="31.527220893759409"/>
    <n v="37.263671596505219"/>
    <n v="68.790892490264625"/>
    <n v="73.573542490264629"/>
  </r>
  <r>
    <x v="2"/>
    <s v="Flood"/>
    <s v="Other capital projects"/>
    <s v="Yorkshire RFCC"/>
    <m/>
    <s v="North East"/>
    <x v="2"/>
    <s v="No"/>
    <x v="2"/>
    <s v="Planned"/>
    <s v="Various"/>
    <s v="Various"/>
    <s v="Yes"/>
    <n v="19.653949999999998"/>
    <m/>
    <n v="5.6724000000000006"/>
    <n v="7.8064999999999998"/>
    <n v="3.1195500000000003"/>
    <n v="3.0554999999999999"/>
    <n v="5.7198533081031746"/>
    <n v="17.159559924309523"/>
    <s v="Pre-project"/>
    <s v="Nominal"/>
    <s v="2010/11"/>
    <s v="Capital Works Database, 5 Year Plan"/>
    <m/>
    <n v="5.6723999999999997"/>
    <n v="7.6012658227848107"/>
    <n v="2.9634502576768718"/>
    <n v="2.831810017105088"/>
    <n v="5.1718134493203367"/>
    <n v="13.984262047074155"/>
    <n v="19.06892609756677"/>
    <n v="13.39652609756677"/>
    <n v="19.156075496394493"/>
    <n v="32.552601593961263"/>
    <n v="38.225001593961267"/>
  </r>
  <r>
    <x v="2"/>
    <s v="Flood"/>
    <s v="Remaining schemes and strategies by region"/>
    <s v="Anglian Central RFCC"/>
    <m/>
    <s v="East of England"/>
    <x v="2"/>
    <s v="No"/>
    <x v="0"/>
    <s v="Planned"/>
    <s v="Various"/>
    <s v="Various"/>
    <s v="Yes"/>
    <n v="14.334816566639908"/>
    <m/>
    <n v="1.8860999999999999"/>
    <n v="4.7875494809688579"/>
    <n v="2.5832131487889272"/>
    <n v="5.0779539368821238"/>
    <n v="14.570611783074144"/>
    <n v="43.711835349222433"/>
    <s v="Pre-project"/>
    <s v="Nominal"/>
    <s v="2010/11"/>
    <s v="Capital Works Database, 5 Year Plan"/>
    <s v="Including increase in line with LTIS"/>
    <n v="1.8860999999999999"/>
    <n v="4.6616840126279051"/>
    <n v="2.4539512658597649"/>
    <n v="4.7062022009036211"/>
    <n v="13.174548703508281"/>
    <n v="35.623160662535618"/>
    <n v="13.70793747939129"/>
    <n v="11.821837479391291"/>
    <n v="48.797709366043897"/>
    <n v="60.619546845435188"/>
    <n v="62.505646845435187"/>
  </r>
  <r>
    <x v="2"/>
    <s v="Flood"/>
    <s v="Remaining schemes and strategies by region"/>
    <s v="Anglian Eastern RFCC"/>
    <m/>
    <s v="East of England"/>
    <x v="2"/>
    <s v="No"/>
    <x v="0"/>
    <s v="Planned"/>
    <s v="Various"/>
    <s v="Various"/>
    <s v="Yes"/>
    <n v="67.434559399999998"/>
    <m/>
    <n v="15.2966"/>
    <n v="19.049509999999998"/>
    <n v="21.742739999999998"/>
    <n v="11.345709400000002"/>
    <n v="48.451914537185779"/>
    <n v="145.35574361155733"/>
    <s v="Pre-project"/>
    <s v="Nominal"/>
    <s v="2010/11"/>
    <s v="Capital Works Database, 5 Year Plan"/>
    <s v="Including increase in line with LTIS"/>
    <n v="15.296600000000002"/>
    <n v="18.54869522882181"/>
    <n v="20.654750991521603"/>
    <n v="10.515101793514438"/>
    <n v="43.809561146216879"/>
    <n v="118.45832979852108"/>
    <n v="65.015148013857853"/>
    <n v="49.718548013857848"/>
    <n v="162.26789094473796"/>
    <n v="211.98643895859581"/>
    <n v="227.2830389585958"/>
  </r>
  <r>
    <x v="2"/>
    <s v="Flood"/>
    <s v="Remaining schemes and strategies by region"/>
    <s v="Anglian Northern RFCC"/>
    <m/>
    <s v="East of England"/>
    <x v="2"/>
    <s v="No"/>
    <x v="0"/>
    <s v="Planned"/>
    <s v="Various"/>
    <s v="Various"/>
    <s v="Yes"/>
    <n v="66.466231150000013"/>
    <m/>
    <n v="9.8409999999999993"/>
    <n v="22.140325000000004"/>
    <n v="12.404416150000001"/>
    <n v="22.080490000000001"/>
    <n v="66.645109164983168"/>
    <n v="199.93532749494949"/>
    <s v="Pre-project"/>
    <s v="Nominal"/>
    <s v="2010/11"/>
    <s v="Capital Works Database, 5 Year Plan"/>
    <s v="Including increase in line with LTIS"/>
    <n v="9.8409999999999993"/>
    <n v="21.558252190847131"/>
    <n v="11.783709264492844"/>
    <n v="20.464000250233585"/>
    <n v="60.259599913618054"/>
    <n v="162.93821196405005"/>
    <n v="63.64696170557356"/>
    <n v="53.805961705573566"/>
    <n v="223.1978118776681"/>
    <n v="277.0037735832417"/>
    <n v="286.84477358324165"/>
  </r>
  <r>
    <x v="2"/>
    <s v="Flood"/>
    <s v="Remaining schemes and strategies by region"/>
    <s v="Midlands RFCC"/>
    <m/>
    <s v="West Midlands"/>
    <x v="2"/>
    <s v="No"/>
    <x v="0"/>
    <s v="Planned"/>
    <s v="Various"/>
    <s v="Various"/>
    <s v="Yes"/>
    <n v="73.132739999999998"/>
    <m/>
    <n v="20.1492"/>
    <n v="14.58643"/>
    <n v="23.458369999999999"/>
    <n v="14.938739999999999"/>
    <n v="39.525174727714798"/>
    <n v="118.5755241831444"/>
    <s v="Pre-project"/>
    <s v="Nominal"/>
    <s v="2010/11"/>
    <s v="Capital Works Database, 5 Year Plan"/>
    <s v="Including increase in line with LTIS"/>
    <n v="20.1492"/>
    <n v="14.202950340798443"/>
    <n v="22.284532263044152"/>
    <n v="13.845090353437559"/>
    <n v="35.738124604338964"/>
    <n v="96.633667172148819"/>
    <n v="70.481772957280157"/>
    <n v="50.332572957280149"/>
    <n v="132.37179177648778"/>
    <n v="182.70436473376793"/>
    <n v="202.85356473376794"/>
  </r>
  <r>
    <x v="2"/>
    <s v="Flood"/>
    <s v="Remaining schemes and strategies by region"/>
    <s v="North West RFCC"/>
    <m/>
    <s v="North West"/>
    <x v="2"/>
    <s v="No"/>
    <x v="0"/>
    <s v="Planned"/>
    <s v="Various"/>
    <s v="Various"/>
    <s v="Yes"/>
    <n v="63.899299999999997"/>
    <n v="646"/>
    <n v="9.07"/>
    <n v="15.978"/>
    <n v="14.625999999999999"/>
    <n v="24.225300000000001"/>
    <n v="178.52831994481093"/>
    <n v="535.58495983443277"/>
    <s v="Pre-project"/>
    <s v="Nominal"/>
    <s v="2010/11"/>
    <s v="Capital Works Database, 5 Year Plan"/>
    <s v="Including increase in line with LTIS"/>
    <n v="9.07"/>
    <n v="15.557935735150926"/>
    <n v="13.894126867266726"/>
    <n v="22.451790936794598"/>
    <n v="161.42287510539816"/>
    <n v="436.47741899172109"/>
    <n v="60.973853539212257"/>
    <n v="51.90385353921225"/>
    <n v="597.90029409711929"/>
    <n v="649.80414763633155"/>
    <n v="658.8741476363316"/>
  </r>
  <r>
    <x v="2"/>
    <s v="Flood"/>
    <s v="Remaining schemes and strategies by region"/>
    <s v="Northumbria RFCC"/>
    <m/>
    <s v="North East"/>
    <x v="2"/>
    <s v="No"/>
    <x v="0"/>
    <s v="Planned"/>
    <s v="Various"/>
    <s v="Various"/>
    <s v="Yes"/>
    <n v="69.945700000000002"/>
    <n v="126"/>
    <n v="18.8017"/>
    <n v="26.68"/>
    <n v="21.395"/>
    <n v="3.069"/>
    <n v="36.145892191314751"/>
    <n v="108.43767657394426"/>
    <s v="Pre-project"/>
    <s v="Nominal"/>
    <s v="2010/11"/>
    <s v="Capital Works Database, 5 Year Plan"/>
    <s v="Including increase in line with LTIS"/>
    <n v="18.8017"/>
    <n v="25.978578383641679"/>
    <n v="20.324411618020761"/>
    <n v="2.8443216961202795"/>
    <n v="32.682623365164204"/>
    <n v="88.371781774988008"/>
    <n v="67.949011697782723"/>
    <n v="49.147311697782719"/>
    <n v="121.05440514015221"/>
    <n v="170.20171683793492"/>
    <n v="189.00341683793494"/>
  </r>
  <r>
    <x v="2"/>
    <s v="Flood"/>
    <s v="Remaining schemes and strategies by region"/>
    <s v="South West RFCC"/>
    <m/>
    <s v="South West"/>
    <x v="2"/>
    <s v="No"/>
    <x v="0"/>
    <s v="Planned"/>
    <s v="Various"/>
    <s v="Various"/>
    <s v="Yes"/>
    <n v="16.315313178294574"/>
    <m/>
    <n v="4.5890000000000004"/>
    <n v="5.0336000000000007"/>
    <n v="1.359"/>
    <n v="5.3337131782945733"/>
    <n v="27.585360549803198"/>
    <n v="82.756081649409595"/>
    <s v="Pre-project"/>
    <s v="Nominal"/>
    <s v="2010/11"/>
    <s v="Capital Works Database, 5 Year Plan"/>
    <s v="Including increase in line with LTIS"/>
    <n v="4.5890000000000004"/>
    <n v="4.9012658227848114"/>
    <n v="1.2909967463842118"/>
    <n v="4.9432375737718832"/>
    <n v="24.942307260522039"/>
    <n v="67.4424482258962"/>
    <n v="15.724500142940906"/>
    <n v="11.135500142940906"/>
    <n v="92.384755486418243"/>
    <n v="103.52025562935916"/>
    <n v="108.10925562935915"/>
  </r>
  <r>
    <x v="2"/>
    <s v="Flood"/>
    <s v="Remaining schemes and strategies by region"/>
    <s v="Southern RFCC"/>
    <m/>
    <s v="South East"/>
    <x v="2"/>
    <s v="No"/>
    <x v="0"/>
    <s v="Planned"/>
    <s v="Various"/>
    <s v="Various"/>
    <s v="Yes"/>
    <n v="112.79595226582754"/>
    <n v="537"/>
    <n v="24.418500000000002"/>
    <n v="36.59457435128045"/>
    <n v="27.389853914547086"/>
    <n v="24.393023999999997"/>
    <n v="182.58416981108763"/>
    <n v="547.75250943326296"/>
    <s v="Pre-project"/>
    <s v="Nominal"/>
    <s v="2010/11"/>
    <s v="Capital Works Database, 5 Year Plan"/>
    <s v="Including increase in line with LTIS"/>
    <n v="24.418500000000005"/>
    <n v="35.632496934060811"/>
    <n v="26.019287923192902"/>
    <n v="22.607236036879335"/>
    <n v="165.09011930851742"/>
    <n v="446.39341933271822"/>
    <n v="108.67752089413307"/>
    <n v="84.259020894133045"/>
    <n v="611.48353864123567"/>
    <n v="695.74255953536874"/>
    <n v="720.16105953536874"/>
  </r>
  <r>
    <x v="2"/>
    <s v="Flood"/>
    <s v="Remaining schemes and strategies by region"/>
    <s v="Thames RFCC"/>
    <m/>
    <s v="South East"/>
    <x v="2"/>
    <s v="No"/>
    <x v="0"/>
    <s v="Planned"/>
    <s v="Various"/>
    <s v="Various"/>
    <s v="Yes"/>
    <n v="120.1480753060858"/>
    <n v="253"/>
    <n v="29.279700000000009"/>
    <n v="38.6851558281571"/>
    <n v="25.434920128520091"/>
    <n v="26.748299349408601"/>
    <n v="68.238718988672417"/>
    <n v="204.71615696601725"/>
    <s v="Pre-project"/>
    <s v="Nominal"/>
    <s v="2010/11"/>
    <s v="Capital Works Database, 5 Year Plan"/>
    <s v="Including increase in line with LTIS"/>
    <n v="29.279700000000005"/>
    <n v="37.668116677855018"/>
    <n v="24.162177432275008"/>
    <n v="24.79008412311595"/>
    <n v="61.700520209152387"/>
    <n v="166.83437086443496"/>
    <n v="115.90007823324598"/>
    <n v="86.620378233245972"/>
    <n v="228.53489107358735"/>
    <n v="315.1552693068333"/>
    <n v="344.4349693068333"/>
  </r>
  <r>
    <x v="2"/>
    <s v="Flood"/>
    <s v="Remaining schemes and strategies by region"/>
    <s v="Wessex RFCC"/>
    <m/>
    <s v="South West"/>
    <x v="2"/>
    <s v="No"/>
    <x v="0"/>
    <s v="Planned"/>
    <s v="Various"/>
    <s v="Various"/>
    <s v="Yes"/>
    <n v="31.066899999999997"/>
    <m/>
    <n v="3.3769999999999998"/>
    <n v="5.8956499999999998"/>
    <n v="5.33765"/>
    <n v="16.456599999999998"/>
    <n v="36.694495810691642"/>
    <n v="110.08348743207492"/>
    <s v="Pre-project"/>
    <s v="Nominal"/>
    <s v="2010/11"/>
    <s v="Capital Works Database, 5 Year Plan"/>
    <s v="Including increase in line with LTIS"/>
    <n v="3.3769999999999998"/>
    <n v="5.7406523855890947"/>
    <n v="5.0705583394684979"/>
    <n v="15.251829398622675"/>
    <n v="33.178663285107554"/>
    <n v="89.713042880840362"/>
    <n v="29.440040123680269"/>
    <n v="26.063040123680267"/>
    <n v="122.89170616594791"/>
    <n v="148.95474628962819"/>
    <n v="152.33174628962817"/>
  </r>
  <r>
    <x v="2"/>
    <s v="Flood"/>
    <s v="Remaining schemes and strategies by region"/>
    <s v="Yorkshire RFCC"/>
    <m/>
    <s v="North East"/>
    <x v="2"/>
    <s v="No"/>
    <x v="0"/>
    <s v="Planned"/>
    <s v="Various"/>
    <s v="Various"/>
    <s v="Yes"/>
    <n v="85.726105977439047"/>
    <m/>
    <n v="12.884459999999999"/>
    <n v="23.940383686210808"/>
    <n v="21.829087291228245"/>
    <n v="27.072174999999998"/>
    <n v="153.3349274906615"/>
    <n v="460.00478247198453"/>
    <s v="Pre-project"/>
    <s v="Nominal"/>
    <s v="2010/11"/>
    <s v="Capital Works Database, 5 Year Plan"/>
    <s v="Including increase in line with LTIS"/>
    <n v="12.884459999999999"/>
    <n v="23.310987036232532"/>
    <n v="20.736777534593532"/>
    <n v="25.090249173563059"/>
    <n v="138.64335281523924"/>
    <n v="374.8830068702606"/>
    <n v="82.022473744389117"/>
    <n v="69.138013744389127"/>
    <n v="513.52635968549987"/>
    <n v="582.664373429889"/>
    <n v="595.54883342988899"/>
  </r>
  <r>
    <x v="2"/>
    <s v="Flood"/>
    <s v="Schemes costing over £50m"/>
    <s v="Boston Barrage/Barrier Works"/>
    <s v="A multi functional barrier within Boston Haven: dual function of partial tidal exclusion barrage for water level control to enable safe navigation and tidal surge barrier."/>
    <s v="East of England"/>
    <x v="2"/>
    <s v="No"/>
    <x v="0"/>
    <s v="Proposed"/>
    <s v="tbc"/>
    <s v="tbc"/>
    <s v="Yes"/>
    <n v="68.992899999999992"/>
    <n v="66"/>
    <n v="1.1712"/>
    <n v="0.5"/>
    <n v="1.0615000000000001"/>
    <m/>
    <m/>
    <m/>
    <s v="Pre-project"/>
    <s v="Nominal"/>
    <s v="2010/11"/>
    <m/>
    <m/>
    <n v="1.1712"/>
    <n v="0.48685491723466412"/>
    <n v="1.0083834041845776"/>
    <n v="0"/>
    <n v="0"/>
    <n v="0"/>
    <n v="2.6664383214192418"/>
    <n v="1.4952383214192417"/>
    <n v="0"/>
    <n v="1.4952383214192417"/>
    <n v="2.6664383214192418"/>
  </r>
  <r>
    <x v="2"/>
    <s v="Flood"/>
    <s v="Schemes costing over £50m"/>
    <s v="Broadland PPPP"/>
    <s v="The project covers all matters related to flood defence services associated with the Broadland tidal river system, including maintenance, emergency response, strategic planning, design and improvement works."/>
    <s v="East of England"/>
    <x v="2"/>
    <s v="No"/>
    <x v="2"/>
    <s v="Started"/>
    <d v="2001-02-21T00:00:00"/>
    <d v="2013-12-31T00:00:00"/>
    <s v="Yes"/>
    <n v="142.9066"/>
    <m/>
    <n v="14.013999999999999"/>
    <n v="15.311399999999999"/>
    <n v="8.3969000000000005"/>
    <n v="2.1030000000000002"/>
    <n v="10"/>
    <n v="2"/>
    <s v="Bid price"/>
    <s v="Nominal"/>
    <s v="2010/11"/>
    <s v="Capital Works Database, 5 Year Plan"/>
    <s v="Broadland Flood Alleviation Strategy"/>
    <n v="14.013999999999999"/>
    <n v="14.908860759493672"/>
    <n v="7.9767259600541491"/>
    <n v="1.949041553255441"/>
    <n v="9.041863786949845"/>
    <n v="1.6299091711860276"/>
    <n v="38.848628272803261"/>
    <n v="24.834628272803261"/>
    <n v="10.671772958135872"/>
    <n v="35.506401230939133"/>
    <n v="49.520401230939129"/>
  </r>
  <r>
    <x v="2"/>
    <s v="Flood"/>
    <s v="Schemes costing over £50m"/>
    <s v="Haslar (Gosport) to Cador Drive (Fareham) Coastal Flood and Erosion Risk Management Schemes"/>
    <s v="Improve SoP to coastlinewith a complex mix of land use"/>
    <s v="South East"/>
    <x v="2"/>
    <s v="No"/>
    <x v="2"/>
    <s v="Proposed"/>
    <s v="tbc"/>
    <s v="tbc"/>
    <s v="Yes"/>
    <n v="93.5"/>
    <m/>
    <m/>
    <m/>
    <m/>
    <m/>
    <m/>
    <m/>
    <s v="Pre-project"/>
    <s v="Nominal"/>
    <s v="2010/11"/>
    <m/>
    <m/>
    <n v="0"/>
    <n v="0"/>
    <n v="0"/>
    <n v="0"/>
    <n v="0"/>
    <n v="0"/>
    <n v="0"/>
    <n v="0"/>
    <n v="0"/>
    <n v="0"/>
    <n v="0"/>
  </r>
  <r>
    <x v="2"/>
    <s v="Flood"/>
    <s v="Schemes costing over £50m"/>
    <s v="Irwell Catchment Future Capital"/>
    <s v="Allowance for future Long Term Plan Capital Investment "/>
    <s v="North West"/>
    <x v="2"/>
    <s v="No"/>
    <x v="2"/>
    <s v="Proposed"/>
    <s v="tbc"/>
    <s v="tbc"/>
    <s v="Yes"/>
    <n v="52.8"/>
    <m/>
    <m/>
    <m/>
    <m/>
    <m/>
    <n v="0"/>
    <n v="53"/>
    <s v="Pre-project"/>
    <s v="Nominal"/>
    <s v="2010/11"/>
    <s v="Capital Works Database, 5 Year Plan"/>
    <m/>
    <n v="0"/>
    <n v="0"/>
    <n v="0"/>
    <n v="0"/>
    <n v="0"/>
    <n v="43.192593036429734"/>
    <n v="0"/>
    <n v="0"/>
    <n v="43.192593036429734"/>
    <n v="43.192593036429734"/>
    <n v="43.192593036429734"/>
  </r>
  <r>
    <x v="2"/>
    <s v="Flood"/>
    <s v="Schemes costing over £50m"/>
    <s v="Leeds Flood Alleviation Scheme, River Aire"/>
    <s v="Flood Alleviation Scheme"/>
    <s v="North East"/>
    <x v="2"/>
    <s v="No"/>
    <x v="2"/>
    <s v="Proposed"/>
    <s v="tbc"/>
    <s v="tbc"/>
    <s v="Yes"/>
    <n v="72.206000000000003"/>
    <m/>
    <n v="0.05"/>
    <m/>
    <m/>
    <m/>
    <n v="171"/>
    <n v="0"/>
    <s v="Pre-project"/>
    <s v="Nominal"/>
    <s v="2010/11"/>
    <s v="Capital Works Database, 5 Year Plan"/>
    <s v="Upper Aire Strategy"/>
    <n v="0.05"/>
    <n v="0"/>
    <n v="0"/>
    <n v="0"/>
    <n v="154.61587075684233"/>
    <n v="0"/>
    <n v="0.05"/>
    <n v="0"/>
    <n v="154.61587075684233"/>
    <n v="154.61587075684233"/>
    <n v="154.66587075684234"/>
  </r>
  <r>
    <x v="2"/>
    <s v="Flood"/>
    <s v="Schemes costing over £50m"/>
    <s v="Lower Thames Flood Alleviation Scheme"/>
    <s v="Review and implementation of the Engineered Component as recommended within the Lower Thames Strategy."/>
    <s v="South East"/>
    <x v="2"/>
    <s v="No"/>
    <x v="2"/>
    <s v="Proposed"/>
    <d v="2024-08-01T00:00:00"/>
    <d v="2032-01-31T00:00:00"/>
    <s v="Yes"/>
    <n v="333"/>
    <m/>
    <n v="4.9700000000000001E-2"/>
    <m/>
    <m/>
    <m/>
    <n v="1"/>
    <n v="332"/>
    <s v="Pre-project"/>
    <s v="Nominal"/>
    <s v="2010/11"/>
    <s v="Capital Works Database, 5 Year Plan"/>
    <s v="Lower Thames Strategy"/>
    <n v="4.9699999999999994E-2"/>
    <n v="0"/>
    <n v="0"/>
    <n v="0"/>
    <n v="0.90418637869498442"/>
    <n v="270.56492241688056"/>
    <n v="4.9699999999999994E-2"/>
    <n v="0"/>
    <n v="271.46910879557555"/>
    <n v="271.46910879557555"/>
    <n v="271.51880879557552"/>
  </r>
  <r>
    <x v="2"/>
    <s v="Flood"/>
    <s v="Schemes costing over £50m"/>
    <s v="Rossall Coastal Defence Improvement Scheme"/>
    <s v="Implement the results of the Framework For Action, i.e. PAR recommendations.  The project is likely to require replacement of  the existing vertical walled defences with improved hydraulically efficient defences, with the intention of protecting and raising beach levels, reducing long term damage and reducing overtopping and breach potential."/>
    <s v="North West"/>
    <x v="2"/>
    <s v="No"/>
    <x v="2"/>
    <s v="Planned"/>
    <d v="2014-02-01T00:00:00"/>
    <d v="2018-03-31T00:00:00"/>
    <s v="Yes"/>
    <n v="91.117656021592893"/>
    <m/>
    <n v="0.13700000000000001"/>
    <m/>
    <m/>
    <n v="2.0182275061156889"/>
    <n v="42"/>
    <n v="0"/>
    <s v="Pre-project"/>
    <s v="Nominal"/>
    <s v="2010/11"/>
    <s v="Capital Works Database, 5 Year Plan"/>
    <m/>
    <n v="0.13700000000000001"/>
    <n v="0"/>
    <n v="0"/>
    <n v="1.8704751656407881"/>
    <n v="37.975827905189348"/>
    <n v="0"/>
    <n v="2.0074751656407881"/>
    <n v="1.8704751656407881"/>
    <n v="37.975827905189348"/>
    <n v="39.846303070830139"/>
    <n v="39.983303070830139"/>
  </r>
  <r>
    <x v="2"/>
    <s v="Flood"/>
    <s v="Schemes costing over £50m"/>
    <s v="TE2100 Implementation Start-up Project - Anglian"/>
    <s v="Development and implementation of TE2100 strategy"/>
    <s v="South East"/>
    <x v="2"/>
    <s v="No"/>
    <x v="2"/>
    <s v="Proposed"/>
    <d v="2018-01-01T00:00:00"/>
    <s v="tbc"/>
    <s v="Yes"/>
    <n v="81.382000000000005"/>
    <m/>
    <m/>
    <m/>
    <m/>
    <m/>
    <n v="24"/>
    <n v="57"/>
    <s v="Estimated"/>
    <s v="Constant"/>
    <s v="2010/11"/>
    <s v="Indicative Allocation"/>
    <m/>
    <n v="0"/>
    <n v="0"/>
    <n v="0"/>
    <n v="0"/>
    <n v="24.561223967661054"/>
    <n v="58.332906923195004"/>
    <n v="0"/>
    <n v="0"/>
    <n v="82.894130890856061"/>
    <n v="82.894130890856061"/>
    <n v="82.894130890856061"/>
  </r>
  <r>
    <x v="2"/>
    <s v="Flood"/>
    <s v="Schemes costing over £50m"/>
    <s v="TE2100 Implementation Start-up Project - Thames"/>
    <s v="Development and implementation of TE2100 strategy"/>
    <s v="South East"/>
    <x v="2"/>
    <s v="No"/>
    <x v="2"/>
    <s v="Proposed"/>
    <d v="2013-01-01T00:00:00"/>
    <s v="tbc"/>
    <s v="Yes"/>
    <n v="92"/>
    <m/>
    <n v="0.35"/>
    <n v="1.6"/>
    <n v="4.9710000000000001"/>
    <n v="8.3420000000000005"/>
    <n v="40"/>
    <n v="38"/>
    <s v="Estimated"/>
    <s v="Constant"/>
    <s v="2010/11"/>
    <s v="Indicative Allocation"/>
    <m/>
    <n v="0.35818451619505703"/>
    <n v="1.6374149311774036"/>
    <n v="5.0872435143017958"/>
    <n v="8.5370720974261882"/>
    <n v="40.93537327943509"/>
    <n v="38.888604615463336"/>
    <n v="15.619915059100444"/>
    <n v="15.261730542905386"/>
    <n v="79.823977894898434"/>
    <n v="95.085708437803817"/>
    <n v="95.443892953998883"/>
  </r>
  <r>
    <x v="2"/>
    <s v="Flood"/>
    <s v="Schemes costing over £50m"/>
    <s v="Thames Barrier &amp; Associated Gates works - Next 5 yrs Approval Period &amp; Beyond"/>
    <s v="Thames Barrier and Associated Gates works"/>
    <s v="South East"/>
    <x v="2"/>
    <s v="No"/>
    <x v="2"/>
    <s v="Proposed"/>
    <d v="2012-03-31T00:00:00"/>
    <s v="tbc"/>
    <s v="Yes"/>
    <n v="314"/>
    <m/>
    <m/>
    <n v="1.214"/>
    <n v="3.3313000000000001"/>
    <n v="6.0529999999999999"/>
    <n v="18"/>
    <n v="285"/>
    <s v="Pre-project"/>
    <s v="Nominal"/>
    <s v="2010/11"/>
    <s v="Capital Works Database, 5 Year Plan"/>
    <m/>
    <n v="0"/>
    <n v="1.1820837390457644"/>
    <n v="3.1646044600660228"/>
    <n v="5.6098661539967587"/>
    <n v="16.275354816509719"/>
    <n v="232.26205689400894"/>
    <n v="9.9565543531085456"/>
    <n v="9.9565543531085456"/>
    <n v="248.53741171051865"/>
    <n v="258.49396606362723"/>
    <n v="258.49396606362723"/>
  </r>
  <r>
    <x v="2"/>
    <s v="Flood"/>
    <s v="Schemes costing over £50m"/>
    <s v="Thames Weirs Investment Strategy - Works From"/>
    <s v="Weir replacement work packages recommended by the Thames Weirs Capital Investment Plan for years 2020-2030."/>
    <s v="South East"/>
    <x v="2"/>
    <s v="No"/>
    <x v="2"/>
    <s v="Proposed"/>
    <s v="tbc"/>
    <s v="tbc"/>
    <s v="Yes"/>
    <n v="72.137"/>
    <m/>
    <m/>
    <m/>
    <m/>
    <m/>
    <n v="0"/>
    <n v="72"/>
    <s v="Pre-project"/>
    <s v="Nominal"/>
    <s v="2010/11"/>
    <s v="Capital Works Database, 5 Year Plan"/>
    <s v="Thames Weirs Investment Strategy"/>
    <n v="0"/>
    <n v="0"/>
    <n v="0"/>
    <n v="0"/>
    <n v="0"/>
    <n v="58.676730162696991"/>
    <n v="0"/>
    <n v="0"/>
    <n v="58.676730162696991"/>
    <n v="58.676730162696991"/>
    <n v="58.676730162696991"/>
  </r>
  <r>
    <x v="2"/>
    <s v="Flood"/>
    <s v="Schemes costing over £50m"/>
    <s v="Weymouth Flood Barrier"/>
    <s v="Improve standard of flood protection within the harbour"/>
    <s v="South West"/>
    <x v="2"/>
    <s v="No"/>
    <x v="2"/>
    <s v="Proposed"/>
    <s v="tbc"/>
    <s v="tbc"/>
    <s v="Yes"/>
    <n v="66"/>
    <m/>
    <m/>
    <m/>
    <m/>
    <m/>
    <m/>
    <m/>
    <s v="Pre-project"/>
    <s v="Nominal"/>
    <s v="2010/11"/>
    <m/>
    <m/>
    <n v="0"/>
    <n v="0"/>
    <n v="0"/>
    <n v="0"/>
    <n v="0"/>
    <n v="0"/>
    <n v="0"/>
    <n v="0"/>
    <n v="0"/>
    <n v="0"/>
    <n v="0"/>
  </r>
  <r>
    <x v="2"/>
    <s v="Flood"/>
    <s v="Schemes costing over £50m"/>
    <s v="Works arising from Southend Strategy"/>
    <s v="Erosion risk leading to contamination risk from landfill"/>
    <s v="East of England"/>
    <x v="2"/>
    <s v="No"/>
    <x v="2"/>
    <s v="Proposed"/>
    <s v="tbc"/>
    <s v="tbc"/>
    <s v="Yes"/>
    <n v="254.07300000000001"/>
    <m/>
    <m/>
    <m/>
    <m/>
    <n v="0.70399999999999996"/>
    <m/>
    <m/>
    <s v="Pre-project"/>
    <s v="Nominal"/>
    <s v="2010/11"/>
    <m/>
    <m/>
    <n v="0"/>
    <n v="0"/>
    <n v="0"/>
    <n v="0.65246089086630066"/>
    <n v="0"/>
    <n v="0"/>
    <n v="0.65246089086630066"/>
    <n v="0.65246089086630066"/>
    <n v="0"/>
    <n v="0.65246089086630066"/>
    <n v="0.65246089086630066"/>
  </r>
  <r>
    <x v="2"/>
    <s v="Flood"/>
    <s v="Strategies generating schemes over £50m in total"/>
    <s v="Exe Estuary Strategy"/>
    <s v="Strategy"/>
    <s v="South West"/>
    <x v="2"/>
    <s v="No"/>
    <x v="2"/>
    <s v="Proposed"/>
    <s v="tbc"/>
    <s v="tbc"/>
    <s v="Yes"/>
    <n v="0.58799999999999997"/>
    <m/>
    <n v="0.16109999999999999"/>
    <n v="0.1"/>
    <m/>
    <m/>
    <m/>
    <m/>
    <s v="Pre-project"/>
    <s v="Nominal"/>
    <s v="2010/11"/>
    <s v="Capital Works Database, 5 Year Plan"/>
    <m/>
    <n v="0.16109999999999999"/>
    <n v="9.7370983446932818E-2"/>
    <n v="0"/>
    <n v="0"/>
    <n v="0"/>
    <n v="0"/>
    <n v="0.25847098344693281"/>
    <n v="9.7370983446932818E-2"/>
    <n v="0"/>
    <n v="9.7370983446932818E-2"/>
    <n v="0.25847098344693281"/>
  </r>
  <r>
    <x v="2"/>
    <s v="Flood"/>
    <s v="Strategies generating schemes over £50m in total"/>
    <s v="The Middle and Outer Medway Estuary Strategy"/>
    <s v="Strategy"/>
    <s v="South East"/>
    <x v="2"/>
    <s v="No"/>
    <x v="2"/>
    <s v="Proposed"/>
    <s v="tbc"/>
    <s v="tbc"/>
    <s v="Yes"/>
    <n v="0.2"/>
    <m/>
    <m/>
    <m/>
    <m/>
    <n v="0.1"/>
    <m/>
    <m/>
    <s v="Pre-project"/>
    <s v="Nominal"/>
    <s v="2010/11"/>
    <s v="Capital Works Database, 5 Year Plan"/>
    <s v="Cost of schemes generated by strategy = 253m"/>
    <n v="0"/>
    <n v="0"/>
    <n v="0"/>
    <n v="9.2679103816235897E-2"/>
    <n v="0"/>
    <n v="0"/>
    <n v="9.2679103816235897E-2"/>
    <n v="9.2679103816235897E-2"/>
    <n v="0"/>
    <n v="9.2679103816235897E-2"/>
    <n v="9.2679103816235897E-2"/>
  </r>
  <r>
    <x v="2"/>
    <s v="Flood"/>
    <s v="Strategies generating schemes over £50m in total"/>
    <s v="The Swale Strategy"/>
    <s v="Strategy"/>
    <s v="South East"/>
    <x v="2"/>
    <s v="No"/>
    <x v="2"/>
    <s v="Proposed"/>
    <s v="tbc"/>
    <s v="tbc"/>
    <s v="Yes"/>
    <n v="0.2"/>
    <m/>
    <m/>
    <m/>
    <m/>
    <n v="0.1"/>
    <m/>
    <m/>
    <s v="Pre-project"/>
    <s v="Nominal"/>
    <s v="2010/11"/>
    <s v="Capital Works Database, 5 Year Plan"/>
    <s v="Cost of schemes generated by strategy = 185m"/>
    <n v="0"/>
    <n v="0"/>
    <n v="0"/>
    <n v="9.2679103816235897E-2"/>
    <n v="0"/>
    <n v="0"/>
    <n v="9.2679103816235897E-2"/>
    <n v="9.2679103816235897E-2"/>
    <n v="0"/>
    <n v="9.2679103816235897E-2"/>
    <n v="9.2679103816235897E-2"/>
  </r>
  <r>
    <x v="3"/>
    <s v="Innovation "/>
    <s v="Catapult Centres"/>
    <s v="Establishing an elite network of Technology and Innovation Centres, now branded as Catapult Centres"/>
    <s v="Capital intensive facilities and expertise that are focused on technology areas prioritised by the Technology Strategy Board and complement its programmes to help UK industry exploit new and emerging technologies for competitive advantage."/>
    <s v="UK"/>
    <x v="1"/>
    <s v="No"/>
    <x v="0"/>
    <s v="."/>
    <d v="1905-07-03T00:00:00"/>
    <d v="1905-07-05T00:00:00"/>
    <s v="Yes"/>
    <n v="286"/>
    <m/>
    <m/>
    <m/>
    <n v="15"/>
    <n v="15"/>
    <m/>
    <m/>
    <m/>
    <s v="Nominal"/>
    <m/>
    <s v="BIS analysis, Hauser review"/>
    <s v="Note: Private ownership on Not For Profit basis_x000a__x000a_The first Catapul with a focus on High Value Manufacturing is now open for business following an investment of over £140m over 6 years. Catapults in the technology areas of Cell Therapy, Offshore Renewables, Satellite Applications, the Connected Digital Economy, Transport Systems and Future Cities will be creeated and become operational duing 2012-13_x000a__x000a_ Outcome of the ‘High Value Manufacturing’ Technology and Innovation Centre competition was announced before Budget; the area for the next centre, ‘Cell Therapy’, was announced at Budget; and a third TIC has been specified to focus on the area of Offshore Renewable Energy. Subsequently, 4 other technology areas have been identified. "/>
    <n v="0"/>
    <n v="0"/>
    <n v="14.249412211746268"/>
    <n v="13.901865572435385"/>
    <n v="0"/>
    <n v="0"/>
    <n v="28.151277784181651"/>
    <n v="28.151277784181651"/>
    <n v="0"/>
    <n v="28.151277784181651"/>
    <n v="28.151277784181651"/>
  </r>
  <r>
    <x v="3"/>
    <s v="Research"/>
    <s v="Facilities"/>
    <s v="High performance Computing (EPSRC)"/>
    <s v="Research Facility"/>
    <s v="UK"/>
    <x v="2"/>
    <s v="No"/>
    <x v="2"/>
    <s v="Planned"/>
    <d v="1905-07-04T00:00:00"/>
    <d v="1905-07-05T00:00:00"/>
    <s v="Yes"/>
    <s v="£10.00 m"/>
    <m/>
    <m/>
    <n v="10"/>
    <m/>
    <m/>
    <m/>
    <m/>
    <s v="Concept"/>
    <s v="Nominal"/>
    <s v="2011/12"/>
    <m/>
    <m/>
    <n v="0"/>
    <n v="9.7370983446932833"/>
    <n v="0"/>
    <n v="0"/>
    <n v="0"/>
    <n v="0"/>
    <n v="9.7370983446932833"/>
    <n v="9.7370983446932833"/>
    <n v="0"/>
    <n v="9.7370983446932833"/>
    <n v="9.7370983446932833"/>
  </r>
  <r>
    <x v="3"/>
    <s v="Research"/>
    <s v="Laboratories"/>
    <s v="Institute of Animal Health"/>
    <s v="Construction of Reseach Building / Infrastructure"/>
    <s v="South East"/>
    <x v="2"/>
    <s v="No"/>
    <x v="2"/>
    <s v="Proposed"/>
    <s v="2013/14"/>
    <d v="1905-07-09T00:00:00"/>
    <s v="Yes"/>
    <s v="£80.00 m"/>
    <m/>
    <m/>
    <m/>
    <m/>
    <m/>
    <m/>
    <m/>
    <s v="Concept"/>
    <s v="Nominal"/>
    <s v="2011/12"/>
    <s v="Estimate from BBSRC estates "/>
    <s v="Project not yet approved"/>
    <n v="0"/>
    <n v="0"/>
    <n v="0"/>
    <n v="0"/>
    <n v="0"/>
    <n v="0"/>
    <n v="0"/>
    <n v="0"/>
    <n v="0"/>
    <n v="0"/>
    <n v="0"/>
  </r>
  <r>
    <x v="3"/>
    <s v="Research"/>
    <s v="Medical"/>
    <s v="IGMM Edinburgh (MRC)"/>
    <s v="Construction of new Research Facility"/>
    <s v="Scotland"/>
    <x v="0"/>
    <s v="No"/>
    <x v="0"/>
    <s v="Confirmed"/>
    <d v="1905-07-04T00:00:00"/>
    <d v="1905-07-07T00:00:00"/>
    <s v="Yes"/>
    <s v="£10.00 m"/>
    <s v="£6.30 m"/>
    <n v="5"/>
    <n v="1"/>
    <n v="2"/>
    <n v="2"/>
    <m/>
    <m/>
    <s v="Pre-procurement"/>
    <s v="Nominal"/>
    <s v="2010/11"/>
    <s v="Stage D Design"/>
    <s v="The building will connect the three organisations involved (wellcome-wolfson trust, Edinburgh University, MRC) and provide the basis for further collaborations.  Funding by all three parties."/>
    <n v="5"/>
    <n v="0.97370983446932824"/>
    <n v="1.8999216282328357"/>
    <n v="1.8535820763247179"/>
    <n v="0"/>
    <n v="0"/>
    <n v="9.7272135390268826"/>
    <n v="4.7272135390268826"/>
    <n v="0"/>
    <n v="4.7272135390268826"/>
    <n v="9.7272135390268826"/>
  </r>
  <r>
    <x v="3"/>
    <s v="Research"/>
    <s v="Medical - Biological Imaging"/>
    <s v="CSC Hammersmith (MRC)"/>
    <s v="Refurbishment and conversion in to research facilitiy"/>
    <s v="London"/>
    <x v="1"/>
    <s v="No"/>
    <x v="0"/>
    <s v="Confirmed"/>
    <d v="1905-07-04T00:00:00"/>
    <d v="1905-07-05T00:00:00"/>
    <s v="Yes"/>
    <s v="£2.00 m"/>
    <s v="£1.00 m"/>
    <n v="1"/>
    <n v="1"/>
    <m/>
    <m/>
    <m/>
    <m/>
    <s v="Pre-procurement"/>
    <s v="Nominal"/>
    <s v="2010/11"/>
    <s v="cost estimate from ICL Aug 2011"/>
    <s v="MRC agreed to Capital grant of £1.4m. £1m funding from other sources."/>
    <n v="1"/>
    <n v="0.97370983446932824"/>
    <n v="0"/>
    <n v="0"/>
    <n v="0"/>
    <n v="0"/>
    <n v="1.9737098344693282"/>
    <n v="0.97370983446932824"/>
    <n v="0"/>
    <n v="0.97370983446932824"/>
    <n v="1.9737098344693282"/>
  </r>
  <r>
    <x v="3"/>
    <s v="Research"/>
    <s v="Medical - Virology"/>
    <s v="Centre for Virus Research Glasgow (MRC)"/>
    <s v="Construction of new Research Facility"/>
    <s v="Scotland"/>
    <x v="0"/>
    <s v="No"/>
    <x v="0"/>
    <s v="Confirmed"/>
    <d v="1905-07-04T00:00:00"/>
    <d v="1905-07-07T00:00:00"/>
    <s v="Yes"/>
    <s v="£20.00 m"/>
    <s v="£6.00 m"/>
    <n v="7"/>
    <n v="3"/>
    <n v="7"/>
    <n v="3"/>
    <m/>
    <m/>
    <s v="Pre-procurement"/>
    <s v="Nominal"/>
    <s v="2010/11"/>
    <s v="Stage C design Plan"/>
    <s v="CVR Glasgow will become a University Unit within the Glasgow University. Funds for the project are shared between Glasgow University, Wolffson trust and the MRC. Project will include laboratories and write up areas."/>
    <n v="7"/>
    <n v="2.9211295034079847"/>
    <n v="6.6497256988149251"/>
    <n v="2.7803731144870771"/>
    <n v="0"/>
    <n v="0"/>
    <n v="19.351228316709985"/>
    <n v="12.351228316709987"/>
    <n v="0"/>
    <n v="12.351228316709987"/>
    <n v="19.351228316709985"/>
  </r>
  <r>
    <x v="3"/>
    <s v="Research"/>
    <s v="Refurbishment"/>
    <s v="Major refurbishment of R1 lab/office building at Rutherford-Appleton Laboratory (STFC)"/>
    <m/>
    <s v="South East"/>
    <x v="2"/>
    <s v="No"/>
    <x v="2"/>
    <s v="Confirmed"/>
    <m/>
    <m/>
    <s v="Yes"/>
    <s v="£15.00 m"/>
    <m/>
    <m/>
    <n v="0.6"/>
    <n v="4.2"/>
    <n v="4.2"/>
    <n v="6"/>
    <m/>
    <s v="Pre-procurement"/>
    <s v="Nominal"/>
    <s v="2010/11"/>
    <s v="Cost estimate from STFC building group"/>
    <s v="£6m of STFC funds. Bid in place for £9m of announced science funding"/>
    <n v="0"/>
    <n v="0.58422590068159697"/>
    <n v="3.9898354192889549"/>
    <n v="3.8925223602819079"/>
    <n v="5.4251182721699065"/>
    <n v="0"/>
    <n v="8.4665836802524588"/>
    <n v="8.4665836802524588"/>
    <n v="5.4251182721699065"/>
    <n v="13.891701952422366"/>
    <n v="13.891701952422366"/>
  </r>
  <r>
    <x v="3"/>
    <s v="Research"/>
    <s v="Refurbishment"/>
    <s v="Office Refurbishment(IPO)"/>
    <m/>
    <s v="Wales"/>
    <x v="2"/>
    <s v="No"/>
    <x v="2"/>
    <s v="Confirmed"/>
    <d v="1905-07-04T00:00:00"/>
    <d v="1905-07-06T00:00:00"/>
    <s v="Yes"/>
    <s v="£6.90 m"/>
    <m/>
    <m/>
    <n v="5.2"/>
    <n v="1.7"/>
    <m/>
    <m/>
    <m/>
    <s v="Pre-procurement"/>
    <s v="Nominal"/>
    <s v="2010/11"/>
    <m/>
    <s v="this project is self funded"/>
    <n v="0"/>
    <n v="5.0632911392405067"/>
    <n v="1.6149333839979103"/>
    <n v="0"/>
    <n v="0"/>
    <n v="0"/>
    <n v="6.6782245232384172"/>
    <n v="6.6782245232384172"/>
    <n v="0"/>
    <n v="6.6782245232384172"/>
    <n v="6.6782245232384172"/>
  </r>
  <r>
    <x v="3"/>
    <s v="Research"/>
    <s v="Refurbishment"/>
    <s v="Refurbishments of lab/office buildings and infrastructure at STFC sites (Daresbury Laboratory, Rutherford-Appleton Laboratory and UKATC Edinburgh) - excludes R1 at Rutherford Appleton Laboratory"/>
    <s v="Improve the condition of the site buildings and infrastructure, particularly roofs, insulation and electrical distribution"/>
    <s v="Great Britain"/>
    <x v="2"/>
    <s v="No"/>
    <x v="2"/>
    <s v="Planned"/>
    <d v="1905-07-05T00:00:00"/>
    <s v="2014 onwards"/>
    <s v="Yes"/>
    <n v="39"/>
    <m/>
    <m/>
    <m/>
    <n v="4"/>
    <n v="5"/>
    <n v="25"/>
    <n v="5"/>
    <s v="Pre-procurement"/>
    <s v="Nominal"/>
    <s v="2011/12"/>
    <s v="Cost estimates from STFC Estates &amp; Building Project Groups"/>
    <s v="STFC Institute Sustainability budget."/>
    <n v="0"/>
    <n v="0"/>
    <n v="3.7998432564656714"/>
    <n v="4.6339551908117951"/>
    <n v="22.60465946737461"/>
    <n v="4.0747729279650686"/>
    <n v="8.4337984472774661"/>
    <n v="8.4337984472774661"/>
    <n v="26.679432395339678"/>
    <n v="35.113230842617142"/>
    <n v="35.113230842617142"/>
  </r>
  <r>
    <x v="3"/>
    <s v="Research"/>
    <s v="Research"/>
    <s v="Daresbury technology upgrades"/>
    <s v="To build on the Daresbury Campus expertise in accelerator, detector and imaging technologies"/>
    <s v="North West"/>
    <x v="2"/>
    <s v="No"/>
    <x v="2"/>
    <s v="Planned"/>
    <m/>
    <s v="Unknown"/>
    <s v="Yes"/>
    <n v="10"/>
    <m/>
    <n v="10"/>
    <n v="0"/>
    <n v="0"/>
    <n v="0"/>
    <n v="0"/>
    <n v="0"/>
    <s v="Estimated"/>
    <s v="Nominal"/>
    <m/>
    <s v="Full business case"/>
    <m/>
    <n v="10"/>
    <n v="0"/>
    <n v="0"/>
    <n v="0"/>
    <n v="0"/>
    <n v="0"/>
    <n v="10"/>
    <n v="0"/>
    <n v="0"/>
    <n v="0"/>
    <n v="10"/>
  </r>
  <r>
    <x v="3"/>
    <s v="Research"/>
    <s v="Research"/>
    <s v="Development of the Babraham Research Campus"/>
    <s v="New infrastructure and incubator space to make the campus more attractive and accessible to business and other users, and encourage new companies to locate and develop at the campus"/>
    <s v="East of England"/>
    <x v="2"/>
    <s v="No"/>
    <x v="2"/>
    <s v="Planned"/>
    <m/>
    <s v="Unknown"/>
    <s v="Unknown"/>
    <n v="44"/>
    <m/>
    <n v="44"/>
    <n v="0"/>
    <n v="0"/>
    <n v="0"/>
    <n v="0"/>
    <n v="0"/>
    <s v="Estimated"/>
    <s v="Nominal"/>
    <m/>
    <s v="Outline proposal"/>
    <m/>
    <n v="44"/>
    <n v="0"/>
    <n v="0"/>
    <n v="0"/>
    <n v="0"/>
    <n v="0"/>
    <n v="44"/>
    <n v="0"/>
    <n v="0"/>
    <n v="0"/>
    <n v="44"/>
  </r>
  <r>
    <x v="3"/>
    <s v="Research"/>
    <s v="Research"/>
    <s v="Development of the Norwich Research Park"/>
    <s v="New infrastructure and incubator space to make the campus more attractive and accessible to business and other users, and encourage new companies to locate and develop at the campus"/>
    <s v="East of England"/>
    <x v="2"/>
    <s v="No"/>
    <x v="2"/>
    <s v="Planned"/>
    <m/>
    <s v="Unknown"/>
    <s v="Unknown"/>
    <n v="26"/>
    <m/>
    <n v="26"/>
    <n v="0"/>
    <n v="0"/>
    <n v="0"/>
    <n v="0"/>
    <n v="0"/>
    <s v="Estimated"/>
    <s v="Nominal"/>
    <m/>
    <s v="Outline proposal"/>
    <m/>
    <n v="26"/>
    <n v="0"/>
    <n v="0"/>
    <n v="0"/>
    <n v="0"/>
    <n v="0"/>
    <n v="26"/>
    <n v="0"/>
    <n v="0"/>
    <n v="0"/>
    <n v="26"/>
  </r>
  <r>
    <x v="3"/>
    <s v="Research"/>
    <s v="Research"/>
    <s v="E-infrastructure and High Performance Computing (HPC)"/>
    <s v="To invest in HPC, software development, data storage, and high speed networks for both scientific and industrial R&amp;D and innovation."/>
    <s v="UK"/>
    <x v="2"/>
    <s v="No"/>
    <x v="2"/>
    <s v="Planned"/>
    <d v="1905-07-03T00:00:00"/>
    <d v="1905-07-04T00:00:00"/>
    <s v="Yes"/>
    <s v="£145 m"/>
    <m/>
    <n v="145"/>
    <m/>
    <m/>
    <m/>
    <m/>
    <m/>
    <m/>
    <s v="Nominal"/>
    <m/>
    <m/>
    <s v="Costs at Present Values"/>
    <n v="145"/>
    <n v="0"/>
    <n v="0"/>
    <n v="0"/>
    <n v="0"/>
    <n v="0"/>
    <n v="145"/>
    <n v="0"/>
    <n v="0"/>
    <n v="0"/>
    <n v="145"/>
  </r>
  <r>
    <x v="3"/>
    <s v="Research"/>
    <s v="Research"/>
    <s v="European Life-Science Infrastructure for Biological Information (ELIXIR)"/>
    <s v="To improve facilities for storing and accessing bio-molecular research data"/>
    <s v="East of England"/>
    <x v="2"/>
    <s v="No"/>
    <x v="2"/>
    <s v="Planned"/>
    <m/>
    <s v="Unknown"/>
    <s v="Unknown"/>
    <n v="74"/>
    <m/>
    <n v="0"/>
    <n v="5"/>
    <n v="9.1"/>
    <n v="18.100000000000001"/>
    <n v="31.8"/>
    <n v="10"/>
    <s v="Estimated"/>
    <s v="Nominal"/>
    <m/>
    <s v="Outline business case"/>
    <m/>
    <n v="0"/>
    <n v="4.8685491723466416"/>
    <n v="8.6446434084594017"/>
    <n v="16.774917790738701"/>
    <n v="28.753126842500507"/>
    <n v="8.1495458559301373"/>
    <n v="30.288110371544747"/>
    <n v="30.288110371544747"/>
    <n v="36.902672698430642"/>
    <n v="67.190783069975396"/>
    <n v="67.190783069975396"/>
  </r>
  <r>
    <x v="3"/>
    <s v="Research"/>
    <s v="Research"/>
    <s v="ISIS Target Station 2 Phase II"/>
    <s v="The design and construction of the next set of four neutron scattering instruments"/>
    <s v="South East"/>
    <x v="2"/>
    <s v="No"/>
    <x v="2"/>
    <s v="Planned"/>
    <m/>
    <s v="Unknown"/>
    <s v="Yes"/>
    <n v="21"/>
    <m/>
    <n v="14"/>
    <n v="4"/>
    <n v="2"/>
    <n v="1"/>
    <n v="0"/>
    <n v="0"/>
    <s v="Estimated"/>
    <s v="Nominal"/>
    <m/>
    <s v="Full business case"/>
    <m/>
    <n v="14"/>
    <n v="3.894839337877313"/>
    <n v="1.8999216282328357"/>
    <n v="0.92679103816235897"/>
    <n v="0"/>
    <n v="0"/>
    <n v="20.72155200427251"/>
    <n v="6.7215520042725077"/>
    <n v="0"/>
    <n v="6.7215520042725077"/>
    <n v="20.72155200427251"/>
  </r>
  <r>
    <x v="3"/>
    <s v="Research"/>
    <s v="Research"/>
    <s v="National Space Technology Programme "/>
    <s v="To start a National Space Technology Programme and accelerate the development of the international space innovation centre"/>
    <s v="South East"/>
    <x v="2"/>
    <s v="No"/>
    <x v="2"/>
    <s v="Planned"/>
    <m/>
    <s v="Unknown"/>
    <s v="Unknown"/>
    <n v="10"/>
    <m/>
    <n v="10"/>
    <n v="0"/>
    <n v="0"/>
    <n v="0"/>
    <n v="0"/>
    <n v="0"/>
    <s v="Estimated"/>
    <s v="Nominal"/>
    <m/>
    <s v="Outline proposal"/>
    <s v="The joint National Space Technology Programme and TSB 'Space for Growth call was  launched 31st October 2011, £6m from BIS and £2.5 from TSB. Further £4m in the NTST will be allocated through pathfindertechnology demonstration and horizon scanning R&amp;D which will use ISIC research teams. Costs are present values"/>
    <n v="10"/>
    <n v="0"/>
    <n v="0"/>
    <n v="0"/>
    <n v="0"/>
    <n v="0"/>
    <n v="10"/>
    <n v="0"/>
    <n v="0"/>
    <n v="0"/>
    <n v="10"/>
  </r>
  <r>
    <x v="4"/>
    <s v="Airports"/>
    <s v="Airports"/>
    <s v="Birmingham"/>
    <s v="To enable long-haul flights by extension of main runway and associated infrastructure; new air traffic control tower."/>
    <s v="West Midlands"/>
    <x v="1"/>
    <s v="No"/>
    <x v="1"/>
    <s v="Confirmed"/>
    <d v="1905-07-04T00:00:00"/>
    <d v="1905-07-07T00:00:00"/>
    <m/>
    <n v="65"/>
    <m/>
    <n v="16.25"/>
    <n v="16.25"/>
    <n v="16.25"/>
    <n v="16.25"/>
    <m/>
    <m/>
    <m/>
    <s v="Nominal"/>
    <m/>
    <s v="Birmingham Airport"/>
    <s v="Public airport company (PAC) - 49% public, 48.25% private, 2.75% employee"/>
    <n v="16.25"/>
    <n v="15.822784810126585"/>
    <n v="15.43686322939179"/>
    <n v="15.060354370138334"/>
    <n v="0"/>
    <n v="0"/>
    <n v="62.570002409656709"/>
    <n v="46.320002409656709"/>
    <n v="0"/>
    <n v="46.320002409656709"/>
    <n v="62.570002409656709"/>
  </r>
  <r>
    <x v="4"/>
    <s v="Airports"/>
    <s v="Airports"/>
    <s v="Bournemouth"/>
    <s v="Redevelopment programme including new terminal"/>
    <s v="South West"/>
    <x v="0"/>
    <s v="No"/>
    <x v="1"/>
    <s v="Started"/>
    <s v="Started"/>
    <d v="1905-07-07T00:00:00"/>
    <m/>
    <n v="45"/>
    <m/>
    <n v="11.25"/>
    <n v="11.25"/>
    <m/>
    <m/>
    <m/>
    <m/>
    <m/>
    <s v="Nominal"/>
    <m/>
    <s v="DfT"/>
    <s v="Assume spread evenly over a 4 year period with two years to go"/>
    <n v="11.25"/>
    <n v="10.954235637779943"/>
    <n v="0"/>
    <n v="0"/>
    <n v="0"/>
    <n v="0"/>
    <n v="22.204235637779945"/>
    <n v="10.954235637779943"/>
    <n v="0"/>
    <n v="10.954235637779943"/>
    <n v="22.204235637779945"/>
  </r>
  <r>
    <x v="4"/>
    <s v="Airports"/>
    <s v="Airports"/>
    <s v="Bristol"/>
    <s v="Expansion of airport - extended terminal building; provision of   new aircraft stands, public transport interchange, car parking and and ancillary supporting developments."/>
    <s v="South West"/>
    <x v="0"/>
    <s v="No"/>
    <x v="1"/>
    <s v="Confirmed"/>
    <m/>
    <d v="1905-07-12T00:00:00"/>
    <m/>
    <n v="150"/>
    <m/>
    <n v="16.666666666666668"/>
    <n v="16.666666666666668"/>
    <n v="16.666666666666668"/>
    <n v="16.666666666666668"/>
    <n v="83.333333333333329"/>
    <m/>
    <m/>
    <s v="Nominal"/>
    <m/>
    <s v="Bristol Airport"/>
    <m/>
    <n v="16.666666666666668"/>
    <n v="16.22849724115547"/>
    <n v="15.832680235273632"/>
    <n v="15.446517302705985"/>
    <n v="75.348864891248695"/>
    <n v="0"/>
    <n v="64.17436144580175"/>
    <n v="47.507694779135086"/>
    <n v="75.348864891248695"/>
    <n v="122.85655967038377"/>
    <n v="139.52322633705046"/>
  </r>
  <r>
    <x v="4"/>
    <s v="Airports"/>
    <s v="Airports"/>
    <s v="Gatwick Capital Investment Programme"/>
    <s v="Investment programme for current regulatory period (Source: CAA Q5 Decision)"/>
    <s v="South East"/>
    <x v="0"/>
    <s v="Yes"/>
    <x v="1"/>
    <s v="Started"/>
    <d v="1905-06-30T00:00:00"/>
    <d v="1905-07-05T00:00:00"/>
    <s v="Yes"/>
    <n v="920"/>
    <m/>
    <n v="147"/>
    <n v="90"/>
    <m/>
    <m/>
    <m/>
    <m/>
    <s v="Estimated"/>
    <s v="Constant"/>
    <s v="2007/08"/>
    <s v="CAA (Q5 Decision)"/>
    <s v="CAA is still agreeing with the airport the capex assumption for 2013/14."/>
    <n v="161.36999835336738"/>
    <n v="98.797958175531036"/>
    <n v="0"/>
    <n v="0"/>
    <n v="0"/>
    <n v="0"/>
    <n v="260.1679565288984"/>
    <n v="98.797958175531036"/>
    <n v="0"/>
    <n v="98.797958175531036"/>
    <n v="260.1679565288984"/>
  </r>
  <r>
    <x v="4"/>
    <s v="Airports"/>
    <s v="Airports"/>
    <s v="Glasgow"/>
    <s v="10 year investment plan"/>
    <s v="Scotland"/>
    <x v="0"/>
    <s v="No"/>
    <x v="1"/>
    <s v="Started"/>
    <s v="Started"/>
    <d v="1905-07-13T00:00:00"/>
    <s v="Programme"/>
    <n v="200"/>
    <m/>
    <n v="20"/>
    <n v="20"/>
    <n v="20"/>
    <n v="20"/>
    <n v="100"/>
    <n v="20"/>
    <m/>
    <s v="Nominal"/>
    <m/>
    <s v="DfT"/>
    <s v="Assume spread evenly over 10 year period"/>
    <n v="20"/>
    <n v="19.474196689386567"/>
    <n v="18.999216282328359"/>
    <n v="18.53582076324718"/>
    <n v="90.41863786949844"/>
    <n v="16.299091711860275"/>
    <n v="77.009233734962095"/>
    <n v="57.009233734962102"/>
    <n v="106.71772958135871"/>
    <n v="163.72696331632082"/>
    <n v="183.72696331632079"/>
  </r>
  <r>
    <x v="4"/>
    <s v="Airports"/>
    <s v="Airports"/>
    <s v="Heathrow Capital Investment Programme"/>
    <s v="Investment programme for current regulatory period (Source: CAA Q5 Decision and Q5+1 Doc)"/>
    <s v="London"/>
    <x v="0"/>
    <s v="Yes"/>
    <x v="1"/>
    <s v="Started"/>
    <d v="1905-06-30T00:00:00"/>
    <d v="1905-07-06T00:00:00"/>
    <s v="Yes"/>
    <n v="5521"/>
    <m/>
    <n v="886"/>
    <n v="580"/>
    <n v="735"/>
    <m/>
    <m/>
    <m/>
    <s v="Estimated"/>
    <s v="Constant"/>
    <s v="2007/08"/>
    <s v="CAA (Q5 Decision and Q5+1 Doc)"/>
    <m/>
    <n v="972.61101048356113"/>
    <n v="636.69795268675557"/>
    <n v="806.84999176683687"/>
    <n v="0"/>
    <n v="0"/>
    <n v="0"/>
    <n v="2416.1589549371538"/>
    <n v="1443.5479444535924"/>
    <n v="0"/>
    <n v="1443.5479444535924"/>
    <n v="2416.1589549371538"/>
  </r>
  <r>
    <x v="4"/>
    <s v="Airports"/>
    <s v="Airports"/>
    <s v="Lydd"/>
    <s v="New terminal and runway extension"/>
    <s v="South East"/>
    <x v="0"/>
    <s v="No"/>
    <x v="1"/>
    <s v="Proposed"/>
    <m/>
    <m/>
    <m/>
    <n v="25"/>
    <m/>
    <n v="12.5"/>
    <n v="12.5"/>
    <m/>
    <m/>
    <m/>
    <m/>
    <m/>
    <s v="Nominal"/>
    <m/>
    <s v="DfT"/>
    <s v="Assume spread evenly over a two year period"/>
    <n v="12.5"/>
    <n v="12.171372930866603"/>
    <n v="0"/>
    <n v="0"/>
    <n v="0"/>
    <n v="0"/>
    <n v="24.671372930866603"/>
    <n v="12.171372930866603"/>
    <n v="0"/>
    <n v="12.171372930866603"/>
    <n v="24.671372930866603"/>
  </r>
  <r>
    <x v="4"/>
    <s v="Airports"/>
    <s v="Airports"/>
    <s v="Manchester"/>
    <s v="Terminal 2 Retail and Security Scheme"/>
    <s v="North West"/>
    <x v="0"/>
    <s v="No"/>
    <x v="1"/>
    <m/>
    <m/>
    <m/>
    <m/>
    <n v="11"/>
    <m/>
    <n v="5.5"/>
    <n v="5.5"/>
    <m/>
    <m/>
    <m/>
    <m/>
    <m/>
    <s v="Nominal"/>
    <m/>
    <s v="DfT"/>
    <m/>
    <n v="5.5"/>
    <n v="5.3554040895813051"/>
    <n v="0"/>
    <n v="0"/>
    <n v="0"/>
    <n v="0"/>
    <n v="10.855404089581306"/>
    <n v="5.3554040895813051"/>
    <n v="0"/>
    <n v="5.3554040895813051"/>
    <n v="10.855404089581306"/>
  </r>
  <r>
    <x v="4"/>
    <s v="Airports"/>
    <s v="Airports"/>
    <s v="Stansted Capital Investment Programme"/>
    <s v="Based on December 2009 statement to investors, excluding new runway development (Source: CAA Q5 recommendations)"/>
    <s v="East of England"/>
    <x v="0"/>
    <s v="Yes"/>
    <x v="1"/>
    <s v="Started"/>
    <d v="1905-07-01T00:00:00"/>
    <d v="1905-07-06T00:00:00"/>
    <s v="Yes"/>
    <n v="127"/>
    <m/>
    <n v="17"/>
    <n v="20"/>
    <n v="19"/>
    <m/>
    <m/>
    <m/>
    <s v="Estimated"/>
    <s v="Constant"/>
    <s v="2007/08"/>
    <s v="CAA (Q5 recommendations)"/>
    <m/>
    <n v="18.661836544266976"/>
    <n v="21.955101816784676"/>
    <n v="20.85734672594544"/>
    <n v="0"/>
    <n v="0"/>
    <n v="0"/>
    <n v="61.474285086997092"/>
    <n v="42.812448542730117"/>
    <n v="0"/>
    <n v="42.812448542730117"/>
    <n v="61.474285086997092"/>
  </r>
  <r>
    <x v="4"/>
    <s v="Airports"/>
    <s v="NATS"/>
    <s v="NATS"/>
    <s v="Investment in air traffic control infrastructure"/>
    <s v="UK"/>
    <x v="0"/>
    <s v="Yes"/>
    <x v="1"/>
    <s v="Planned"/>
    <m/>
    <s v="n/a"/>
    <s v="Unknown"/>
    <n v="1587"/>
    <m/>
    <n v="138"/>
    <n v="143"/>
    <n v="146"/>
    <n v="131"/>
    <n v="978"/>
    <m/>
    <s v="Estimated"/>
    <s v="Nominal"/>
    <m/>
    <s v="Performance NERL 10 year plan from March 2010"/>
    <s v="Information taken from published NERL 10 year plan March 2010. For year 2015 - 2020; £978m is the sum of financial years 2015/16 - 2019/20 plus 9 months of financial year 2020/21"/>
    <n v="138"/>
    <n v="139.24050632911394"/>
    <n v="138.694278860997"/>
    <n v="121.40962599926902"/>
    <n v="884.29427836369484"/>
    <n v="0"/>
    <n v="537.34441118937991"/>
    <n v="399.34441118937991"/>
    <n v="884.29427836369484"/>
    <n v="1283.6386895530748"/>
    <n v="1421.6386895530748"/>
  </r>
  <r>
    <x v="4"/>
    <s v="London"/>
    <s v="London"/>
    <s v="London Underground capital investment programme"/>
    <s v="Variety of schemes, many already underway - includes line upgrades on the Northern, Piccadilly, Metropolitan, Circle, District and Hammersmith &amp; City lines, and station upgrades at Victoria, Bank, Tottenham Court Road, Paddington (Hammersmith &amp; City), Bond Street"/>
    <s v="London"/>
    <x v="2"/>
    <s v="No"/>
    <x v="2"/>
    <s v="Some started, some confirmed, some planned"/>
    <d v="1905-07-03T00:00:00"/>
    <d v="1905-07-07T00:00:00"/>
    <s v="various"/>
    <n v="5672"/>
    <m/>
    <n v="1472"/>
    <n v="1418"/>
    <n v="1448"/>
    <n v="1334"/>
    <m/>
    <m/>
    <m/>
    <s v="Nominal"/>
    <m/>
    <s v="Transport for London business plan http://www.tfl.gov.uk/assets/downloads/corporate/tfls-business-plan-2011-12-to-2014-15.pdf  "/>
    <s v="Total costs are for the years 2011/12 to 2014/15 which is the period covered by TfL's current business plan. Further costs are expected to be incurred beyond this period. TfL is responsible for its investment programmes and will tender contracts for work in the normal way. The figures provided here may include some capital expenditure on maintenance and renewals. "/>
    <n v="1472"/>
    <n v="1380.7205452775074"/>
    <n v="1375.5432588405731"/>
    <n v="1236.3392449085868"/>
    <n v="0"/>
    <n v="0"/>
    <n v="5464.6030490266676"/>
    <n v="3992.6030490266676"/>
    <n v="0"/>
    <n v="3992.6030490266676"/>
    <n v="5464.6030490266676"/>
  </r>
  <r>
    <x v="4"/>
    <s v="London"/>
    <s v="London"/>
    <s v="Transport for London &quot;London rail&quot; capital investment programme "/>
    <m/>
    <s v="London"/>
    <x v="2"/>
    <s v="No"/>
    <x v="2"/>
    <s v="Some started, some confirmed, some planned"/>
    <d v="1905-07-03T00:00:00"/>
    <d v="1905-07-07T00:00:00"/>
    <s v="various"/>
    <n v="254"/>
    <m/>
    <n v="184"/>
    <n v="45"/>
    <n v="13"/>
    <n v="12"/>
    <m/>
    <m/>
    <m/>
    <s v="Nominal"/>
    <m/>
    <s v="Transport for London business plan http://www.tfl.gov.uk/assets/downloads/corporate/tfls-business-plan-2011-12-to-2014-15.pdf  "/>
    <s v="Total costs are for the years 2011/12 to 2014/15 which is the period covered by TfL's current business plan. Further costs are expected to be incurred beyond this period. TfL is responsible for its investment programmes and will tender contracts for work in the normal way. The figures provided here may include some capital expenditure on maintenance and renewals. "/>
    <n v="184"/>
    <n v="43.816942551119773"/>
    <n v="12.349490583513433"/>
    <n v="11.121492457948309"/>
    <n v="0"/>
    <n v="0"/>
    <n v="251.28792559258153"/>
    <n v="67.287925592581516"/>
    <n v="0"/>
    <n v="67.287925592581516"/>
    <n v="251.28792559258153"/>
  </r>
  <r>
    <x v="4"/>
    <s v="London"/>
    <s v="London"/>
    <s v="Transport for London &quot;London streets&quot; capital investment programme "/>
    <s v="Variety of schemes, many already underway - includes a small number of major junction improvement schemes and the cycle superhighways as well as other smaller schemes"/>
    <s v="London"/>
    <x v="2"/>
    <s v="No"/>
    <x v="2"/>
    <s v="Some started, some confirmed, some planned"/>
    <d v="1905-07-03T00:00:00"/>
    <d v="1905-07-07T00:00:00"/>
    <s v="various"/>
    <n v="396"/>
    <m/>
    <n v="125"/>
    <n v="98"/>
    <n v="91"/>
    <n v="82"/>
    <m/>
    <m/>
    <m/>
    <s v="Nominal"/>
    <m/>
    <s v="Transport for London business plan http://www.tfl.gov.uk/assets/downloads/corporate/tfls-business-plan-2011-12-to-2014-15.pdf  "/>
    <s v="Total costs are for the years 2011/12 to 2014/15 which is the period covered by TfL's current business plan. Further costs are expected to be incurred beyond this period. TfL is responsible for its investment programmes and will tender contracts for work in the normal way. The figures provided here may include some capital expenditure on maintenance and renewals. "/>
    <n v="125"/>
    <n v="95.423563777994161"/>
    <n v="86.446434084594017"/>
    <n v="75.996865129313434"/>
    <n v="0"/>
    <n v="0"/>
    <n v="382.86686299190166"/>
    <n v="257.8668629919016"/>
    <n v="0"/>
    <n v="257.8668629919016"/>
    <n v="382.86686299190166"/>
  </r>
  <r>
    <x v="4"/>
    <s v="Rail"/>
    <s v="Crossrail"/>
    <s v="Crossrail"/>
    <s v="Crossrail will deliver a new high-frequency rail service and supporting infrastructure for London and the South East, with 13 miles of twin tunnels and eight new underground stations across central London.  Services will run from Maidenhead and Heathrow in the west to Shenfield in the east and Abbey Wood in the south east."/>
    <s v="London"/>
    <x v="1"/>
    <s v="No"/>
    <x v="0"/>
    <s v="Confirmed"/>
    <d v="1905-07-01T00:00:00"/>
    <d v="1905-07-10T00:00:00"/>
    <s v="Yes"/>
    <n v="14500"/>
    <m/>
    <n v="1300"/>
    <n v="1900"/>
    <n v="2300"/>
    <n v="2100"/>
    <n v="6900"/>
    <m/>
    <m/>
    <s v="Nominal"/>
    <m/>
    <s v="Crossrail Sponsor Funding Account figures, Crossrail Ltd report for Period 4 2012/13"/>
    <m/>
    <n v="1300"/>
    <n v="1850.0486854917237"/>
    <n v="2184.909872467761"/>
    <n v="1946.2611801409539"/>
    <n v="6238.8860129953928"/>
    <n v="0"/>
    <n v="7281.219738100438"/>
    <n v="5981.2197381004389"/>
    <n v="6238.8860129953928"/>
    <n v="12220.105751095831"/>
    <n v="13520.105751095831"/>
  </r>
  <r>
    <x v="4"/>
    <s v="Rail"/>
    <s v="DfT / Network Rail"/>
    <s v="Access for All Mid Tier Programme"/>
    <s v="Accessibility improvements at stations"/>
    <s v="Great Britain"/>
    <x v="2"/>
    <s v="No"/>
    <x v="2"/>
    <m/>
    <d v="1905-07-03T00:00:00"/>
    <m/>
    <s v="Yes"/>
    <s v="17m"/>
    <m/>
    <n v="0.65"/>
    <n v="8.6999999999999993"/>
    <n v="7.75"/>
    <m/>
    <m/>
    <m/>
    <m/>
    <s v="Nominal"/>
    <m/>
    <m/>
    <m/>
    <n v="0.65"/>
    <n v="8.4712755598831553"/>
    <n v="7.362196309402238"/>
    <n v="0"/>
    <n v="0"/>
    <n v="0"/>
    <n v="16.483471869285395"/>
    <n v="15.833471869285393"/>
    <n v="0"/>
    <n v="15.833471869285393"/>
    <n v="16.483471869285395"/>
  </r>
  <r>
    <x v="4"/>
    <s v="Rail"/>
    <s v="High Speed Rail"/>
    <s v="National high speed rail network (phase one) - construction"/>
    <s v="Line from London Euston to the West Midlands with new stations at Old Oak Common, Birmingham Interchange and Birmingham Curzon Street. Direct connections onto the West Coast Main Line for services to the NW and Scotland, and onto HS1 for services to the Continent. The design capability of the line would 250 miles per hour, but with an operating limit of 225 miles per hour at opening._x000a_"/>
    <s v="Great Britain"/>
    <x v="2"/>
    <s v="No"/>
    <x v="0"/>
    <s v="Confirmed"/>
    <d v="1905-07-09T00:00:00"/>
    <d v="1905-07-18T00:00:00"/>
    <s v="Yes"/>
    <n v="16500"/>
    <m/>
    <n v="173.6"/>
    <n v="306.8"/>
    <n v="283.7"/>
    <n v="345.6"/>
    <n v="9000"/>
    <n v="6400"/>
    <s v="Estimated"/>
    <s v="Constant"/>
    <s v="2010/11"/>
    <s v="High Speed Rail: Investing in Britain’s Future – Decisions and Next Steps"/>
    <s v="This project is subject  to Parliamentary approval and the passing of legislation"/>
    <n v="177.6595200327483"/>
    <n v="313.97431305326717"/>
    <n v="290.33413498439336"/>
    <n v="353.68162513431918"/>
    <n v="9210.4589878728948"/>
    <n v="6549.6597247096142"/>
    <n v="1135.649593204728"/>
    <n v="957.9900731719797"/>
    <n v="15760.118712582509"/>
    <n v="16718.108785754488"/>
    <n v="16895.768305787238"/>
  </r>
  <r>
    <x v="4"/>
    <s v="Rail"/>
    <s v="High Speed Rail"/>
    <s v="National high speed rail network (phase one) - rolling stock"/>
    <s v="Line from London Euston to the West Midlands with new stations at Old Oak Common, Birmingham Interchange and Birmingham Curzon Street. Direct connections onto the West Coast Main Line for services to the NW and Scotland, and onto HS1 for services to the Continent. The design capability of the line would 250 miles per hour, but with an operating limit of 225 miles per hour at opening._x000a_"/>
    <s v="Great Britain"/>
    <x v="2"/>
    <s v="No"/>
    <x v="0"/>
    <s v="Confirmed"/>
    <d v="1905-07-12T00:00:00"/>
    <d v="1905-07-18T00:00:00"/>
    <s v="Yes"/>
    <n v="3005"/>
    <m/>
    <n v="0"/>
    <n v="0"/>
    <n v="0"/>
    <n v="0"/>
    <n v="0"/>
    <n v="3005"/>
    <s v="Estimated"/>
    <s v="Constant"/>
    <s v="2010/11"/>
    <s v="Economic Case for HS2: Updated appraisal of transport user benefits and wider economic benefits "/>
    <s v="This project is subject  to Parliamentary approval and the passing of legislation"/>
    <n v="0"/>
    <n v="0"/>
    <n v="0"/>
    <n v="0"/>
    <n v="0"/>
    <n v="3075.2699176175611"/>
    <n v="0"/>
    <n v="0"/>
    <n v="3075.2699176175611"/>
    <n v="3075.2699176175611"/>
    <n v="3075.2699176175611"/>
  </r>
  <r>
    <x v="4"/>
    <s v="Rail"/>
    <s v="High Speed Rail"/>
    <s v="National high speed rail network (phase two) - construction"/>
    <s v="Separate lines from West Midlands to Leeds and Manchester, with intermediate stations in the East Midlands and South Yorkshire. Direct connections to Heathrow and onto the West and East Coast main lines for services to the NW, NE and Scotland."/>
    <s v="Great Britain"/>
    <x v="2"/>
    <s v="No"/>
    <x v="0"/>
    <s v="Confirmed"/>
    <d v="1905-07-14T00:00:00"/>
    <d v="1905-07-24T00:00:00"/>
    <s v="Yes"/>
    <n v="16400"/>
    <m/>
    <n v="0"/>
    <n v="0"/>
    <n v="0"/>
    <n v="0"/>
    <n v="711"/>
    <n v="15700"/>
    <s v="Estimated"/>
    <s v="Constant"/>
    <s v="2010/11"/>
    <s v="High Speed Rail: Investing in Britain’s Future – Decisions and Next Steps"/>
    <s v="This project is subject  to Parliamentary approval and the passing of legislation"/>
    <n v="0"/>
    <n v="0"/>
    <n v="0"/>
    <n v="0"/>
    <n v="727.62626004195874"/>
    <n v="16067.134012178272"/>
    <n v="0"/>
    <n v="0"/>
    <n v="16794.760272220232"/>
    <n v="16794.760272220232"/>
    <n v="16794.760272220232"/>
  </r>
  <r>
    <x v="4"/>
    <s v="Rail"/>
    <s v="High Speed Rail"/>
    <s v="National high speed rail network (phase two) - rolling stock"/>
    <s v="Separate lines from West Midlands to Leeds and Manchester, with intermediate stations in the East Midlands and South Yorkshire. Direct connections to Heathrow and onto the West and East Coast main lines for services to the NW, NE and Scotland."/>
    <s v="Great Britain"/>
    <x v="2"/>
    <s v="No"/>
    <x v="0"/>
    <s v="Confirmed"/>
    <d v="1905-07-17T00:00:00"/>
    <d v="1905-07-24T00:00:00"/>
    <s v="Yes"/>
    <n v="5145"/>
    <m/>
    <n v="0"/>
    <n v="0"/>
    <n v="0"/>
    <n v="0"/>
    <n v="0"/>
    <n v="5145"/>
    <s v="Estimated"/>
    <s v="Constant"/>
    <s v="2010/11"/>
    <s v="Economic Case for HS2: Updated appraisal of transport user benefits and wider economic benefits "/>
    <s v="This project is subject  to Parliamentary approval and the passing of legislation. "/>
    <n v="0"/>
    <n v="0"/>
    <n v="0"/>
    <n v="0"/>
    <n v="0"/>
    <n v="5265.3123880673384"/>
    <n v="0"/>
    <n v="0"/>
    <n v="5265.3123880673384"/>
    <n v="5265.3123880673384"/>
    <n v="5265.3123880673384"/>
  </r>
  <r>
    <x v="4"/>
    <s v="Rail"/>
    <s v="Network Rail"/>
    <s v="Access for All Main Programme"/>
    <m/>
    <s v="Great Britain"/>
    <x v="0"/>
    <s v="Yes"/>
    <x v="0"/>
    <s v="Started"/>
    <d v="1905-07-01T00:00:00"/>
    <d v="1905-07-07T00:00:00"/>
    <m/>
    <n v="246"/>
    <m/>
    <n v="63"/>
    <n v="36"/>
    <n v="19"/>
    <n v="37"/>
    <m/>
    <m/>
    <s v="Confirmed"/>
    <s v="Constant"/>
    <s v="2010/11"/>
    <s v="NR enhancement plan - Dec 2010"/>
    <m/>
    <n v="64.473212915110267"/>
    <n v="36.841835951491582"/>
    <n v="19.444302307731668"/>
    <n v="37.865220283477456"/>
    <n v="0"/>
    <n v="0"/>
    <n v="158.62457145781099"/>
    <n v="94.151358542700706"/>
    <n v="0"/>
    <n v="94.151358542700706"/>
    <n v="158.62457145781099"/>
  </r>
  <r>
    <x v="4"/>
    <s v="Rail"/>
    <s v="Network Rail"/>
    <s v="Birmingham New Street "/>
    <s v="Upgrade to Birmingham New Street station"/>
    <s v="West Midlands"/>
    <x v="0"/>
    <s v="Yes"/>
    <x v="0"/>
    <s v="Started"/>
    <d v="1905-07-03T00:00:00"/>
    <d v="1905-07-07T00:00:00"/>
    <m/>
    <n v="641.5"/>
    <m/>
    <n v="160.375"/>
    <n v="160.375"/>
    <n v="160.375"/>
    <n v="160.375"/>
    <m/>
    <m/>
    <s v="Confirmed"/>
    <s v="Constant"/>
    <s v="2010/11"/>
    <s v="NR accounts provided to DfT - Feb 2011"/>
    <s v="Assumes even spread over four year period. Costs are in outturn prices"/>
    <n v="164.12526224223507"/>
    <n v="164.12526224223507"/>
    <n v="164.12526224223507"/>
    <n v="164.12526224223507"/>
    <n v="0"/>
    <n v="0"/>
    <n v="656.50104896894027"/>
    <n v="492.3757867267052"/>
    <n v="0"/>
    <n v="492.3757867267052"/>
    <n v="656.50104896894027"/>
  </r>
  <r>
    <x v="4"/>
    <s v="Rail"/>
    <s v="Network Rail"/>
    <s v="ECML improvements programme"/>
    <s v="Improvements to the East Coast Main Line between London and York"/>
    <s v="England"/>
    <x v="0"/>
    <s v="Yes"/>
    <x v="0"/>
    <s v="Started"/>
    <d v="1905-07-03T00:00:00"/>
    <d v="1905-07-05T00:00:00"/>
    <m/>
    <n v="582"/>
    <m/>
    <n v="131"/>
    <n v="197"/>
    <n v="230"/>
    <m/>
    <m/>
    <m/>
    <s v="Confirmed"/>
    <s v="Constant"/>
    <s v="2010/11"/>
    <s v="NR enhancement plan - Dec 2010"/>
    <m/>
    <n v="134.06334749014991"/>
    <n v="201.60671340121783"/>
    <n v="235.37839635675178"/>
    <n v="0"/>
    <n v="0"/>
    <n v="0"/>
    <n v="571.04845724811946"/>
    <n v="436.98510975796961"/>
    <n v="0"/>
    <n v="436.98510975796961"/>
    <n v="571.04845724811946"/>
  </r>
  <r>
    <x v="4"/>
    <s v="Rail"/>
    <s v="Network Rail"/>
    <s v="HLOS2 Enhancements"/>
    <s v="Rail enhancements"/>
    <s v="Great Britain"/>
    <x v="0"/>
    <s v="Yes"/>
    <x v="0"/>
    <s v="Confirmed"/>
    <d v="1905-07-06T00:00:00"/>
    <s v="2014/15 - 2018/19"/>
    <m/>
    <s v="£5,200m"/>
    <m/>
    <m/>
    <m/>
    <m/>
    <m/>
    <m/>
    <m/>
    <m/>
    <s v="Nominal"/>
    <m/>
    <m/>
    <m/>
    <n v="0"/>
    <n v="0"/>
    <n v="0"/>
    <n v="0"/>
    <n v="0"/>
    <n v="0"/>
    <n v="0"/>
    <n v="0"/>
    <n v="0"/>
    <n v="0"/>
    <n v="0"/>
  </r>
  <r>
    <x v="4"/>
    <s v="Rail"/>
    <s v="Network Rail"/>
    <s v="HLOS2 Renewals"/>
    <s v="Rail Renewals"/>
    <s v="Great Britain"/>
    <x v="0"/>
    <s v="Yes"/>
    <x v="0"/>
    <s v="Confirmed"/>
    <d v="1905-07-06T00:00:00"/>
    <s v="2014/15 - 2018/19"/>
    <m/>
    <s v="£9,700m "/>
    <m/>
    <m/>
    <m/>
    <m/>
    <m/>
    <m/>
    <m/>
    <m/>
    <s v="Nominal"/>
    <m/>
    <m/>
    <m/>
    <n v="0"/>
    <n v="0"/>
    <n v="0"/>
    <n v="0"/>
    <n v="0"/>
    <n v="0"/>
    <n v="0"/>
    <n v="0"/>
    <n v="0"/>
    <n v="0"/>
    <n v="0"/>
  </r>
  <r>
    <x v="4"/>
    <s v="Rail"/>
    <s v="Network Rail"/>
    <s v="Kings Cross Station improvements"/>
    <s v="Upgrade of Kings' Cross station"/>
    <s v="London"/>
    <x v="0"/>
    <s v="Yes"/>
    <x v="0"/>
    <s v="Started"/>
    <m/>
    <d v="1905-07-05T00:00:00"/>
    <m/>
    <n v="374"/>
    <m/>
    <n v="113"/>
    <n v="21"/>
    <n v="13"/>
    <m/>
    <m/>
    <m/>
    <s v="Confirmed"/>
    <s v="Constant"/>
    <s v="2010/11"/>
    <s v="NR enhancement plan - Dec 2010"/>
    <m/>
    <n v="115.64242951440413"/>
    <n v="21.491070971703422"/>
    <n v="13.303996315816404"/>
    <n v="0"/>
    <n v="0"/>
    <n v="0"/>
    <n v="150.43749680192394"/>
    <n v="34.795067287519828"/>
    <n v="0"/>
    <n v="34.795067287519828"/>
    <n v="150.43749680192394"/>
  </r>
  <r>
    <x v="4"/>
    <s v="Rail"/>
    <s v="Network Rail"/>
    <s v="Midlands improvements programme"/>
    <s v="A variety of track improvements in the Midlands which will reduce journey times."/>
    <s v="England"/>
    <x v="0"/>
    <s v="Yes"/>
    <x v="0"/>
    <s v="Started"/>
    <d v="1905-07-03T00:00:00"/>
    <d v="1905-07-05T00:00:00"/>
    <m/>
    <n v="89"/>
    <m/>
    <n v="14"/>
    <n v="40"/>
    <n v="23"/>
    <m/>
    <m/>
    <m/>
    <s v="Confirmed"/>
    <s v="Constant"/>
    <s v="2010/11"/>
    <s v="NR enhancement plan - Dec 2010"/>
    <m/>
    <n v="14.327380647802281"/>
    <n v="40.93537327943509"/>
    <n v="23.537839635675176"/>
    <n v="0"/>
    <n v="0"/>
    <n v="0"/>
    <n v="78.800593562912553"/>
    <n v="64.473212915110267"/>
    <n v="0"/>
    <n v="64.473212915110267"/>
    <n v="78.800593562912553"/>
  </r>
  <r>
    <x v="4"/>
    <s v="Rail"/>
    <s v="Network Rail"/>
    <s v="National Stations Improvement Programme"/>
    <s v="Improving the environment at stations"/>
    <s v="Great Britain"/>
    <x v="0"/>
    <s v="Yes"/>
    <x v="0"/>
    <s v="Started"/>
    <d v="1905-07-01T00:00:00"/>
    <d v="1905-07-06T00:00:00"/>
    <s v="Yes"/>
    <n v="370"/>
    <m/>
    <n v="36"/>
    <n v="34"/>
    <n v="32"/>
    <m/>
    <m/>
    <m/>
    <s v="Confirmed"/>
    <s v="Constant"/>
    <s v="2010/11"/>
    <s v="NR enhancement plan - Dec 2010"/>
    <s v="_x000a__x000a_"/>
    <n v="36.841835951491582"/>
    <n v="34.795067287519828"/>
    <n v="32.748298623548074"/>
    <n v="0"/>
    <n v="0"/>
    <n v="0"/>
    <n v="104.38520186255948"/>
    <n v="67.543365911067895"/>
    <n v="0"/>
    <n v="67.543365911067895"/>
    <n v="104.38520186255948"/>
  </r>
  <r>
    <x v="4"/>
    <s v="Rail"/>
    <s v="Network Rail"/>
    <s v="Northern Urban Centres - Manchester"/>
    <s v="Improvements on the Manchester to Liverpool line to enable longer trains to operate."/>
    <s v="North West"/>
    <x v="0"/>
    <s v="Yes"/>
    <x v="0"/>
    <s v="Started"/>
    <d v="1905-07-04T00:00:00"/>
    <d v="1905-07-06T00:00:00"/>
    <m/>
    <n v="96"/>
    <m/>
    <n v="12"/>
    <n v="45"/>
    <n v="37"/>
    <m/>
    <m/>
    <m/>
    <s v="Confirmed"/>
    <s v="Constant"/>
    <s v="2010/11"/>
    <s v="NR enhancement plan - Dec 2010"/>
    <m/>
    <n v="12.280611983830527"/>
    <n v="46.052294939364479"/>
    <n v="37.865220283477456"/>
    <n v="0"/>
    <n v="0"/>
    <n v="0"/>
    <n v="96.198127206672467"/>
    <n v="83.917515222841928"/>
    <n v="0"/>
    <n v="83.917515222841928"/>
    <n v="96.198127206672467"/>
  </r>
  <r>
    <x v="4"/>
    <s v="Rail"/>
    <s v="Network Rail"/>
    <s v="Northern Urban Centres - Yorkshire"/>
    <s v="Improvements to some stations in Yorkshire to enable longer trains to access them; stabling and servicing for additional vehicles in a number of locations"/>
    <s v="Yorkshire &amp; the Humber"/>
    <x v="0"/>
    <s v="Yes"/>
    <x v="0"/>
    <s v="Started"/>
    <d v="1905-07-04T00:00:00"/>
    <d v="1905-07-05T00:00:00"/>
    <m/>
    <n v="90"/>
    <m/>
    <n v="10"/>
    <n v="28"/>
    <n v="51"/>
    <m/>
    <m/>
    <m/>
    <s v="Confirmed"/>
    <s v="Constant"/>
    <s v="2010/11"/>
    <s v="NR enhancement plan - Dec 2010"/>
    <m/>
    <n v="10.233843319858773"/>
    <n v="28.654761295604562"/>
    <n v="52.192600931279742"/>
    <n v="0"/>
    <n v="0"/>
    <n v="0"/>
    <n v="91.081205546743078"/>
    <n v="80.8473622268843"/>
    <n v="0"/>
    <n v="80.8473622268843"/>
    <n v="91.081205546743078"/>
  </r>
  <r>
    <x v="4"/>
    <s v="Rail"/>
    <s v="Network Rail"/>
    <s v="Other CP4 investment"/>
    <s v="Reflects other projects, renewals and maintenance."/>
    <s v="Great Britain"/>
    <x v="0"/>
    <s v="Yes"/>
    <x v="0"/>
    <s v="Started"/>
    <d v="1905-07-01T00:00:00"/>
    <d v="1905-07-06T00:00:00"/>
    <m/>
    <n v="13871"/>
    <m/>
    <n v="5165.8999999999996"/>
    <n v="4616.1000000000004"/>
    <n v="4088.9"/>
    <n v="5460"/>
    <m/>
    <m/>
    <s v="Confirmed"/>
    <s v="Constant"/>
    <s v="2010/11"/>
    <s v="Network Rail Control Period 4 Delivery Plan update 2010; IUK estimate for 2014/15"/>
    <s v="2014/15 estimates as average of previous control period values. Note includes maintenance, renewals and enhancements. Specific investments that are listed separately have been taken off the total"/>
    <n v="5286.7011206058423"/>
    <n v="4724.0444148800088"/>
    <n v="4184.5161950570537"/>
    <n v="5587.6784526428901"/>
    <n v="0"/>
    <n v="0"/>
    <n v="19782.940183185794"/>
    <n v="14496.239062579953"/>
    <n v="0"/>
    <n v="14496.239062579953"/>
    <n v="19782.940183185794"/>
  </r>
  <r>
    <x v="4"/>
    <s v="Rail"/>
    <s v="Network Rail"/>
    <s v="Paisley Corridor improvements"/>
    <s v="Line and line speed improvements between Glasgow Airport station and Glasgow Central station."/>
    <s v="Scotland"/>
    <x v="0"/>
    <s v="Yes"/>
    <x v="0"/>
    <s v="Started"/>
    <m/>
    <m/>
    <m/>
    <n v="162"/>
    <m/>
    <n v="81"/>
    <n v="3"/>
    <m/>
    <m/>
    <m/>
    <m/>
    <s v="Confirmed"/>
    <s v="Constant"/>
    <s v="2010/11"/>
    <s v="NR enhancement plan - Dec 2010"/>
    <m/>
    <n v="82.894130890856061"/>
    <n v="3.0701529959576317"/>
    <n v="0"/>
    <n v="0"/>
    <n v="0"/>
    <n v="0"/>
    <n v="85.964283886813689"/>
    <n v="3.0701529959576317"/>
    <n v="0"/>
    <n v="3.0701529959576317"/>
    <n v="85.964283886813689"/>
  </r>
  <r>
    <x v="4"/>
    <s v="Rail"/>
    <s v="Network Rail"/>
    <s v="Power supply upgrade"/>
    <s v="Improved power supplies in the South East to enable longer trains to operate"/>
    <s v="South East"/>
    <x v="0"/>
    <s v="Yes"/>
    <x v="0"/>
    <s v="Started"/>
    <d v="1905-07-03T00:00:00"/>
    <d v="1905-07-08T00:00:00"/>
    <m/>
    <n v="141"/>
    <m/>
    <n v="48"/>
    <n v="33"/>
    <n v="14"/>
    <m/>
    <m/>
    <m/>
    <s v="Confirmed"/>
    <s v="Constant"/>
    <s v="2010/11"/>
    <s v="NR enhancement plan - Dec 2010"/>
    <m/>
    <n v="49.122447935322107"/>
    <n v="33.771682955533947"/>
    <n v="14.327380647802281"/>
    <n v="0"/>
    <n v="0"/>
    <n v="0"/>
    <n v="97.221511538658334"/>
    <n v="48.099063603336226"/>
    <n v="0"/>
    <n v="48.099063603336226"/>
    <n v="97.221511538658334"/>
  </r>
  <r>
    <x v="4"/>
    <s v="Rail"/>
    <s v="Network Rail"/>
    <s v="Reading"/>
    <s v="Upgrade to Reading station"/>
    <s v="South East"/>
    <x v="0"/>
    <s v="Yes"/>
    <x v="0"/>
    <s v="Started"/>
    <d v="1905-07-02T00:00:00"/>
    <d v="1905-07-08T00:00:00"/>
    <m/>
    <n v="679.5"/>
    <m/>
    <n v="135"/>
    <n v="183"/>
    <n v="164"/>
    <n v="105"/>
    <n v="104"/>
    <m/>
    <s v="Confirmed"/>
    <s v="Constant"/>
    <s v="2010/11"/>
    <s v="NR estimates - Feb 2011"/>
    <s v="Costs are in outturn prices"/>
    <n v="138.15688481809343"/>
    <n v="187.27933275341553"/>
    <n v="167.83503044568388"/>
    <n v="107.45535485851711"/>
    <n v="106.43197052653123"/>
    <n v="0"/>
    <n v="600.72660287571"/>
    <n v="462.56971805761657"/>
    <n v="106.43197052653123"/>
    <n v="569.00168858414781"/>
    <n v="707.15857340224125"/>
  </r>
  <r>
    <x v="4"/>
    <s v="Rail"/>
    <s v="Network Rail"/>
    <s v="Southern train lengthening"/>
    <s v="Investment in infrastructure to enable longer trains on key routes within South East England"/>
    <s v="South East"/>
    <x v="0"/>
    <s v="Yes"/>
    <x v="0"/>
    <s v="Started"/>
    <d v="1905-07-02T00:00:00"/>
    <d v="1905-07-06T00:00:00"/>
    <m/>
    <n v="406"/>
    <m/>
    <n v="251"/>
    <n v="73"/>
    <n v="43"/>
    <m/>
    <m/>
    <m/>
    <s v="Confirmed"/>
    <s v="Constant"/>
    <s v="2010/11"/>
    <s v="NR enhancement plan - Dec 2010"/>
    <m/>
    <n v="256.86946732845519"/>
    <n v="74.707056234969045"/>
    <n v="44.005526275392725"/>
    <n v="0"/>
    <n v="0"/>
    <n v="0"/>
    <n v="375.58204983881694"/>
    <n v="118.71258251036177"/>
    <n v="0"/>
    <n v="118.71258251036177"/>
    <n v="375.58204983881694"/>
  </r>
  <r>
    <x v="4"/>
    <s v="Rail"/>
    <s v="Network Rail"/>
    <s v="Strategic freight network"/>
    <s v="Programme of rail improvements for freight access"/>
    <s v="Great Britain"/>
    <x v="0"/>
    <s v="Yes"/>
    <x v="0"/>
    <s v="Started"/>
    <d v="1905-07-03T00:00:00"/>
    <d v="1905-07-06T00:00:00"/>
    <m/>
    <n v="230"/>
    <m/>
    <n v="59"/>
    <n v="67"/>
    <n v="50"/>
    <m/>
    <m/>
    <m/>
    <s v="Confirmed"/>
    <s v="Constant"/>
    <s v="2010/11"/>
    <s v="NR enhancement plan - Dec 2010"/>
    <m/>
    <n v="60.379675587166759"/>
    <n v="68.566750243053775"/>
    <n v="51.169216599293861"/>
    <n v="0"/>
    <n v="0"/>
    <n v="0"/>
    <n v="180.11564242951439"/>
    <n v="119.73596684234764"/>
    <n v="0"/>
    <n v="119.73596684234764"/>
    <n v="180.11564242951439"/>
  </r>
  <r>
    <x v="4"/>
    <s v="Rail"/>
    <s v="Network Rail"/>
    <s v="Thameslink"/>
    <s v="Improvements to track and stations between Bedford and Brighton"/>
    <s v="South East"/>
    <x v="0"/>
    <s v="Yes"/>
    <x v="0"/>
    <s v="Started"/>
    <m/>
    <d v="1905-07-07T00:00:00"/>
    <m/>
    <n v="4396.2"/>
    <m/>
    <n v="626"/>
    <n v="440"/>
    <n v="292"/>
    <n v="427"/>
    <n v="1387"/>
    <m/>
    <s v="Confirmed"/>
    <s v="Constant"/>
    <s v="2010/11"/>
    <s v="NR estimates - October 2011"/>
    <s v="Costs are in outturn prices"/>
    <n v="640.63859182315912"/>
    <n v="450.289106073786"/>
    <n v="298.82822493987618"/>
    <n v="436.98510975796961"/>
    <n v="1419.4340684644117"/>
    <n v="0"/>
    <n v="1826.741032594791"/>
    <n v="1186.1024407716318"/>
    <n v="1419.4340684644117"/>
    <n v="2605.5365092360435"/>
    <n v="3246.1751010592025"/>
  </r>
  <r>
    <x v="4"/>
    <s v="Rail"/>
    <s v="Network Rail"/>
    <s v="WCML improvements programme"/>
    <s v="A programme of improvements to the West Coast Mainline."/>
    <s v="England"/>
    <x v="0"/>
    <s v="Yes"/>
    <x v="0"/>
    <s v="Started"/>
    <d v="1905-07-02T00:00:00"/>
    <d v="1905-07-11T00:00:00"/>
    <m/>
    <n v="514"/>
    <m/>
    <n v="94"/>
    <n v="214"/>
    <n v="170"/>
    <m/>
    <m/>
    <m/>
    <s v="Confirmed"/>
    <s v="Constant"/>
    <s v="2010/11"/>
    <s v="NR enhancement plan - Dec 2010"/>
    <m/>
    <n v="96.198127206672467"/>
    <n v="219.00424704497775"/>
    <n v="173.97533643759914"/>
    <n v="0"/>
    <n v="0"/>
    <n v="0"/>
    <n v="489.17771068924935"/>
    <n v="392.97958348257691"/>
    <n v="0"/>
    <n v="392.97958348257691"/>
    <n v="489.17771068924935"/>
  </r>
  <r>
    <x v="4"/>
    <s v="Rail"/>
    <s v="Network Rail"/>
    <s v="Western improvements programme"/>
    <s v="Line improvements around Cardiff; in the Cotswolds; between Bristol and Gloucester; and between Cheltenham and Birmingham."/>
    <s v="Great Britain"/>
    <x v="0"/>
    <s v="Yes"/>
    <x v="0"/>
    <s v="Started"/>
    <m/>
    <d v="1905-07-07T00:00:00"/>
    <m/>
    <n v="99"/>
    <m/>
    <n v="26"/>
    <n v="17"/>
    <n v="7"/>
    <m/>
    <m/>
    <m/>
    <s v="Confirmed"/>
    <s v="Constant"/>
    <s v="2010/11"/>
    <s v="NR enhancement plan - Dec 2010"/>
    <m/>
    <n v="26.607992631632808"/>
    <n v="17.397533643759914"/>
    <n v="7.1636903239011405"/>
    <n v="0"/>
    <n v="0"/>
    <n v="0"/>
    <n v="51.169216599293868"/>
    <n v="24.561223967661054"/>
    <n v="0"/>
    <n v="24.561223967661054"/>
    <n v="51.169216599293868"/>
  </r>
  <r>
    <x v="4"/>
    <s v="Roads - HA Majors"/>
    <s v="Future SR Periods"/>
    <s v="A160 / A180 Immingham"/>
    <s v="Trunk road improvement project (including junction improvement)"/>
    <s v="Yorkshire &amp; the Humber"/>
    <x v="2"/>
    <s v="No"/>
    <x v="2"/>
    <s v="Proposed"/>
    <s v="After 2015"/>
    <m/>
    <s v="Unknown"/>
    <m/>
    <m/>
    <m/>
    <m/>
    <m/>
    <m/>
    <m/>
    <m/>
    <m/>
    <s v="Nominal"/>
    <m/>
    <s v="Highways Agency Major Projects Portfolio Office"/>
    <s v="In May 2012, scheme confirmed for development to place them in good position to be selected for a start of works in the early years of the next spending review (post 2015)"/>
    <n v="0"/>
    <n v="0"/>
    <n v="0"/>
    <n v="0"/>
    <n v="0"/>
    <n v="0"/>
    <n v="0"/>
    <n v="0"/>
    <n v="0"/>
    <n v="0"/>
    <n v="0"/>
  </r>
  <r>
    <x v="4"/>
    <s v="Roads - HA Majors"/>
    <s v="Future SR Periods"/>
    <s v="A19 / A1058 Coast Road Junction"/>
    <s v="Junction improvement project"/>
    <s v="North East"/>
    <x v="2"/>
    <s v="No"/>
    <x v="2"/>
    <s v="Proposed"/>
    <s v="After 2015"/>
    <m/>
    <s v="Unknown"/>
    <m/>
    <m/>
    <m/>
    <m/>
    <m/>
    <m/>
    <m/>
    <m/>
    <m/>
    <s v="Nominal"/>
    <m/>
    <s v="Highways Agency Major Projects Portfolio Office"/>
    <s v="In May 2012, scheme confirmed for development to place them in good position to be selected for a start of works in the early years of the next spending review (post 2015)"/>
    <n v="0"/>
    <n v="0"/>
    <n v="0"/>
    <n v="0"/>
    <n v="0"/>
    <n v="0"/>
    <n v="0"/>
    <n v="0"/>
    <n v="0"/>
    <n v="0"/>
    <n v="0"/>
  </r>
  <r>
    <x v="4"/>
    <s v="Roads - HA Majors"/>
    <s v="Future SR Periods"/>
    <s v="A19 Testos"/>
    <s v="Trunk road improvement project"/>
    <s v="North East"/>
    <x v="2"/>
    <s v="No"/>
    <x v="2"/>
    <s v="Proposed"/>
    <s v="After 2015"/>
    <m/>
    <s v="Unknown"/>
    <m/>
    <m/>
    <m/>
    <m/>
    <m/>
    <m/>
    <m/>
    <m/>
    <m/>
    <s v="Nominal"/>
    <m/>
    <s v="Highways Agency Major Projects Portfolio Office"/>
    <m/>
    <n v="0"/>
    <n v="0"/>
    <n v="0"/>
    <n v="0"/>
    <n v="0"/>
    <n v="0"/>
    <n v="0"/>
    <n v="0"/>
    <n v="0"/>
    <n v="0"/>
    <n v="0"/>
  </r>
  <r>
    <x v="4"/>
    <s v="Roads - HA Majors"/>
    <s v="Future SR Periods"/>
    <s v="A21 Tonbridge to Pembury"/>
    <s v="Trunk road improvement project"/>
    <s v="South East"/>
    <x v="2"/>
    <s v="No"/>
    <x v="2"/>
    <s v="Proposed"/>
    <s v="After 2015"/>
    <m/>
    <s v="Unknown"/>
    <m/>
    <m/>
    <m/>
    <m/>
    <m/>
    <m/>
    <m/>
    <m/>
    <m/>
    <s v="Nominal"/>
    <m/>
    <s v="Highways Agency Major Projects Portfolio Office"/>
    <s v="In May 2012, scheme confirmed for development to place them in good position to be selected for a start of works in the early years of the next spending review (post 2015)"/>
    <n v="0"/>
    <n v="0"/>
    <n v="0"/>
    <n v="0"/>
    <n v="0"/>
    <n v="0"/>
    <n v="0"/>
    <n v="0"/>
    <n v="0"/>
    <n v="0"/>
    <n v="0"/>
  </r>
  <r>
    <x v="4"/>
    <s v="Roads - HA Majors"/>
    <s v="Future SR Periods"/>
    <s v="A27 Chichester Bypass"/>
    <s v="Trunk road improvement project"/>
    <s v="South East"/>
    <x v="2"/>
    <s v="No"/>
    <x v="2"/>
    <s v="Proposed"/>
    <s v="After 2015"/>
    <m/>
    <s v="Unknown"/>
    <m/>
    <m/>
    <m/>
    <m/>
    <m/>
    <m/>
    <m/>
    <m/>
    <m/>
    <s v="Nominal"/>
    <m/>
    <s v="Highways Agency Major Projects Portfolio Office"/>
    <m/>
    <n v="0"/>
    <n v="0"/>
    <n v="0"/>
    <n v="0"/>
    <n v="0"/>
    <n v="0"/>
    <n v="0"/>
    <n v="0"/>
    <n v="0"/>
    <n v="0"/>
    <n v="0"/>
  </r>
  <r>
    <x v="4"/>
    <s v="Roads - HA Majors"/>
    <s v="Future SR Periods"/>
    <s v="A38 Derby Junctions"/>
    <s v="Junction improvement project"/>
    <s v="East Midlands"/>
    <x v="2"/>
    <s v="No"/>
    <x v="2"/>
    <s v="Proposed"/>
    <s v="After 2015"/>
    <m/>
    <s v="Unknown"/>
    <m/>
    <m/>
    <m/>
    <m/>
    <m/>
    <m/>
    <m/>
    <m/>
    <m/>
    <s v="Nominal"/>
    <m/>
    <s v="Highways Agency Major Projects Portfolio Office"/>
    <m/>
    <n v="0"/>
    <n v="0"/>
    <n v="0"/>
    <n v="0"/>
    <n v="0"/>
    <n v="0"/>
    <n v="0"/>
    <n v="0"/>
    <n v="0"/>
    <n v="0"/>
    <n v="0"/>
  </r>
  <r>
    <x v="4"/>
    <s v="Roads - HA Majors"/>
    <s v="Future SR Periods"/>
    <s v="A5-M1 Link Road"/>
    <s v="Bypass Project"/>
    <s v="East of England"/>
    <x v="2"/>
    <s v="No"/>
    <x v="0"/>
    <s v="Proposed"/>
    <s v="After 2015"/>
    <m/>
    <s v="Unknown"/>
    <m/>
    <m/>
    <m/>
    <m/>
    <m/>
    <m/>
    <m/>
    <m/>
    <m/>
    <s v="Nominal"/>
    <m/>
    <s v="Highways Agency Major Projects Portfolio Office"/>
    <m/>
    <n v="0"/>
    <n v="0"/>
    <n v="0"/>
    <n v="0"/>
    <n v="0"/>
    <n v="0"/>
    <n v="0"/>
    <n v="0"/>
    <n v="0"/>
    <n v="0"/>
    <n v="0"/>
  </r>
  <r>
    <x v="4"/>
    <s v="Roads - HA Majors"/>
    <s v="Future SR Periods"/>
    <s v="A63 Castle Street"/>
    <s v="Trunk road improvement project"/>
    <s v="Yorkshire &amp; the Humber"/>
    <x v="2"/>
    <s v="No"/>
    <x v="2"/>
    <s v="Proposed"/>
    <s v="After 2015"/>
    <m/>
    <s v="Unknown"/>
    <m/>
    <m/>
    <m/>
    <m/>
    <m/>
    <m/>
    <m/>
    <m/>
    <m/>
    <s v="Nominal"/>
    <m/>
    <s v="Highways Agency Major Projects Portfolio Office"/>
    <s v="In May 2012, scheme confirmed for development to place them in good position to be selected for a start of works in the early years of the next spending review (post 2015)"/>
    <n v="0"/>
    <n v="0"/>
    <n v="0"/>
    <n v="0"/>
    <n v="0"/>
    <n v="0"/>
    <n v="0"/>
    <n v="0"/>
    <n v="0"/>
    <n v="0"/>
    <n v="0"/>
  </r>
  <r>
    <x v="4"/>
    <s v="Roads - HA Majors"/>
    <s v="Future SR Periods"/>
    <s v="M25 Junction 30"/>
    <s v="Trunk road improvement project"/>
    <s v="East of England"/>
    <x v="2"/>
    <s v="No"/>
    <x v="2"/>
    <s v="Proposed"/>
    <s v="After 2015"/>
    <m/>
    <s v="Unknown"/>
    <m/>
    <m/>
    <m/>
    <m/>
    <m/>
    <m/>
    <m/>
    <m/>
    <m/>
    <s v="Nominal"/>
    <m/>
    <s v="Highways Agency Major Projects Portfolio Office"/>
    <s v="In May 2012, scheme confirmed for development to place them in good position to be selected for a start of works in the early years of the next spending review (post 2015)"/>
    <n v="0"/>
    <n v="0"/>
    <n v="0"/>
    <n v="0"/>
    <n v="0"/>
    <n v="0"/>
    <n v="0"/>
    <n v="0"/>
    <n v="0"/>
    <n v="0"/>
    <n v="0"/>
  </r>
  <r>
    <x v="4"/>
    <s v="Roads - HA Majors"/>
    <s v="Future SR Periods"/>
    <s v="M4 Junctions 3 to 12"/>
    <s v="Managed motorway project"/>
    <s v="South East"/>
    <x v="2"/>
    <s v="No"/>
    <x v="2"/>
    <s v="Proposed"/>
    <s v="After 2015"/>
    <m/>
    <s v="Unknown"/>
    <m/>
    <m/>
    <m/>
    <m/>
    <m/>
    <m/>
    <m/>
    <m/>
    <m/>
    <s v="Nominal"/>
    <m/>
    <s v="Highways Agency Major Projects Portfolio Office"/>
    <s v="In May 2012, scheme confirmed for development to place them in good position to be selected for a start of works in the early years of the next spending review (post 2015)"/>
    <n v="0"/>
    <n v="0"/>
    <n v="0"/>
    <n v="0"/>
    <n v="0"/>
    <n v="0"/>
    <n v="0"/>
    <n v="0"/>
    <n v="0"/>
    <n v="0"/>
    <n v="0"/>
  </r>
  <r>
    <x v="4"/>
    <s v="Roads - HA Majors"/>
    <s v="HA PFI"/>
    <s v="Highways Agency PFI schemes"/>
    <s v="Schemes already committed - numbers from SR allocation"/>
    <s v="England"/>
    <x v="2"/>
    <s v="No"/>
    <x v="2"/>
    <s v="Confirmed"/>
    <n v="2011"/>
    <n v="2015"/>
    <s v="Programme"/>
    <n v="1704"/>
    <m/>
    <n v="393.72500000000002"/>
    <n v="446.96800000000002"/>
    <n v="441.12099999999998"/>
    <n v="422.28800000000001"/>
    <m/>
    <m/>
    <s v="Estimated"/>
    <s v="Nominal"/>
    <s v="2010/11"/>
    <s v="HMT Spending Team"/>
    <m/>
    <n v="393.72500000000002"/>
    <n v="435.21713729308675"/>
    <n v="419.04766428384835"/>
    <n v="391.3727339235063"/>
    <n v="0"/>
    <n v="0"/>
    <n v="1639.3625355004413"/>
    <n v="1245.6375355004413"/>
    <n v="0"/>
    <n v="1245.6375355004413"/>
    <n v="1639.3625355004413"/>
  </r>
  <r>
    <x v="4"/>
    <s v="Roads - HA Majors"/>
    <s v="Pre SR10 comitted starts"/>
    <s v="A1 Dishforth to Leeming"/>
    <s v="Pre SR10 comitted starts"/>
    <s v="Yorkshire &amp; the Humber"/>
    <x v="2"/>
    <s v="No"/>
    <x v="2"/>
    <s v="Completed"/>
    <s v="2008/2009"/>
    <d v="2012-03-01T00:00:00"/>
    <s v="Yes"/>
    <n v="80.5"/>
    <m/>
    <n v="80.400000000000006"/>
    <n v="0.1"/>
    <n v="0"/>
    <n v="0"/>
    <m/>
    <m/>
    <s v="Completed"/>
    <s v="Nominal"/>
    <m/>
    <s v="Highways Agency Major Projects Portfolio Office"/>
    <s v="Forecast Outturn as @ end August 2012, Total capex represents the sum of the period 2011/2012 to 2014/2015.  This therefore represents the capex cost for a 4 year period and not the total outturn cost of the scheme. "/>
    <n v="80.400000000000006"/>
    <n v="9.7370983446932818E-2"/>
    <n v="0"/>
    <n v="0"/>
    <n v="0"/>
    <n v="0"/>
    <n v="80.497370983446942"/>
    <n v="9.7370983446932818E-2"/>
    <n v="0"/>
    <n v="9.7370983446932818E-2"/>
    <n v="80.497370983446942"/>
  </r>
  <r>
    <x v="4"/>
    <s v="Roads - HA Majors"/>
    <s v="Pre SR10 comitted starts"/>
    <s v="A3 Hindhead"/>
    <s v="Pre SR10 comitted starts"/>
    <s v="South East"/>
    <x v="2"/>
    <s v="No"/>
    <x v="2"/>
    <s v="Completed"/>
    <s v="2006/2007"/>
    <d v="2011-07-01T00:00:00"/>
    <s v="Yes"/>
    <n v="15.099999999999998"/>
    <m/>
    <n v="18.399999999999999"/>
    <n v="3.3"/>
    <n v="0"/>
    <n v="0"/>
    <m/>
    <m/>
    <s v="Completed"/>
    <s v="Nominal"/>
    <m/>
    <s v="Highways Agency Major Projects Portfolio Office"/>
    <s v="Forecast Outturn as @ end August 2012, Total capex represents the sum of the period 2011/2012 to 2014/2015.  This therefore represents the capex cost for a 4 year period and not the total outturn cost of the scheme. "/>
    <n v="18.399999999999999"/>
    <n v="3.2132424537487831"/>
    <n v="0"/>
    <n v="0"/>
    <n v="0"/>
    <n v="0"/>
    <n v="21.613242453748782"/>
    <n v="3.2132424537487831"/>
    <n v="0"/>
    <n v="3.2132424537487831"/>
    <n v="21.613242453748782"/>
  </r>
  <r>
    <x v="4"/>
    <s v="Roads - HA Majors"/>
    <s v="Pre SR10 comitted starts"/>
    <s v="A46 Newark to Widmerpool"/>
    <s v="Pre SR10 comitted starts"/>
    <s v="East Midlands"/>
    <x v="2"/>
    <s v="No"/>
    <x v="2"/>
    <s v="Completed"/>
    <s v="2009/2010"/>
    <d v="2012-03-01T00:00:00"/>
    <s v="Yes"/>
    <n v="139"/>
    <m/>
    <n v="131.9"/>
    <n v="7.1"/>
    <n v="0"/>
    <n v="0"/>
    <m/>
    <m/>
    <s v="Completed"/>
    <s v="Nominal"/>
    <m/>
    <s v="Highways Agency Major Projects Portfolio Office"/>
    <s v="Forecast Outturn as @ end August 2012, Total capex represents the sum of the period 2011/2012 to 2014/2015.  This therefore represents the capex cost for a 4 year period and not the total outturn cost of the scheme. "/>
    <n v="131.9"/>
    <n v="6.9133398247322306"/>
    <n v="0"/>
    <n v="0"/>
    <n v="0"/>
    <n v="0"/>
    <n v="138.81333982473222"/>
    <n v="6.9133398247322306"/>
    <n v="0"/>
    <n v="6.9133398247322306"/>
    <n v="138.81333982473222"/>
  </r>
  <r>
    <x v="4"/>
    <s v="Roads - HA Majors"/>
    <s v="Pre SR10 comitted starts"/>
    <s v="M1 J10-J13"/>
    <s v="Pre SR10 comitted starts"/>
    <s v="South East"/>
    <x v="2"/>
    <s v="No"/>
    <x v="2"/>
    <s v="Started"/>
    <s v="2009/2010"/>
    <s v="2012/2013"/>
    <s v="Yes"/>
    <n v="178"/>
    <m/>
    <n v="127.2"/>
    <n v="50.8"/>
    <n v="0"/>
    <n v="0"/>
    <m/>
    <m/>
    <s v="Estimated"/>
    <s v="Nominal"/>
    <s v="2010/11"/>
    <s v="Highways Agency Major Projects Portfolio Office"/>
    <s v="Forecast Outturn as @ end August 2012, Total capex represents the sum of the period 2011/2012 to 2014/2015.  This therefore represents the capex cost for a 4 year period and not the total outturn cost of the scheme. "/>
    <n v="127.2"/>
    <n v="49.464459591041873"/>
    <n v="0"/>
    <n v="0"/>
    <n v="0"/>
    <n v="0"/>
    <n v="176.66445959104186"/>
    <n v="49.464459591041873"/>
    <n v="0"/>
    <n v="49.464459591041873"/>
    <n v="176.66445959104186"/>
  </r>
  <r>
    <x v="4"/>
    <s v="Roads - HA Majors"/>
    <s v="Pre SR10 comitted starts"/>
    <s v="M1 Junction 19/M6 (Viaduct)"/>
    <s v="Pre SR10 comitted starts"/>
    <s v="East Midlands"/>
    <x v="2"/>
    <s v="No"/>
    <x v="2"/>
    <s v="Completed"/>
    <s v="2010/2011"/>
    <d v="2012-03-01T00:00:00"/>
    <s v="Yes"/>
    <n v="11.700000000000001"/>
    <m/>
    <n v="10.9"/>
    <n v="0.8"/>
    <n v="0"/>
    <n v="0"/>
    <m/>
    <m/>
    <s v="Completed"/>
    <s v="Nominal"/>
    <m/>
    <s v="Highways Agency Major Projects Portfolio Office"/>
    <s v="Forecast Outturn as @ end August 2012, Total capex represents the sum of the period 2011/2012 to 2014/2015.  This therefore represents the capex cost for a 4 year period and not the total outturn cost of the scheme. "/>
    <n v="10.9"/>
    <n v="0.77896786757546255"/>
    <n v="0"/>
    <n v="0"/>
    <n v="0"/>
    <n v="0"/>
    <n v="11.678967867575462"/>
    <n v="0.77896786757546255"/>
    <n v="0"/>
    <n v="0.77896786757546255"/>
    <n v="11.678967867575462"/>
  </r>
  <r>
    <x v="4"/>
    <s v="Roads - HA Majors"/>
    <s v="Pre SR10 comitted starts"/>
    <s v="M25 J16-23 (DBFO Section 1)"/>
    <s v="Pre SR10 comitted starts"/>
    <s v="London"/>
    <x v="2"/>
    <s v="No"/>
    <x v="1"/>
    <s v="Completed"/>
    <s v="2009/2010"/>
    <d v="2012-05-01T00:00:00"/>
    <s v="Yes"/>
    <n v="203.8"/>
    <m/>
    <n v="166.4"/>
    <n v="37.4"/>
    <n v="0"/>
    <n v="0"/>
    <m/>
    <m/>
    <s v="Completed"/>
    <s v="Nominal"/>
    <m/>
    <s v="Highways Agency Major Projects Portfolio Office"/>
    <s v="Forecast Outturn as @ end August 2012, Total capex represents the sum of the period 2011/2012 to 2014/2015.  This therefore represents the capex cost for a 4 year period and not the total outturn cost of the scheme. "/>
    <n v="166.4"/>
    <n v="36.416747809152874"/>
    <n v="0"/>
    <n v="0"/>
    <n v="0"/>
    <n v="0"/>
    <n v="202.81674780915287"/>
    <n v="36.416747809152874"/>
    <n v="0"/>
    <n v="36.416747809152874"/>
    <n v="202.81674780915287"/>
  </r>
  <r>
    <x v="4"/>
    <s v="Roads - HA Majors"/>
    <s v="Pre SR10 comitted starts"/>
    <s v="M25 J27-30 (DBFO Section 4)"/>
    <s v="Pre SR10 comitted starts"/>
    <s v="London"/>
    <x v="2"/>
    <s v="No"/>
    <x v="1"/>
    <s v="Completed"/>
    <s v="2009/2010"/>
    <d v="2012-05-01T00:00:00"/>
    <s v="Yes"/>
    <n v="229.20000000000002"/>
    <m/>
    <n v="191.8"/>
    <n v="37.4"/>
    <n v="0"/>
    <n v="0"/>
    <m/>
    <m/>
    <s v="Completed"/>
    <s v="Nominal"/>
    <m/>
    <s v="Highways Agency Major Projects Portfolio Office"/>
    <s v="Forecast Outturn as @ end August 2012, Total capex represents the sum of the period 2011/2012 to 2014/2015.  This therefore represents the capex cost for a 4 year period and not the total outturn cost of the scheme. "/>
    <n v="191.8"/>
    <n v="36.416747809152874"/>
    <n v="0"/>
    <n v="0"/>
    <n v="0"/>
    <n v="0"/>
    <n v="228.21674780915288"/>
    <n v="36.416747809152874"/>
    <n v="0"/>
    <n v="36.416747809152874"/>
    <n v="228.21674780915288"/>
  </r>
  <r>
    <x v="4"/>
    <s v="Roads - HA Majors"/>
    <s v="SR10 additinoal starts"/>
    <s v="A14 Kettering Bypass"/>
    <s v="Trunk road improvement project"/>
    <s v="East Midlands"/>
    <x v="2"/>
    <s v="No"/>
    <x v="2"/>
    <s v="Confirmed"/>
    <s v="2013/2014"/>
    <s v="2015/2016"/>
    <s v="Yes"/>
    <n v="1.3"/>
    <m/>
    <n v="0"/>
    <n v="1.3"/>
    <n v="33.1"/>
    <n v="59.9"/>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
    <n v="1.2658227848101267"/>
    <n v="31.443702947253431"/>
    <n v="55.514783185925303"/>
    <n v="0"/>
    <n v="0"/>
    <n v="88.224308917988864"/>
    <n v="88.224308917988864"/>
    <n v="0"/>
    <n v="88.224308917988864"/>
    <n v="88.224308917988864"/>
  </r>
  <r>
    <x v="4"/>
    <s v="Roads - HA Majors"/>
    <s v="SR10 additinoal starts"/>
    <s v="A45 / A46 Tollbar End"/>
    <s v="Trunk road improvement project"/>
    <s v="West Midlands"/>
    <x v="2"/>
    <s v="No"/>
    <x v="2"/>
    <s v="Confirmed"/>
    <s v="2013/2014"/>
    <s v="2016/2017"/>
    <s v="Yes"/>
    <n v="11.1"/>
    <m/>
    <n v="0.4"/>
    <n v="10.7"/>
    <n v="29.1"/>
    <n v="25.5"/>
    <m/>
    <m/>
    <s v="Estimated"/>
    <s v="Nominal"/>
    <s v="2010/11"/>
    <s v="Highways Agency Major Projects Portfolio Office"/>
    <s v="Early Contractor Involvement. 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4"/>
    <n v="10.418695228821813"/>
    <n v="27.64385969078776"/>
    <n v="23.633171473140155"/>
    <n v="0"/>
    <n v="0"/>
    <n v="62.095726392749725"/>
    <n v="61.695726392749734"/>
    <n v="0"/>
    <n v="61.695726392749734"/>
    <n v="62.095726392749725"/>
  </r>
  <r>
    <x v="4"/>
    <s v="Roads - HA Majors"/>
    <s v="SR10 additinoal starts"/>
    <s v="A453 Widening"/>
    <s v="Trunk road improvement project"/>
    <s v="East Midlands"/>
    <x v="2"/>
    <s v="No"/>
    <x v="2"/>
    <s v="Confirmed"/>
    <s v="2012/2013 (Q4)"/>
    <s v="2015/2016"/>
    <s v="Yes"/>
    <n v="25.5"/>
    <m/>
    <n v="0.9"/>
    <n v="24.6"/>
    <n v="53.7"/>
    <n v="48.5"/>
    <m/>
    <m/>
    <s v="Estimated"/>
    <s v="Nominal"/>
    <s v="2010/11"/>
    <s v="Highways Agency Major Projects Portfolio Office"/>
    <s v="Early Contractor Involvement. 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9"/>
    <n v="23.953261927945476"/>
    <n v="51.012895718051638"/>
    <n v="44.949365350874409"/>
    <n v="0"/>
    <n v="0"/>
    <n v="120.81552299687152"/>
    <n v="119.91552299687152"/>
    <n v="0"/>
    <n v="119.91552299687152"/>
    <n v="120.81552299687152"/>
  </r>
  <r>
    <x v="4"/>
    <s v="Roads - HA Majors"/>
    <s v="SR10 additinoal starts"/>
    <s v="M1 / M6 Junction 19 Improvement"/>
    <s v="Junction improvement project"/>
    <s v="East Midlands"/>
    <x v="2"/>
    <s v="No"/>
    <x v="2"/>
    <s v="Confirmed"/>
    <s v="2013/2014"/>
    <s v="2016/2017"/>
    <s v="Yes"/>
    <n v="4.8999999999999995"/>
    <m/>
    <n v="0.1"/>
    <n v="4.8"/>
    <n v="29.8"/>
    <n v="54.9"/>
    <m/>
    <m/>
    <s v="Estimated"/>
    <s v="Nominal"/>
    <s v="2010/11"/>
    <s v="Highways Agency Major Projects Portfolio Office"/>
    <s v="Early Contractor Involvement. 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1"/>
    <n v="4.6738072054527757"/>
    <n v="28.308832260669252"/>
    <n v="50.880827995113506"/>
    <n v="0"/>
    <n v="0"/>
    <n v="83.963467461235524"/>
    <n v="83.86346746123553"/>
    <n v="0"/>
    <n v="83.86346746123553"/>
    <n v="83.963467461235524"/>
  </r>
  <r>
    <x v="4"/>
    <s v="Roads - HA Majors"/>
    <s v="SR10 additinoal starts"/>
    <s v="M3 Junctions 2 to 4a"/>
    <s v="Managed motorway project"/>
    <s v="South East"/>
    <x v="2"/>
    <s v="No"/>
    <x v="2"/>
    <s v="Confirmed"/>
    <s v="2013/2014"/>
    <s v="2015/2016"/>
    <s v="Yes"/>
    <n v="2.9"/>
    <m/>
    <n v="0.4"/>
    <n v="2.5"/>
    <n v="23.8"/>
    <n v="67.900000000000006"/>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4"/>
    <n v="2.4342745861733208"/>
    <n v="22.609067375970746"/>
    <n v="62.929111491224184"/>
    <n v="0"/>
    <n v="0"/>
    <n v="88.372453453368252"/>
    <n v="87.972453453368246"/>
    <n v="0"/>
    <n v="87.972453453368246"/>
    <n v="88.372453453368252"/>
  </r>
  <r>
    <x v="4"/>
    <s v="Roads - HA Majors"/>
    <s v="SR10 additinoal starts"/>
    <s v="M6 Junctions 10a to 13"/>
    <s v="Managed motorway project"/>
    <s v="West Midlands"/>
    <x v="2"/>
    <s v="No"/>
    <x v="2"/>
    <s v="Confirmed"/>
    <s v="2014/2015"/>
    <s v="2016/2017"/>
    <s v="Yes"/>
    <n v="2.2000000000000002"/>
    <m/>
    <n v="0.1"/>
    <n v="2.1"/>
    <n v="20.2"/>
    <n v="64.400000000000006"/>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1"/>
    <n v="2.0447906523855894"/>
    <n v="19.189208445151639"/>
    <n v="59.685342857655925"/>
    <n v="0"/>
    <n v="0"/>
    <n v="81.019341955193156"/>
    <n v="80.919341955193147"/>
    <n v="0"/>
    <n v="80.919341955193147"/>
    <n v="81.019341955193156"/>
  </r>
  <r>
    <x v="4"/>
    <s v="Roads - HA Majors"/>
    <s v="SR10 committed starts"/>
    <s v="A11 Fiveways to Thetford"/>
    <s v="Trunk road improvement project"/>
    <s v="East of England"/>
    <x v="2"/>
    <s v="No"/>
    <x v="2"/>
    <s v="Confirmed"/>
    <s v="2012/2013 (Q4)"/>
    <s v="2015/2015"/>
    <s v="Yes"/>
    <n v="78.8"/>
    <m/>
    <n v="6.7"/>
    <n v="18.100000000000001"/>
    <n v="31.8"/>
    <n v="22.2"/>
    <m/>
    <m/>
    <s v="Estimated"/>
    <s v="Nominal"/>
    <s v="2010/11"/>
    <s v="Highways Agency Major Projects Portfolio Office"/>
    <s v="Early Contractor Involvement. 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6.7"/>
    <n v="17.624148003894845"/>
    <n v="30.208753888902088"/>
    <n v="20.574761047204369"/>
    <n v="0"/>
    <n v="0"/>
    <n v="75.107662940001291"/>
    <n v="68.407662940001302"/>
    <n v="0"/>
    <n v="68.407662940001302"/>
    <n v="75.107662940001291"/>
  </r>
  <r>
    <x v="4"/>
    <s v="Roads - HA Majors"/>
    <s v="SR10 committed starts"/>
    <s v="A23 Handcross to Warninglid"/>
    <s v="Trunk road improvement project"/>
    <s v="South East"/>
    <x v="2"/>
    <s v="No"/>
    <x v="2"/>
    <s v="Started"/>
    <s v="2011/2012 (Q3)"/>
    <s v="2014/2015"/>
    <s v="Yes"/>
    <n v="58.2"/>
    <m/>
    <n v="6.4"/>
    <n v="18.100000000000001"/>
    <n v="22.5"/>
    <n v="11.2"/>
    <m/>
    <m/>
    <s v="Estimated"/>
    <s v="Nominal"/>
    <s v="2010/11"/>
    <s v="Highways Agency Major Projects Portfolio Office"/>
    <s v="Early Contractor Involvement. 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6.4"/>
    <n v="17.624148003894845"/>
    <n v="21.374118317619402"/>
    <n v="10.38005962741842"/>
    <n v="0"/>
    <n v="0"/>
    <n v="55.778325948932661"/>
    <n v="49.37832594893267"/>
    <n v="0"/>
    <n v="49.37832594893267"/>
    <n v="55.778325948932661"/>
  </r>
  <r>
    <x v="4"/>
    <s v="Roads - HA Majors"/>
    <s v="SR10 committed starts"/>
    <s v="A556 Knutsford to Bowdon"/>
    <s v="Trunk road improvement project"/>
    <s v="North West"/>
    <x v="2"/>
    <s v="No"/>
    <x v="2"/>
    <s v="Confirmed"/>
    <s v="2014/2015"/>
    <s v="2016/2017"/>
    <s v="Yes"/>
    <n v="109.7"/>
    <m/>
    <n v="2.2000000000000002"/>
    <n v="3.8"/>
    <n v="4.7"/>
    <n v="99"/>
    <m/>
    <m/>
    <s v="Estimated"/>
    <s v="Nominal"/>
    <s v="2010/11"/>
    <s v="Highways Agency Major Projects Portfolio Office"/>
    <s v="Early Contractor Involvement. 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2.2000000000000002"/>
    <n v="3.7000973709834475"/>
    <n v="4.4648158263471638"/>
    <n v="91.752312778073545"/>
    <n v="0"/>
    <n v="0"/>
    <n v="102.11722597540415"/>
    <n v="99.917225975404151"/>
    <n v="0"/>
    <n v="99.917225975404151"/>
    <n v="102.11722597540415"/>
  </r>
  <r>
    <x v="4"/>
    <s v="Roads - HA Majors"/>
    <s v="SR10 committed starts"/>
    <s v="M1 Junctions 28 to 31"/>
    <s v="Managed motorway project"/>
    <s v="East Midlands"/>
    <x v="2"/>
    <s v="No"/>
    <x v="2"/>
    <s v="Confirmed"/>
    <s v="2013/2014"/>
    <s v="2015/2016"/>
    <s v="Yes"/>
    <n v="9.1999999999999993"/>
    <m/>
    <n v="1.5"/>
    <n v="7.7"/>
    <n v="72.599999999999994"/>
    <n v="166.6"/>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1.5"/>
    <n v="7.4975657254138275"/>
    <n v="68.967155104851926"/>
    <n v="154.40338695784902"/>
    <n v="0"/>
    <n v="0"/>
    <n v="232.36810778811477"/>
    <n v="230.86810778811477"/>
    <n v="0"/>
    <n v="230.86810778811477"/>
    <n v="232.36810778811477"/>
  </r>
  <r>
    <x v="4"/>
    <s v="Roads - HA Majors"/>
    <s v="SR10 committed starts"/>
    <s v="M1 Junctions 32 to 35a"/>
    <s v="Managed motorway project"/>
    <s v="Yorkshire &amp; the Humber"/>
    <x v="2"/>
    <s v="No"/>
    <x v="2"/>
    <s v="Confirmed"/>
    <s v="2012/2013 (Q4)"/>
    <s v="2015/2016"/>
    <s v="Yes"/>
    <n v="8.6999999999999993"/>
    <m/>
    <n v="0.6"/>
    <n v="8.1"/>
    <n v="66.900000000000006"/>
    <n v="15.6"/>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6"/>
    <n v="7.8870496592015584"/>
    <n v="63.552378464388362"/>
    <n v="14.457940195332801"/>
    <n v="0"/>
    <n v="0"/>
    <n v="86.49736831892271"/>
    <n v="85.897368318922716"/>
    <n v="0"/>
    <n v="85.897368318922716"/>
    <n v="86.49736831892271"/>
  </r>
  <r>
    <x v="4"/>
    <s v="Roads - HA Majors"/>
    <s v="SR10 committed starts"/>
    <s v="M1 Junctions 39 to 42"/>
    <s v="Managed motorway project"/>
    <s v="Yorkshire &amp; the Humber"/>
    <x v="2"/>
    <s v="No"/>
    <x v="2"/>
    <s v="Confirmed"/>
    <s v="2014/2015"/>
    <s v="2015/2016"/>
    <s v="Yes"/>
    <n v="4.6000000000000005"/>
    <m/>
    <n v="0.9"/>
    <n v="3.7"/>
    <n v="9.4"/>
    <n v="80.3"/>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9"/>
    <n v="3.6027263875365145"/>
    <n v="8.9296316526943276"/>
    <n v="74.421320364437435"/>
    <n v="0"/>
    <n v="0"/>
    <n v="87.853678404668273"/>
    <n v="86.953678404668281"/>
    <n v="0"/>
    <n v="86.953678404668281"/>
    <n v="87.853678404668273"/>
  </r>
  <r>
    <x v="4"/>
    <s v="Roads - HA Majors"/>
    <s v="SR10 committed starts"/>
    <s v="M25 Junctions 23 to 27"/>
    <s v="Managed motorway project"/>
    <s v="South East"/>
    <x v="2"/>
    <s v="No"/>
    <x v="2"/>
    <s v="Confirmed"/>
    <s v="2013/2014"/>
    <s v="2015/2016"/>
    <s v="Yes"/>
    <n v="26.2"/>
    <m/>
    <n v="0.3"/>
    <n v="25.9"/>
    <n v="102.4"/>
    <n v="138.1"/>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3"/>
    <n v="25.219084712755603"/>
    <n v="97.275987365521189"/>
    <n v="127.98984237022178"/>
    <n v="0"/>
    <n v="0"/>
    <n v="250.78491444849857"/>
    <n v="250.48491444849856"/>
    <n v="0"/>
    <n v="250.48491444849856"/>
    <n v="250.78491444849857"/>
  </r>
  <r>
    <x v="4"/>
    <s v="Roads - HA Majors"/>
    <s v="SR10 committed starts"/>
    <s v="M25 Junctions 5 to 6/7"/>
    <s v="Managed motorway project"/>
    <s v="South East"/>
    <x v="2"/>
    <s v="No"/>
    <x v="2"/>
    <s v="Confirmed"/>
    <s v="2013/2014"/>
    <s v="2014/2015"/>
    <s v="Yes"/>
    <n v="38.700000000000003"/>
    <m/>
    <n v="0.2"/>
    <n v="38.5"/>
    <n v="58.8"/>
    <n v="47.5"/>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0.2"/>
    <n v="37.487828627069135"/>
    <n v="55.857695870045369"/>
    <n v="44.022574312712052"/>
    <n v="0"/>
    <n v="0"/>
    <n v="137.56809880982655"/>
    <n v="137.36809880982656"/>
    <n v="0"/>
    <n v="137.36809880982656"/>
    <n v="137.56809880982655"/>
  </r>
  <r>
    <x v="4"/>
    <s v="Roads - HA Majors"/>
    <s v="SR10 committed starts"/>
    <s v="M4 J19 - 20 to M5 J15 - 17"/>
    <s v="Managed motorway project"/>
    <s v="South West"/>
    <x v="2"/>
    <s v="No"/>
    <x v="2"/>
    <s v="Started"/>
    <s v="2011/2012 (Q4)"/>
    <s v="2013/2014"/>
    <s v="Yes"/>
    <n v="71.2"/>
    <m/>
    <n v="14.4"/>
    <n v="56.8"/>
    <n v="3.6"/>
    <n v="0"/>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14.4"/>
    <n v="55.306718597857845"/>
    <n v="3.4198589308191041"/>
    <n v="0"/>
    <n v="0"/>
    <n v="0"/>
    <n v="73.126577528676947"/>
    <n v="58.726577528676948"/>
    <n v="0"/>
    <n v="58.726577528676948"/>
    <n v="73.126577528676947"/>
  </r>
  <r>
    <x v="4"/>
    <s v="Roads - HA Majors"/>
    <s v="SR10 committed starts"/>
    <s v="M6 Junctions 5 to 8"/>
    <s v="Managed motorway project"/>
    <s v="West Midlands"/>
    <x v="2"/>
    <s v="No"/>
    <x v="2"/>
    <s v="Started"/>
    <s v="2012/2013 (Q1)"/>
    <s v="2013/2014"/>
    <s v="Yes"/>
    <n v="60.6"/>
    <m/>
    <n v="14"/>
    <n v="46.6"/>
    <n v="44.5"/>
    <n v="3.4"/>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14"/>
    <n v="45.374878286270693"/>
    <n v="42.273256228180593"/>
    <n v="3.1510895297520207"/>
    <n v="0"/>
    <n v="0"/>
    <n v="104.7992240442033"/>
    <n v="90.799224044203299"/>
    <n v="0"/>
    <n v="90.799224044203299"/>
    <n v="104.7992240442033"/>
  </r>
  <r>
    <x v="4"/>
    <s v="Roads - HA Majors"/>
    <s v="SR10 committed starts"/>
    <s v="M60 Junctions 12 to 15"/>
    <m/>
    <s v="North West"/>
    <x v="2"/>
    <s v="No"/>
    <x v="2"/>
    <m/>
    <m/>
    <m/>
    <m/>
    <m/>
    <m/>
    <m/>
    <m/>
    <m/>
    <m/>
    <m/>
    <m/>
    <m/>
    <s v="Nominal"/>
    <m/>
    <m/>
    <m/>
    <n v="0"/>
    <n v="0"/>
    <n v="0"/>
    <n v="0"/>
    <n v="0"/>
    <n v="0"/>
    <n v="0"/>
    <n v="0"/>
    <n v="0"/>
    <n v="0"/>
    <n v="0"/>
  </r>
  <r>
    <x v="4"/>
    <s v="Roads - HA Majors"/>
    <s v="SR10 committed starts"/>
    <s v="M60 Junctions 8 to 12"/>
    <s v="Managed motorway project"/>
    <s v="North West"/>
    <x v="2"/>
    <s v="No"/>
    <x v="2"/>
    <s v="Confirmed"/>
    <s v="2014/2015"/>
    <s v="2016/2017"/>
    <s v="Yes"/>
    <n v="7.1999999999999993"/>
    <m/>
    <n v="1.9"/>
    <n v="5.3"/>
    <n v="18.600000000000001"/>
    <n v="96.1"/>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1.9"/>
    <n v="5.1606621226874401"/>
    <n v="17.669271142565375"/>
    <n v="89.064618767402706"/>
    <n v="0"/>
    <n v="0"/>
    <n v="113.79455203265552"/>
    <n v="111.89455203265553"/>
    <n v="0"/>
    <n v="111.89455203265553"/>
    <n v="113.79455203265552"/>
  </r>
  <r>
    <x v="4"/>
    <s v="Roads - HA Majors"/>
    <s v="SR10 committed starts"/>
    <s v="M62 Junctions 18 to 20"/>
    <m/>
    <s v="North West"/>
    <x v="2"/>
    <s v="No"/>
    <x v="2"/>
    <m/>
    <m/>
    <m/>
    <m/>
    <m/>
    <m/>
    <m/>
    <m/>
    <m/>
    <m/>
    <m/>
    <m/>
    <m/>
    <s v="Nominal"/>
    <m/>
    <m/>
    <m/>
    <n v="0"/>
    <n v="0"/>
    <n v="0"/>
    <n v="0"/>
    <n v="0"/>
    <n v="0"/>
    <n v="0"/>
    <n v="0"/>
    <n v="0"/>
    <n v="0"/>
    <n v="0"/>
  </r>
  <r>
    <x v="4"/>
    <s v="Roads - HA Majors"/>
    <s v="SR10 committed starts"/>
    <s v="M62 Junctions 25 to 30"/>
    <s v="Managed motorway project"/>
    <s v="North West"/>
    <x v="2"/>
    <s v="No"/>
    <x v="2"/>
    <s v="Started"/>
    <s v="2011/2012 (Q3)"/>
    <s v="2013/2014"/>
    <s v="Yes"/>
    <n v="121.7"/>
    <m/>
    <n v="40"/>
    <n v="67.5"/>
    <n v="14.2"/>
    <n v="0"/>
    <m/>
    <m/>
    <s v="Estimated"/>
    <s v="Nominal"/>
    <s v="2010/11"/>
    <s v="Highways Agency Major Projects Portfolio Office"/>
    <s v="Total capex costs exclude historic costs (up to and including 2010/2011) and the forecast is the nominal amount of funding allocated to the scheme for the SR10 period (2011/2012 to 2014/2015).  This therefore represents the capex cost for a 4 year period and not the total outturn cost of the scheme"/>
    <n v="40"/>
    <n v="65.725413826679656"/>
    <n v="13.489443560453134"/>
    <n v="0"/>
    <n v="0"/>
    <n v="0"/>
    <n v="119.2148573871328"/>
    <n v="79.214857387132795"/>
    <n v="0"/>
    <n v="79.214857387132795"/>
    <n v="119.2148573871328"/>
  </r>
  <r>
    <x v="4"/>
    <s v="Roads - HA Majors"/>
    <s v="SR10 committed starts"/>
    <s v="SR10 Schemes scheduled to start in 2013/14 or 2014/15"/>
    <s v="Managed Motorway &amp; Traditional project"/>
    <s v="England"/>
    <x v="2"/>
    <s v="No"/>
    <x v="2"/>
    <s v="Confirmed"/>
    <s v="After 2015"/>
    <m/>
    <s v="Unknown"/>
    <n v="498.1"/>
    <m/>
    <m/>
    <m/>
    <m/>
    <m/>
    <n v="498.1"/>
    <m/>
    <s v="Estimated"/>
    <s v="Nominal"/>
    <s v="2010/11"/>
    <m/>
    <m/>
    <n v="0"/>
    <n v="0"/>
    <n v="0"/>
    <n v="0"/>
    <n v="450.37523522797176"/>
    <n v="0"/>
    <n v="0"/>
    <n v="0"/>
    <n v="450.37523522797176"/>
    <n v="450.37523522797176"/>
    <n v="450.37523522797176"/>
  </r>
  <r>
    <x v="4"/>
    <s v="Roads - HA Majors"/>
    <s v="Under review for post 2015"/>
    <s v="M20 Junction 10a"/>
    <s v="Junction improvement project"/>
    <s v="South East"/>
    <x v="2"/>
    <s v="No"/>
    <x v="0"/>
    <s v="Proposed"/>
    <s v="After 2015"/>
    <m/>
    <s v="Unknown"/>
    <m/>
    <m/>
    <m/>
    <m/>
    <m/>
    <m/>
    <m/>
    <m/>
    <m/>
    <s v="Nominal"/>
    <m/>
    <s v="Highways Agency Major Projects Portfolio Office"/>
    <m/>
    <n v="0"/>
    <n v="0"/>
    <n v="0"/>
    <n v="0"/>
    <n v="0"/>
    <n v="0"/>
    <n v="0"/>
    <n v="0"/>
    <n v="0"/>
    <n v="0"/>
    <n v="0"/>
  </r>
  <r>
    <x v="4"/>
    <s v="Roads - HA Majors"/>
    <s v="Under review for post 2015"/>
    <s v="M54 / M6 / M6 Toll"/>
    <s v="Trunk road improvement project"/>
    <s v="West Midlands"/>
    <x v="2"/>
    <s v="No"/>
    <x v="0"/>
    <s v="Proposed"/>
    <s v="After 2015"/>
    <m/>
    <s v="Unknown"/>
    <m/>
    <m/>
    <m/>
    <m/>
    <m/>
    <m/>
    <m/>
    <m/>
    <m/>
    <s v="Nominal"/>
    <m/>
    <s v="Highways Agency Major Projects Portfolio Office"/>
    <m/>
    <n v="0"/>
    <n v="0"/>
    <n v="0"/>
    <n v="0"/>
    <n v="0"/>
    <n v="0"/>
    <n v="0"/>
    <n v="0"/>
    <n v="0"/>
    <n v="0"/>
    <n v="0"/>
  </r>
  <r>
    <x v="4"/>
    <s v="Roads - HA Renewals"/>
    <s v="HA renewals"/>
    <s v="A27 E/WB: M27-EstnRd 46/7-49/0"/>
    <s v="Roads - Pavement Strengthening"/>
    <s v="South East"/>
    <x v="2"/>
    <s v="No"/>
    <x v="2"/>
    <s v="Started"/>
    <m/>
    <d v="2012-03-30T00:00:00"/>
    <s v="Yes"/>
    <n v="11"/>
    <m/>
    <n v="0.3"/>
    <n v="9.6479999999999997"/>
    <m/>
    <m/>
    <m/>
    <m/>
    <s v="Estimated"/>
    <s v="Nominal"/>
    <s v="2010/11"/>
    <m/>
    <m/>
    <n v="0.3"/>
    <n v="9.3943524829600786"/>
    <n v="0"/>
    <n v="0"/>
    <n v="0"/>
    <n v="0"/>
    <n v="9.6943524829600793"/>
    <n v="9.3943524829600786"/>
    <n v="0"/>
    <n v="9.3943524829600786"/>
    <n v="9.6943524829600793"/>
  </r>
  <r>
    <x v="4"/>
    <s v="Roads - HA Renewals"/>
    <s v="HA renewals"/>
    <s v="A27 EasternRd-A3M E&amp;WB Pavmnt"/>
    <s v="Roads - Pavement Strengthening"/>
    <s v="South East"/>
    <x v="2"/>
    <s v="No"/>
    <x v="2"/>
    <s v="Confirmed"/>
    <m/>
    <d v="2012-03-30T00:00:00"/>
    <s v="Yes"/>
    <n v="13"/>
    <m/>
    <n v="0.35499999999999998"/>
    <n v="12.654"/>
    <m/>
    <m/>
    <m/>
    <m/>
    <s v="Estimated"/>
    <s v="Nominal"/>
    <s v="2010/11"/>
    <m/>
    <m/>
    <n v="0.35499999999999998"/>
    <n v="12.32132424537488"/>
    <n v="0"/>
    <n v="0"/>
    <n v="0"/>
    <n v="0"/>
    <n v="12.676324245374881"/>
    <n v="12.32132424537488"/>
    <n v="0"/>
    <n v="12.32132424537488"/>
    <n v="12.676324245374881"/>
  </r>
  <r>
    <x v="4"/>
    <s v="Roads - HA Renewals"/>
    <s v="HA renewals"/>
    <s v="A404 Cox Green N&amp;SB Pavement"/>
    <s v="Roads - Pavement Strengthening"/>
    <s v="South East"/>
    <x v="2"/>
    <s v="No"/>
    <x v="2"/>
    <s v="Confirmed"/>
    <m/>
    <d v="2011-12-31T00:00:00"/>
    <s v="Yes"/>
    <n v="17"/>
    <m/>
    <n v="0.34499999999999997"/>
    <n v="15.484"/>
    <m/>
    <m/>
    <m/>
    <m/>
    <s v="Estimated"/>
    <s v="Nominal"/>
    <s v="2010/11"/>
    <m/>
    <m/>
    <n v="0.34499999999999997"/>
    <n v="15.07692307692308"/>
    <n v="0"/>
    <n v="0"/>
    <n v="0"/>
    <n v="0"/>
    <n v="15.421923076923081"/>
    <n v="15.07692307692308"/>
    <n v="0"/>
    <n v="15.07692307692308"/>
    <n v="15.421923076923081"/>
  </r>
  <r>
    <x v="4"/>
    <s v="Roads - HA Renewals"/>
    <s v="HA renewals"/>
    <s v="Highway Agency capital renewals"/>
    <s v="Does not include maintenance"/>
    <s v="England"/>
    <x v="2"/>
    <s v="No"/>
    <x v="2"/>
    <s v="Confirmed"/>
    <n v="2011"/>
    <n v="2015"/>
    <s v="Programme"/>
    <n v="1507"/>
    <m/>
    <n v="397.4"/>
    <n v="393.8"/>
    <n v="386.3"/>
    <n v="383.8"/>
    <m/>
    <m/>
    <s v="Estimated"/>
    <s v="Nominal"/>
    <s v="2010/11"/>
    <s v="Highways Agency estimates supplied to ERG"/>
    <s v="Does not include maintenance - figures in annual report do"/>
    <n v="397.4"/>
    <n v="383.44693281402147"/>
    <n v="366.96986249317223"/>
    <n v="355.7024004467134"/>
    <n v="0"/>
    <n v="0"/>
    <n v="1503.5191957539071"/>
    <n v="1106.1191957539072"/>
    <n v="0"/>
    <n v="1106.1191957539072"/>
    <n v="1503.5191957539071"/>
  </r>
  <r>
    <x v="4"/>
    <s v="Roads - HA Renewals"/>
    <s v="HA renewals"/>
    <s v="M180 J4 - J5"/>
    <s v="Roads - Safety Barrier"/>
    <s v="North East"/>
    <x v="2"/>
    <s v="No"/>
    <x v="2"/>
    <s v="Confirmed"/>
    <m/>
    <m/>
    <s v="Yes"/>
    <n v="13"/>
    <m/>
    <n v="0.65"/>
    <n v="12.35"/>
    <m/>
    <m/>
    <m/>
    <m/>
    <s v="Estimated"/>
    <s v="Nominal"/>
    <s v="2010/11"/>
    <m/>
    <m/>
    <n v="0.65"/>
    <n v="12.025316455696204"/>
    <n v="0"/>
    <n v="0"/>
    <n v="0"/>
    <n v="0"/>
    <n v="12.675316455696205"/>
    <n v="12.025316455696204"/>
    <n v="0"/>
    <n v="12.025316455696204"/>
    <n v="12.675316455696205"/>
  </r>
  <r>
    <x v="4"/>
    <s v="Roads - HA Renewals"/>
    <s v="HA renewals"/>
    <s v="M271 Southampton, South of M27"/>
    <s v="Roads - Pavement Strengthening"/>
    <s v="South East"/>
    <x v="2"/>
    <s v="No"/>
    <x v="2"/>
    <s v="Started"/>
    <m/>
    <d v="2011-03-30T00:00:00"/>
    <s v="Yes"/>
    <n v="32"/>
    <m/>
    <n v="8.2040000000000006"/>
    <n v="6.3"/>
    <m/>
    <m/>
    <m/>
    <m/>
    <s v="Estimated"/>
    <s v="Nominal"/>
    <s v="2010/11"/>
    <m/>
    <m/>
    <n v="8.2040000000000006"/>
    <n v="6.1343719571567679"/>
    <n v="0"/>
    <n v="0"/>
    <n v="0"/>
    <n v="0"/>
    <n v="14.338371957156768"/>
    <n v="6.1343719571567679"/>
    <n v="0"/>
    <n v="6.1343719571567679"/>
    <n v="14.338371957156768"/>
  </r>
  <r>
    <x v="4"/>
    <s v="Roads - HA Renewals"/>
    <s v="HA renewals"/>
    <s v="M4 J4-15 Baydon Ph3 C/Res VCB"/>
    <s v="Roads - Safety Barrier"/>
    <s v="South East"/>
    <x v="2"/>
    <s v="No"/>
    <x v="2"/>
    <s v="Confirmed"/>
    <m/>
    <d v="2011-12-09T00:00:00"/>
    <s v="Yes"/>
    <n v="24"/>
    <m/>
    <n v="5.8769999999999998"/>
    <m/>
    <m/>
    <m/>
    <m/>
    <m/>
    <s v="Estimated"/>
    <s v="Nominal"/>
    <s v="2010/11"/>
    <m/>
    <m/>
    <n v="5.8769999999999989"/>
    <n v="0"/>
    <n v="0"/>
    <n v="0"/>
    <n v="0"/>
    <n v="0"/>
    <n v="5.8769999999999989"/>
    <n v="0"/>
    <n v="0"/>
    <n v="0"/>
    <n v="5.8769999999999989"/>
  </r>
  <r>
    <x v="4"/>
    <s v="Roads - HA Renewals"/>
    <s v="HA renewals"/>
    <s v="M5 J13 STROUDWATERI/C BRIDGE C"/>
    <s v="Structures - Bridge and Large Culvert"/>
    <s v="South West"/>
    <x v="2"/>
    <s v="No"/>
    <x v="2"/>
    <s v="Confirmed"/>
    <m/>
    <d v="2015-03-31T00:00:00"/>
    <s v="Yes"/>
    <n v="12"/>
    <m/>
    <n v="0.22700000000000001"/>
    <n v="0.114"/>
    <n v="5.7"/>
    <n v="6.2"/>
    <m/>
    <m/>
    <s v="Estimated"/>
    <s v="Nominal"/>
    <s v="2010/11"/>
    <m/>
    <m/>
    <n v="0.22699999999999998"/>
    <n v="0.11100292112950343"/>
    <n v="5.4147766404635815"/>
    <n v="5.7461044366066254"/>
    <n v="0"/>
    <n v="0"/>
    <n v="11.498883998199711"/>
    <n v="11.27188399819971"/>
    <n v="0"/>
    <n v="11.27188399819971"/>
    <n v="11.498883998199711"/>
  </r>
  <r>
    <x v="4"/>
    <s v="Roads - HA Renewals"/>
    <s v="HA renewals"/>
    <s v="OD3:A3 CLANFIELD SB LOW TEXT C"/>
    <s v="Roads - Pavement Strengthening"/>
    <s v="South West"/>
    <x v="2"/>
    <s v="No"/>
    <x v="2"/>
    <s v="Confirmed"/>
    <m/>
    <d v="2011-12-31T00:00:00"/>
    <s v="Yes"/>
    <n v="10"/>
    <m/>
    <n v="0.378"/>
    <n v="9.6219999999999999"/>
    <m/>
    <m/>
    <m/>
    <m/>
    <s v="Estimated"/>
    <s v="Nominal"/>
    <s v="2010/11"/>
    <m/>
    <m/>
    <n v="0.37799999999999995"/>
    <n v="9.369036027263876"/>
    <n v="0"/>
    <n v="0"/>
    <n v="0"/>
    <n v="0"/>
    <n v="9.7470360272638761"/>
    <n v="9.369036027263876"/>
    <n v="0"/>
    <n v="9.369036027263876"/>
    <n v="9.7470360272638761"/>
  </r>
  <r>
    <x v="4"/>
    <s v="Roads - HA Renewals"/>
    <s v="HA renewals"/>
    <s v="TOD3: A404M Western Region C"/>
    <s v="Structures - Bridge and Large Culvert"/>
    <s v="South East"/>
    <x v="2"/>
    <s v="No"/>
    <x v="2"/>
    <s v="Started"/>
    <m/>
    <d v="2011-10-31T00:00:00"/>
    <s v="Yes"/>
    <n v="19"/>
    <m/>
    <n v="2.2999999999999998"/>
    <m/>
    <m/>
    <m/>
    <m/>
    <m/>
    <s v="Estimated"/>
    <s v="Nominal"/>
    <s v="2010/11"/>
    <m/>
    <m/>
    <n v="2.2999999999999998"/>
    <n v="0"/>
    <n v="0"/>
    <n v="0"/>
    <n v="0"/>
    <n v="0"/>
    <n v="2.2999999999999998"/>
    <n v="0"/>
    <n v="0"/>
    <n v="0"/>
    <n v="2.2999999999999998"/>
  </r>
  <r>
    <x v="4"/>
    <s v="Roads- LA Majors"/>
    <s v="Other"/>
    <s v="A6 to Manchester Airport Relief Road"/>
    <s v="Linking the M56 at Manchester Airport with the A6 south of Stockport"/>
    <s v="North West"/>
    <x v="2"/>
    <s v="No"/>
    <x v="0"/>
    <s v="Planned"/>
    <n v="2010"/>
    <m/>
    <s v="Unknown"/>
    <n v="284"/>
    <m/>
    <n v="0"/>
    <n v="14"/>
    <n v="50"/>
    <n v="56"/>
    <m/>
    <m/>
    <s v="Estimated"/>
    <s v="Nominal"/>
    <s v="2010/11"/>
    <m/>
    <m/>
    <n v="0"/>
    <n v="13.631937682570596"/>
    <n v="47.498040705820891"/>
    <n v="51.900298137092108"/>
    <n v="0"/>
    <n v="0"/>
    <n v="113.0302765254836"/>
    <n v="113.0302765254836"/>
    <n v="0"/>
    <n v="113.0302765254836"/>
    <n v="113.0302765254836"/>
  </r>
  <r>
    <x v="4"/>
    <s v="Roads- LA Majors"/>
    <s v="Other"/>
    <s v="Highways Maintenance Block Funding"/>
    <s v="DfT capital funding provided to local highway authorities outside of London for highways maintenance, allocated by formula"/>
    <s v="England"/>
    <x v="2"/>
    <s v="No"/>
    <x v="2"/>
    <s v="Confirmed"/>
    <m/>
    <s v="annual grant funding"/>
    <s v="Yes"/>
    <n v="3042"/>
    <m/>
    <n v="806"/>
    <n v="779"/>
    <n v="750"/>
    <n v="707"/>
    <m/>
    <m/>
    <s v="Confirmed"/>
    <s v="Nominal"/>
    <s v="2010/11"/>
    <s v="DfT records"/>
    <s v="This entry relates to the highways maintenance  Block for 2011/12 to 2014/15 which is capital grant allocated to authorities by formula and not ring-fenced."/>
    <n v="806"/>
    <n v="758.51996105160674"/>
    <n v="712.47061058731333"/>
    <n v="655.24126398078783"/>
    <n v="0"/>
    <n v="0"/>
    <n v="2932.2318356197084"/>
    <n v="2126.2318356197079"/>
    <n v="0"/>
    <n v="2126.2318356197079"/>
    <n v="2932.2318356197084"/>
  </r>
  <r>
    <x v="4"/>
    <s v="Roads- LA Majors"/>
    <s v="Other"/>
    <s v="Integrated Transport Block"/>
    <s v="DfT capital funding for local authority small scale transport schemes outside of London, allocated by formula"/>
    <s v="England"/>
    <x v="2"/>
    <s v="No"/>
    <x v="2"/>
    <s v="Confirmed"/>
    <m/>
    <s v="annual grant funding"/>
    <s v="Yes"/>
    <n v="1440"/>
    <s v="ongoing"/>
    <n v="350"/>
    <n v="320"/>
    <n v="320"/>
    <n v="450"/>
    <m/>
    <m/>
    <s v="Confirmed"/>
    <s v="Nominal"/>
    <s v="2010/11"/>
    <s v="DfT records"/>
    <s v="This entry relates to the Integrated Transport Block for 2011/12 to 2014/15 which is capital grant allocated to authorities by formula and not ring-fenced."/>
    <n v="350"/>
    <n v="311.58714703018506"/>
    <n v="303.98746051725374"/>
    <n v="417.05596717306156"/>
    <n v="0"/>
    <n v="0"/>
    <n v="1382.6305747205004"/>
    <n v="1032.6305747205004"/>
    <n v="0"/>
    <n v="1032.6305747205004"/>
    <n v="1382.6305747205004"/>
  </r>
  <r>
    <x v="4"/>
    <s v="Roads- LA Majors"/>
    <s v="Other"/>
    <s v="Local Authority Major Schemes - Committed and Approved"/>
    <s v="DfT capital funding for large transport capital projects promoted by Local Authorities outside of London"/>
    <s v="England"/>
    <x v="2"/>
    <s v="No"/>
    <x v="2"/>
    <s v="Started"/>
    <s v="various"/>
    <s v="programme"/>
    <s v="Yes"/>
    <n v="1604.9"/>
    <n v="1604.9"/>
    <n v="432.4"/>
    <n v="359"/>
    <n v="399.9"/>
    <n v="413.6"/>
    <m/>
    <m/>
    <s v="Confirmed"/>
    <s v="Nominal"/>
    <s v="2010/11"/>
    <s v="DfT records"/>
    <s v="This entry relates to those schemes that were either in construction and/or have a live funding approval (Full, Conditional or Programme Entry) including schemes that were in the Development Pool. The total publicly funded investment is the DfT funding provided and does not include the local authority contribution. "/>
    <n v="432.4"/>
    <n v="349.56183057448885"/>
    <n v="379.88932956515549"/>
    <n v="383.32077338395169"/>
    <n v="0"/>
    <n v="0"/>
    <n v="1545.1719335235962"/>
    <n v="1112.7719335235961"/>
    <n v="0"/>
    <n v="1112.7719335235961"/>
    <n v="1545.1719335235962"/>
  </r>
  <r>
    <x v="4"/>
    <s v="Roads- LA Majors"/>
    <s v="Other"/>
    <s v="Local Authority Major Schemes - Development Pool"/>
    <s v="DfT capital funding for large transport capital projects promoted by Local Authorities outside of London"/>
    <s v="England"/>
    <x v="2"/>
    <s v="No"/>
    <x v="2"/>
    <m/>
    <m/>
    <m/>
    <m/>
    <m/>
    <m/>
    <m/>
    <m/>
    <m/>
    <m/>
    <m/>
    <m/>
    <m/>
    <s v="Nominal"/>
    <m/>
    <s v="DfT records"/>
    <s v="Decisions have now been made on all schemes in the Development Pool - apart from 3, where a decision has been deferred until c.May 2012.  "/>
    <n v="0"/>
    <n v="0"/>
    <n v="0"/>
    <n v="0"/>
    <n v="0"/>
    <n v="0"/>
    <n v="0"/>
    <n v="0"/>
    <n v="0"/>
    <n v="0"/>
    <n v="0"/>
  </r>
  <r>
    <x v="4"/>
    <s v="Roads- LA Majors"/>
    <s v="Other"/>
    <s v="Local Sustainable Transport Fund"/>
    <s v="DfT bid-based funding pot (capital and resource) for sustainable transport schemes  promoted by local authorities outside of London"/>
    <s v="England"/>
    <x v="2"/>
    <s v="No"/>
    <x v="2"/>
    <s v="Started"/>
    <m/>
    <s v="programme"/>
    <s v="Yes"/>
    <n v="210"/>
    <n v="210"/>
    <n v="30"/>
    <n v="40"/>
    <n v="60"/>
    <n v="80"/>
    <m/>
    <m/>
    <s v="Confirmed"/>
    <s v="Nominal"/>
    <s v="2010/11"/>
    <s v="DfT records"/>
    <s v="Bids are limited to £50m, comprising packages of resource and capital measures."/>
    <n v="30"/>
    <n v="38.948393378773133"/>
    <n v="56.997648846985072"/>
    <n v="74.143283052988721"/>
    <n v="0"/>
    <n v="0"/>
    <n v="200.08932527874691"/>
    <n v="170.08932527874691"/>
    <n v="0"/>
    <n v="170.08932527874691"/>
    <n v="200.08932527874691"/>
  </r>
  <r>
    <x v="4"/>
    <s v="Roads- LA Majors"/>
    <s v="Other"/>
    <s v="Mersey Gateway"/>
    <s v="Construction of new crossing over River Mersey between Runcorn and Widnes, involves tolling new and existing bridge"/>
    <s v="North West"/>
    <x v="2"/>
    <s v="No"/>
    <x v="0"/>
    <s v="Proposed"/>
    <s v="2013/14"/>
    <s v="c2017"/>
    <s v="Yes"/>
    <n v="81.3"/>
    <n v="470"/>
    <n v="0"/>
    <n v="0"/>
    <n v="10"/>
    <n v="71.3"/>
    <m/>
    <m/>
    <s v="Pre-procurement"/>
    <s v="Nominal"/>
    <s v="2010/11"/>
    <s v="DfT records"/>
    <s v="Prequalification procurement process complete February 2012 and proceeding with three shortlisted consortia."/>
    <n v="0"/>
    <n v="0"/>
    <n v="9.4996081411641793"/>
    <n v="66.08020102097619"/>
    <n v="0"/>
    <n v="0"/>
    <n v="75.579809162140364"/>
    <n v="75.579809162140364"/>
    <n v="0"/>
    <n v="75.579809162140364"/>
    <n v="75.579809162140364"/>
  </r>
  <r>
    <x v="4"/>
    <s v="Roads- LA Majors"/>
    <s v="PFI projects in operation"/>
    <s v="A130 PFI"/>
    <s v="DfT funding for local highway authority road improvement PFI project"/>
    <s v="East of England"/>
    <x v="2"/>
    <s v="No"/>
    <x v="0"/>
    <s v="Started"/>
    <m/>
    <n v="2002"/>
    <s v="Yes"/>
    <n v="97.5"/>
    <n v="97.5"/>
    <n v="2.4375"/>
    <n v="2.4375"/>
    <n v="2.4375"/>
    <n v="2.4375"/>
    <m/>
    <m/>
    <s v="Confirmed"/>
    <s v="Nominal"/>
    <s v="2010/11"/>
    <s v="HMT PFI 6-monthly return (updated by LA)"/>
    <s v="Note that these projects are now operational and no longer in construction"/>
    <n v="2.4375"/>
    <n v="2.3734177215189876"/>
    <n v="2.3155294844087684"/>
    <n v="2.2590531555207503"/>
    <n v="0"/>
    <n v="0"/>
    <n v="9.3855003614485053"/>
    <n v="6.9480003614485053"/>
    <n v="0"/>
    <n v="6.9480003614485053"/>
    <n v="9.3855003614485053"/>
  </r>
  <r>
    <x v="4"/>
    <s v="Roads- LA Majors"/>
    <s v="PFI projects in operation"/>
    <s v="Birmingham Highway Maintenance PFI"/>
    <s v="DfT funding provided to local highway authority for highways maintenance PFI project"/>
    <s v="West Midlands"/>
    <x v="2"/>
    <s v="No"/>
    <x v="0"/>
    <s v="Started"/>
    <n v="2010"/>
    <n v="2010"/>
    <s v="Yes"/>
    <n v="322"/>
    <n v="625.20000000000005"/>
    <n v="64.400000000000006"/>
    <n v="64.400000000000006"/>
    <n v="64.400000000000006"/>
    <n v="64"/>
    <m/>
    <m/>
    <s v="Confirmed"/>
    <s v="Nominal"/>
    <s v="2010/11"/>
    <s v="HMT PFI 6-monthly return (updated by LA)"/>
    <s v="Annual amounts are Capital amounts."/>
    <n v="64.400000000000006"/>
    <n v="62.706913339824752"/>
    <n v="61.177476429097318"/>
    <n v="59.314626442390974"/>
    <n v="0"/>
    <n v="0"/>
    <n v="247.59901621131303"/>
    <n v="183.19901621131305"/>
    <n v="0"/>
    <n v="183.19901621131305"/>
    <n v="247.59901621131303"/>
  </r>
  <r>
    <x v="4"/>
    <s v="Roads- LA Majors"/>
    <s v="PFI projects in operation"/>
    <s v="Doncaster Interchange PFI"/>
    <s v="DfT funding for local highway authority road improvement PFI project"/>
    <s v="Yorkshire &amp; the Humber"/>
    <x v="2"/>
    <s v="No"/>
    <x v="0"/>
    <s v="Started"/>
    <n v="2006"/>
    <n v="2006"/>
    <s v="Yes"/>
    <n v="200"/>
    <n v="26.184000000000001"/>
    <n v="0"/>
    <n v="0"/>
    <n v="0"/>
    <n v="0"/>
    <m/>
    <m/>
    <s v="Confirmed"/>
    <s v="Nominal"/>
    <s v="2010/11"/>
    <s v="HMT PFI 6-monthly return (updated by LA)"/>
    <s v="Note that these projects are now operational and no longer in construction"/>
    <n v="0"/>
    <n v="0"/>
    <n v="0"/>
    <n v="0"/>
    <n v="0"/>
    <n v="0"/>
    <n v="0"/>
    <n v="0"/>
    <n v="0"/>
    <n v="0"/>
    <n v="0"/>
  </r>
  <r>
    <x v="4"/>
    <s v="Roads- LA Majors"/>
    <s v="PFI projects in operation"/>
    <s v="Nottingham Express Transit Phase 1, PFI"/>
    <s v="DfT funding provided to local authority for tram system PFI project"/>
    <s v="East Midlands"/>
    <x v="2"/>
    <s v="No"/>
    <x v="0"/>
    <s v="Started"/>
    <n v="2004"/>
    <n v="2004"/>
    <s v="Yes"/>
    <n v="220.9"/>
    <n v="174.2"/>
    <n v="11.045000000000002"/>
    <n v="11.045000000000002"/>
    <n v="11.045000000000002"/>
    <n v="11.045000000000002"/>
    <m/>
    <m/>
    <s v="Confirmed"/>
    <s v="Nominal"/>
    <s v="2010/11"/>
    <s v="HMT PFI 6-monthly return (updated by LA)"/>
    <s v="Note that these projects are now operational and no longer in construction"/>
    <n v="11.045000000000002"/>
    <n v="10.754625121713733"/>
    <n v="10.492317191915838"/>
    <n v="10.236407016503257"/>
    <n v="0"/>
    <n v="0"/>
    <n v="42.528349330132833"/>
    <n v="31.483349330132828"/>
    <n v="0"/>
    <n v="31.483349330132828"/>
    <n v="42.528349330132833"/>
  </r>
  <r>
    <x v="4"/>
    <s v="Roads- LA Majors"/>
    <s v="PFI projects in operation"/>
    <s v="Portsmouth Highways Maintenance PFI"/>
    <s v="DfT funding provided to local highway authority for highways maintenance PFI project"/>
    <s v="South East"/>
    <x v="2"/>
    <s v="No"/>
    <x v="0"/>
    <s v="Started"/>
    <n v="2004"/>
    <n v="2004"/>
    <s v="Yes"/>
    <n v="121"/>
    <n v="121"/>
    <n v="6.0500000000000007"/>
    <n v="6.0500000000000007"/>
    <n v="6.0500000000000007"/>
    <n v="6.0500000000000007"/>
    <m/>
    <m/>
    <s v="Confirmed"/>
    <s v="Nominal"/>
    <s v="2010/11"/>
    <s v="HMT PFI 6-monthly return (updated by LA)"/>
    <s v="Note that these projects are now operational and no longer in construction"/>
    <n v="6.0500000000000007"/>
    <n v="5.8909444985394366"/>
    <n v="5.7472629254043293"/>
    <n v="5.6070857808822732"/>
    <n v="0"/>
    <n v="0"/>
    <n v="23.295293204826038"/>
    <n v="17.245293204826037"/>
    <n v="0"/>
    <n v="17.245293204826037"/>
    <n v="23.295293204826038"/>
  </r>
  <r>
    <x v="4"/>
    <s v="Roads- LA Majors"/>
    <s v="PFI projects in operation"/>
    <s v="Street Lighting PFI Programme"/>
    <s v="DfT funding provided for local highway authorities for street lighting PFI projects"/>
    <s v="England"/>
    <x v="2"/>
    <s v="No"/>
    <x v="0"/>
    <s v="Started"/>
    <m/>
    <s v="programme"/>
    <s v="Yes"/>
    <n v="1460"/>
    <n v="1449"/>
    <n v="168.7"/>
    <n v="154.4"/>
    <n v="213.2"/>
    <n v="166.6"/>
    <m/>
    <m/>
    <s v="Confirmed"/>
    <s v="Nominal"/>
    <s v="2010/11"/>
    <s v="HMT PFI 6-monthly return (updated by LA)"/>
    <s v="Annual amounts are Capital amounts."/>
    <n v="168.7"/>
    <n v="150.34079844206428"/>
    <n v="202.53164556962028"/>
    <n v="154.40338695784902"/>
    <n v="0"/>
    <n v="0"/>
    <n v="675.97583096953349"/>
    <n v="507.27583096953362"/>
    <n v="0"/>
    <n v="507.27583096953362"/>
    <n v="675.97583096953349"/>
  </r>
  <r>
    <x v="4"/>
    <s v="Roads- LA Majors"/>
    <s v="PFI projects in procurement"/>
    <s v="Hounslow Highway Maintenance PFI"/>
    <s v="DfT funding provided to local highway authority for highways maintenance PFI project"/>
    <s v="London"/>
    <x v="2"/>
    <s v="No"/>
    <x v="0"/>
    <s v="Planned"/>
    <n v="2013"/>
    <n v="2013"/>
    <s v="Yes"/>
    <n v="100"/>
    <n v="488"/>
    <m/>
    <m/>
    <n v="20"/>
    <n v="20"/>
    <m/>
    <m/>
    <s v="Estimated"/>
    <s v="Nominal"/>
    <s v="2010/11"/>
    <s v="HMT PFI 6-monthly return (updated by LA)"/>
    <s v="Annual amounts are Capital amounts. Assume &quot;planned&quot; status means &quot;in procurement&quot;"/>
    <n v="0"/>
    <n v="0"/>
    <n v="18.999216282328359"/>
    <n v="18.53582076324718"/>
    <n v="0"/>
    <n v="0"/>
    <n v="37.535037045575535"/>
    <n v="37.535037045575535"/>
    <n v="0"/>
    <n v="37.535037045575535"/>
    <n v="37.535037045575535"/>
  </r>
  <r>
    <x v="4"/>
    <s v="Roads- LA Majors"/>
    <s v="PFI projects in procurement"/>
    <s v="Isle of Wight Highway Maintenance PFI"/>
    <s v="DfT funding provided to local highway authority for highways maintenance PFI project"/>
    <s v="South East"/>
    <x v="2"/>
    <s v="No"/>
    <x v="0"/>
    <s v="Planned"/>
    <n v="2013"/>
    <n v="2013"/>
    <s v="Yes"/>
    <n v="132.69999999999999"/>
    <n v="313.3"/>
    <m/>
    <m/>
    <n v="15.4"/>
    <n v="26"/>
    <m/>
    <m/>
    <s v="Estimated"/>
    <s v="Nominal"/>
    <s v="2010/11"/>
    <s v="HMT PFI 6-monthly return (updated by LA)"/>
    <s v="Annual amounts are Capital amounts. Assume &quot;planned&quot; status means &quot;in procurement&quot;"/>
    <n v="0"/>
    <n v="0"/>
    <n v="14.629396537392834"/>
    <n v="24.096566992221334"/>
    <n v="0"/>
    <n v="0"/>
    <n v="38.72596352961417"/>
    <n v="38.72596352961417"/>
    <n v="0"/>
    <n v="38.72596352961417"/>
    <n v="38.72596352961417"/>
  </r>
  <r>
    <x v="4"/>
    <s v="Roads- LA Majors"/>
    <s v="PFI projects in procurement"/>
    <s v="Nottingham Express Transit Phase 2 PFI"/>
    <s v="DfT funding provided to local authority for tram system PFI project"/>
    <s v="East Midlands"/>
    <x v="2"/>
    <s v="No"/>
    <x v="0"/>
    <s v="Planned"/>
    <n v="2011"/>
    <n v="2011"/>
    <s v="Yes"/>
    <n v="580.9"/>
    <n v="530.70000000000005"/>
    <n v="131.19999999999999"/>
    <n v="237.9"/>
    <n v="162.30000000000001"/>
    <n v="49.5"/>
    <m/>
    <m/>
    <s v="Estimated"/>
    <s v="Nominal"/>
    <s v="2010/11"/>
    <s v="HMT PFI 6-monthly return (updated by LA)"/>
    <s v="Annual amounts are Capital amounts. Assume &quot;planned&quot; status means &quot;in procurement&quot;"/>
    <n v="131.19999999999999"/>
    <n v="231.64556962025318"/>
    <n v="154.17864013109462"/>
    <n v="45.876156389036773"/>
    <n v="0"/>
    <n v="0"/>
    <n v="562.90036614038456"/>
    <n v="431.70036614038457"/>
    <n v="0"/>
    <n v="431.70036614038457"/>
    <n v="562.90036614038456"/>
  </r>
  <r>
    <x v="4"/>
    <s v="Roads- LA Majors"/>
    <s v="PFI projects in procurement"/>
    <s v="Sheffield Highway Maintenance PFI"/>
    <s v="DfT funding provided to local highway authority for highways maintenance PFI project"/>
    <s v="Yorkshire &amp; the Humber"/>
    <x v="2"/>
    <s v="No"/>
    <x v="0"/>
    <s v="Planned"/>
    <n v="2012"/>
    <n v="2012"/>
    <s v="Yes"/>
    <n v="463.67200000000003"/>
    <n v="864"/>
    <m/>
    <n v="52.145000000000003"/>
    <n v="59.555"/>
    <n v="59.555"/>
    <m/>
    <m/>
    <s v="Estimated"/>
    <s v="Nominal"/>
    <s v="2010/11"/>
    <s v="HMT PFI 6-monthly return (updated by LA)"/>
    <s v="Annual amounts are Capital amounts. Assume &quot;planned&quot; status means &quot;in procurement&quot;"/>
    <n v="0"/>
    <n v="50.774099318403124"/>
    <n v="56.574916284703264"/>
    <n v="55.19504027775929"/>
    <n v="0"/>
    <n v="0"/>
    <n v="162.54405588086567"/>
    <n v="162.54405588086567"/>
    <n v="0"/>
    <n v="162.54405588086567"/>
    <n v="162.54405588086567"/>
  </r>
  <r>
    <x v="5"/>
    <s v="PFI Projects"/>
    <s v="PFI Projects"/>
    <s v="Barnsley Doncaster Rotherham (BDR)"/>
    <s v="South Yorks Waste PFI"/>
    <s v="Yorkshire &amp; the Humber"/>
    <x v="2"/>
    <s v="No"/>
    <x v="2"/>
    <s v="In construction"/>
    <d v="2012-10-13T00:00:00"/>
    <d v="2015-04-01T00:00:00"/>
    <s v="Yes"/>
    <n v="64.8"/>
    <n v="77.400000000000006"/>
    <m/>
    <m/>
    <n v="28.8"/>
    <n v="36"/>
    <m/>
    <m/>
    <s v="Bid price"/>
    <s v="Nominal"/>
    <s v="2011/12"/>
    <s v="WIDP Reporting"/>
    <m/>
    <n v="0"/>
    <n v="0"/>
    <n v="27.358871446552833"/>
    <n v="33.364477373844927"/>
    <n v="0"/>
    <n v="0"/>
    <n v="60.72334882039776"/>
    <n v="60.72334882039776"/>
    <n v="0"/>
    <n v="60.72334882039776"/>
    <n v="60.72334882039776"/>
  </r>
  <r>
    <x v="5"/>
    <s v="PFI Projects"/>
    <s v="PFI Projects"/>
    <s v="Bradford Metropolitan District Council"/>
    <s v="Bradford Waste Treatment Services Project"/>
    <s v="Yorkshire &amp; the Humber"/>
    <x v="2"/>
    <s v="No"/>
    <x v="2"/>
    <s v="Started"/>
    <d v="2013-04-01T00:00:00"/>
    <d v="2016-04-01T00:00:00"/>
    <s v="Yes"/>
    <n v="181"/>
    <n v="62.1"/>
    <m/>
    <m/>
    <n v="58"/>
    <n v="81"/>
    <m/>
    <m/>
    <s v="Bid price"/>
    <s v="Nominal"/>
    <s v="2011/12"/>
    <s v="WIDP Reporting"/>
    <s v="Costs figures provided are the 2010 HMT Pre budget report excercise. Current Capital costs are still being firmed up for Call For Final Tenders."/>
    <n v="0"/>
    <n v="0"/>
    <n v="55.097727218752233"/>
    <n v="75.070074091151085"/>
    <n v="0"/>
    <n v="0"/>
    <n v="130.16780130990333"/>
    <n v="130.16780130990333"/>
    <n v="0"/>
    <n v="130.16780130990333"/>
    <n v="130.16780130990333"/>
  </r>
  <r>
    <x v="5"/>
    <s v="PFI Projects"/>
    <s v="PFI Projects"/>
    <s v="Cornwall"/>
    <s v="Waste Management Procurement"/>
    <s v="South West"/>
    <x v="2"/>
    <s v="No"/>
    <x v="2"/>
    <s v="Started"/>
    <d v="2012-12-01T00:00:00"/>
    <d v="2015-12-01T00:00:00"/>
    <s v="Yes"/>
    <n v="176"/>
    <n v="45"/>
    <n v="55"/>
    <n v="95"/>
    <n v="10"/>
    <n v="6"/>
    <m/>
    <m/>
    <s v="Bid price"/>
    <s v="Nominal"/>
    <s v="2011/12"/>
    <s v="WIDP Reporting"/>
    <s v="2010/11 Capital expenditure was £10m"/>
    <n v="55"/>
    <n v="92.502434274586179"/>
    <n v="9.4996081411641793"/>
    <n v="5.5607462289741543"/>
    <n v="0"/>
    <n v="0"/>
    <n v="162.56278864472449"/>
    <n v="107.56278864472451"/>
    <n v="0"/>
    <n v="107.56278864472451"/>
    <n v="162.56278864472449"/>
  </r>
  <r>
    <x v="5"/>
    <s v="PFI Projects"/>
    <s v="PFI Projects"/>
    <s v="Essex County Council &amp; Southend Borough Council"/>
    <s v="Essex County Council and Southend-on-Sea Waste Management Project"/>
    <s v="East of England"/>
    <x v="2"/>
    <s v="No"/>
    <x v="2"/>
    <s v="Started"/>
    <d v="2013-01-12T00:00:00"/>
    <d v="2015-07-03T00:00:00"/>
    <s v="Yes"/>
    <n v="115.9"/>
    <n v="100.9"/>
    <m/>
    <n v="15.3"/>
    <n v="80.599999999999994"/>
    <n v="16.2"/>
    <m/>
    <m/>
    <s v="Bid price"/>
    <s v="Nominal"/>
    <s v="2011/12"/>
    <s v="WIDP Reporting"/>
    <s v="Note the capex costs above do not include development costs, rolled up interest etc."/>
    <n v="0"/>
    <n v="14.897760467380722"/>
    <n v="76.566841617783268"/>
    <n v="15.014014818230216"/>
    <n v="0"/>
    <n v="0"/>
    <n v="106.4786169033942"/>
    <n v="106.4786169033942"/>
    <n v="0"/>
    <n v="106.4786169033942"/>
    <n v="106.4786169033942"/>
  </r>
  <r>
    <x v="5"/>
    <s v="PFI Projects"/>
    <s v="PFI Projects"/>
    <s v="Greater Manchester Waste Disposal Authority"/>
    <s v="Manchester Waste"/>
    <s v="North West"/>
    <x v="2"/>
    <s v="No"/>
    <x v="2"/>
    <s v="In construction"/>
    <d v="2009-03-02T00:00:00"/>
    <d v="2013-03-01T00:00:00"/>
    <s v="Yes"/>
    <n v="637"/>
    <n v="124.5"/>
    <n v="110"/>
    <n v="31.1"/>
    <m/>
    <m/>
    <m/>
    <m/>
    <s v="Bid price"/>
    <s v="Nominal"/>
    <s v="2011/12"/>
    <s v="WIDP Reporting"/>
    <m/>
    <n v="110"/>
    <n v="30.282375851996107"/>
    <n v="0"/>
    <n v="0"/>
    <n v="0"/>
    <n v="0"/>
    <n v="140.28237585199611"/>
    <n v="30.282375851996107"/>
    <n v="0"/>
    <n v="30.282375851996107"/>
    <n v="140.28237585199611"/>
  </r>
  <r>
    <x v="5"/>
    <s v="PFI Projects"/>
    <s v="PFI Projects"/>
    <s v="Herefordshire &amp; Worcestershire"/>
    <s v="Waste Management Project"/>
    <s v="West Midlands"/>
    <x v="2"/>
    <s v="No"/>
    <x v="2"/>
    <s v="Started"/>
    <d v="2012-08-01T00:00:00"/>
    <d v="2015-08-01T00:00:00"/>
    <s v="Yes"/>
    <n v="81"/>
    <n v="57.4"/>
    <m/>
    <m/>
    <n v="60"/>
    <m/>
    <m/>
    <m/>
    <s v="Pre-procurement"/>
    <s v="Nominal"/>
    <s v="2011/12"/>
    <s v="WIDP Reporting"/>
    <m/>
    <n v="0"/>
    <n v="0"/>
    <n v="56.997648846985072"/>
    <n v="0"/>
    <n v="0"/>
    <n v="0"/>
    <n v="56.997648846985072"/>
    <n v="56.997648846985072"/>
    <n v="0"/>
    <n v="56.997648846985072"/>
    <n v="56.997648846985072"/>
  </r>
  <r>
    <x v="5"/>
    <s v="PFI Projects"/>
    <s v="PFI Projects"/>
    <s v="Hertfordshire County Council"/>
    <s v="Hertfordshire County Council Waste Management Services"/>
    <s v="East of England"/>
    <x v="2"/>
    <s v="No"/>
    <x v="2"/>
    <s v="Started"/>
    <d v="2012-12-12T00:00:00"/>
    <d v="2016-03-31T00:00:00"/>
    <s v="Yes"/>
    <n v="222.7"/>
    <n v="115.3"/>
    <m/>
    <n v="43.9"/>
    <n v="62.6"/>
    <n v="86.3"/>
    <m/>
    <m/>
    <s v="Bid price"/>
    <s v="Nominal"/>
    <s v="2011/12"/>
    <s v="WIDP Reporting"/>
    <s v="The Cost figures have been updated for the figures included in the Preferred Bidder’s financial model at Call For Final Tenders after confirmation of appointment by the Authority at the end of April. This has not been updated for more up to date forex figures as no swap has been taken out. The final figures will only be known after successful planning determination."/>
    <n v="0"/>
    <n v="42.745861733203512"/>
    <n v="59.467546963687759"/>
    <n v="79.982066593411588"/>
    <n v="0"/>
    <n v="0"/>
    <n v="182.19547529030285"/>
    <n v="182.19547529030285"/>
    <n v="0"/>
    <n v="182.19547529030285"/>
    <n v="182.19547529030285"/>
  </r>
  <r>
    <x v="5"/>
    <s v="PFI Projects"/>
    <s v="PFI Projects"/>
    <s v="Leeds City Council"/>
    <s v="Leeds Residual Waste Treatment Project "/>
    <s v="Yorkshire &amp; the Humber"/>
    <x v="2"/>
    <s v="No"/>
    <x v="2"/>
    <s v="Started"/>
    <d v="2013-06-26T00:00:00"/>
    <d v="2016-02-19T00:00:00"/>
    <s v="Yes"/>
    <n v="210"/>
    <n v="68.599999999999994"/>
    <n v="0.86399999999999999"/>
    <n v="0.56499999999999995"/>
    <n v="57.683"/>
    <n v="53.804000000000002"/>
    <m/>
    <m/>
    <s v="Bid price"/>
    <s v="Nominal"/>
    <s v="2011/12"/>
    <s v="WIDP Reporting"/>
    <s v="The capex figure of £210m comprises £146m construction costs (including insurance, design and planning costs) and £64m of interest costs on the corporate debt. Excluded from this figure is capital expenditure on asset replacement costs after the start of operations ."/>
    <n v="0.8640000000000001"/>
    <n v="0.55014605647517034"/>
    <n v="54.796589640677333"/>
    <n v="49.86506501728757"/>
    <n v="0"/>
    <n v="0"/>
    <n v="106.07580071444008"/>
    <n v="105.21180071444007"/>
    <n v="0"/>
    <n v="105.21180071444007"/>
    <n v="106.07580071444008"/>
  </r>
  <r>
    <x v="5"/>
    <s v="PFI Projects"/>
    <s v="PFI Projects"/>
    <s v="London Borough of Southwark"/>
    <s v="Integrated Waste Management Solutions Programme"/>
    <s v="London"/>
    <x v="2"/>
    <s v="No"/>
    <x v="2"/>
    <s v="Operational"/>
    <d v="2010-05-01T00:00:00"/>
    <d v="2012-03-08T00:00:00"/>
    <s v="Yes"/>
    <n v="69"/>
    <n v="34.5"/>
    <n v="5.8"/>
    <m/>
    <n v="45.4"/>
    <m/>
    <m/>
    <m/>
    <s v="Bid price"/>
    <s v="Nominal"/>
    <s v="2011/12"/>
    <s v="WIDP Reporting"/>
    <m/>
    <n v="5.8"/>
    <n v="0"/>
    <n v="43.128220960885372"/>
    <n v="0"/>
    <n v="0"/>
    <n v="0"/>
    <n v="48.928220960885369"/>
    <n v="43.128220960885372"/>
    <n v="0"/>
    <n v="43.128220960885372"/>
    <n v="48.928220960885369"/>
  </r>
  <r>
    <x v="5"/>
    <s v="PFI Projects"/>
    <s v="PFI Projects"/>
    <s v="Merseyside Waste DA"/>
    <s v="Waste Management Project"/>
    <s v="North West"/>
    <x v="2"/>
    <s v="No"/>
    <x v="2"/>
    <s v="Started"/>
    <d v="2012-12-01T00:00:00"/>
    <d v="2016-03-01T00:00:00"/>
    <s v="Yes"/>
    <n v="436"/>
    <n v="90"/>
    <m/>
    <n v="123"/>
    <n v="123"/>
    <n v="123"/>
    <m/>
    <m/>
    <s v="Pre-procurement"/>
    <s v="Nominal"/>
    <s v="2011/12"/>
    <s v="WIDP Reporting"/>
    <s v="The current nomial capex figures have not been amended yet as the PB is still to be selected. The total Capex figure provided is extracted from Authoritiy’s OBC. The Current status Capex total amount will be available in the near future. "/>
    <n v="0"/>
    <n v="119.76630963972737"/>
    <n v="116.8451801363194"/>
    <n v="113.99529769397016"/>
    <n v="0"/>
    <n v="0"/>
    <n v="350.60678747001691"/>
    <n v="350.60678747001691"/>
    <n v="0"/>
    <n v="350.60678747001691"/>
    <n v="350.60678747001691"/>
  </r>
  <r>
    <x v="5"/>
    <s v="PFI Projects"/>
    <s v="PFI Projects"/>
    <s v="Norfolk County Council"/>
    <s v="Norfolk Waste Management Project"/>
    <s v="East of England"/>
    <x v="2"/>
    <s v="No"/>
    <x v="2"/>
    <s v="Started"/>
    <d v="2012-07-01T00:00:00"/>
    <d v="2016-09-01T00:00:00"/>
    <s v="Yes"/>
    <n v="155.1"/>
    <n v="91"/>
    <m/>
    <n v="48.2"/>
    <n v="66.7"/>
    <n v="40.200000000000003"/>
    <m/>
    <m/>
    <s v="Bid price"/>
    <s v="Nominal"/>
    <s v="2011/12"/>
    <s v="WIDP Reporting"/>
    <s v="The capex costs above do not include other costs such as development costs or rolled up interest._x000a_Costs have risen as the fixed price period has expired. However, the FX movement has seen the Authority liability fall. The Cost figures has been updated at (a proxy for) financial close using dry run positions for indexation and FX sterling equivalents."/>
    <n v="0"/>
    <n v="46.932814021421621"/>
    <n v="63.362386301565067"/>
    <n v="37.256999734126836"/>
    <n v="0"/>
    <n v="0"/>
    <n v="147.55220005711351"/>
    <n v="147.55220005711351"/>
    <n v="0"/>
    <n v="147.55220005711351"/>
    <n v="147.55220005711351"/>
  </r>
  <r>
    <x v="5"/>
    <s v="PFI Projects"/>
    <s v="PFI Projects"/>
    <s v="North Yorkshire &amp; City of York"/>
    <s v="Waste Management Project"/>
    <s v="Yorkshire &amp; the Humber"/>
    <x v="2"/>
    <s v="No"/>
    <x v="2"/>
    <s v="Started"/>
    <d v="2012-12-01T00:00:00"/>
    <d v="2015-10-01T00:00:00"/>
    <s v="Yes"/>
    <n v="256"/>
    <n v="65"/>
    <n v="34"/>
    <n v="108"/>
    <n v="91"/>
    <n v="23"/>
    <m/>
    <m/>
    <s v="Bid price"/>
    <s v="Nominal"/>
    <s v="2011/12"/>
    <s v="WIDP Reporting"/>
    <m/>
    <n v="34"/>
    <n v="105.16066212268746"/>
    <n v="86.446434084594017"/>
    <n v="21.316193877734257"/>
    <n v="0"/>
    <n v="0"/>
    <n v="246.92329008501574"/>
    <n v="212.92329008501574"/>
    <n v="0"/>
    <n v="212.92329008501574"/>
    <n v="246.92329008501574"/>
  </r>
  <r>
    <x v="5"/>
    <s v="PFI Projects"/>
    <s v="PFI Projects"/>
    <s v="Nottinghamshire County Council"/>
    <s v="Nottinghamshire Sustainable Waste Solutions"/>
    <s v="East Midlands"/>
    <x v="2"/>
    <s v="No"/>
    <x v="2"/>
    <s v="Started"/>
    <s v="Currently being reviewed"/>
    <s v="Currently being reviewed"/>
    <s v="Yes"/>
    <n v="132.30000000000001"/>
    <n v="38.31"/>
    <n v="55.6"/>
    <n v="0.1"/>
    <m/>
    <m/>
    <m/>
    <m/>
    <s v="Bid price"/>
    <s v="Nominal"/>
    <s v="2011/12"/>
    <s v="WIDP Reporting"/>
    <m/>
    <n v="55.6"/>
    <n v="9.7370983446932818E-2"/>
    <n v="0"/>
    <n v="0"/>
    <n v="0"/>
    <n v="0"/>
    <n v="55.697370983446937"/>
    <n v="9.7370983446932818E-2"/>
    <n v="0"/>
    <n v="9.7370983446932818E-2"/>
    <n v="55.697370983446937"/>
  </r>
  <r>
    <x v="5"/>
    <s v="PFI Projects"/>
    <s v="PFI Projects"/>
    <s v="Shropshire Waste Partnership"/>
    <s v="Integrated Waste Contract"/>
    <s v="West Midlands"/>
    <x v="2"/>
    <s v="No"/>
    <x v="2"/>
    <s v="In construction"/>
    <n v="2012"/>
    <d v="2015-06-01T00:00:00"/>
    <s v="Yes"/>
    <n v="113.5"/>
    <n v="40.799999999999997"/>
    <m/>
    <n v="40"/>
    <n v="40"/>
    <m/>
    <m/>
    <m/>
    <s v="Bid price"/>
    <s v="Nominal"/>
    <s v="2011/12"/>
    <s v="WIDP Reporting"/>
    <s v="Please note that the £113.5m total Capex  figure is an estimate. The figure is from the Final Business Case. The emainder is already spent in earlier years, but the main EfW facility has only just got planning permission. Detailed breakdown isnt available. "/>
    <n v="0"/>
    <n v="38.948393378773133"/>
    <n v="37.998432564656717"/>
    <n v="0"/>
    <n v="0"/>
    <n v="0"/>
    <n v="76.946825943429843"/>
    <n v="76.946825943429843"/>
    <n v="0"/>
    <n v="76.946825943429843"/>
    <n v="76.946825943429843"/>
  </r>
  <r>
    <x v="5"/>
    <s v="PFI Projects"/>
    <s v="PFI Projects"/>
    <s v="South Tyne &amp; Wear Partnership"/>
    <s v="ST&amp;W Waste Management Partnership"/>
    <s v="North East"/>
    <x v="2"/>
    <s v="No"/>
    <x v="2"/>
    <s v="In construction"/>
    <d v="2011-04-20T00:00:00"/>
    <d v="2014-03-01T00:00:00"/>
    <s v="Yes"/>
    <n v="177"/>
    <n v="73.5"/>
    <n v="49"/>
    <n v="82"/>
    <n v="46"/>
    <m/>
    <m/>
    <m/>
    <s v="Bid price"/>
    <s v="Nominal"/>
    <s v="2011/12"/>
    <s v="WIDP Reporting"/>
    <m/>
    <n v="49"/>
    <n v="79.844206426484917"/>
    <n v="43.69819744935522"/>
    <n v="0"/>
    <n v="0"/>
    <n v="0"/>
    <n v="172.54240387584014"/>
    <n v="123.54240387584014"/>
    <n v="0"/>
    <n v="123.54240387584014"/>
    <n v="172.54240387584014"/>
  </r>
  <r>
    <x v="5"/>
    <s v="PFI Projects"/>
    <s v="PFI Projects"/>
    <s v="South West Devon Waste Partnership (Plymouth/Torbay/Devon*)"/>
    <s v="South West Devon Waste Partnership (SWDWP) Waste Management Project"/>
    <s v="South West"/>
    <x v="2"/>
    <s v="No"/>
    <x v="2"/>
    <s v="In construction"/>
    <d v="2012-05-01T00:00:00"/>
    <d v="2014-11-01T00:00:00"/>
    <s v="Yes"/>
    <n v="230"/>
    <n v="95"/>
    <n v="17.3"/>
    <n v="84.2"/>
    <n v="77.900000000000006"/>
    <n v="43.3"/>
    <m/>
    <m/>
    <s v="Bid price"/>
    <s v="Nominal"/>
    <s v="2011/12"/>
    <s v="WIDP Reporting"/>
    <s v="The Capex Costs are based on financial model at financial close (note this sums to £229.7m rounded to £230m). The Capital expenditure for 2010/11 financial year was £7.0m"/>
    <n v="17.3"/>
    <n v="81.986368062317439"/>
    <n v="74.001947419668952"/>
    <n v="40.130051952430144"/>
    <n v="0"/>
    <n v="0"/>
    <n v="213.41836743441652"/>
    <n v="196.11836743441651"/>
    <n v="0"/>
    <n v="196.11836743441651"/>
    <n v="213.41836743441652"/>
  </r>
  <r>
    <x v="5"/>
    <s v="PFI Projects"/>
    <s v="PFI Projects"/>
    <s v="Staffordshire County Council"/>
    <s v="Staffordshire Waste Management Project"/>
    <s v="West Midlands"/>
    <x v="2"/>
    <s v="No"/>
    <x v="2"/>
    <s v="In construction"/>
    <d v="2011-06-15T00:00:00"/>
    <d v="2013-12-16T00:00:00"/>
    <s v="Yes"/>
    <n v="166.4"/>
    <n v="122.4"/>
    <n v="54.3"/>
    <n v="77.400000000000006"/>
    <n v="30.8"/>
    <m/>
    <m/>
    <m/>
    <s v="Bid price"/>
    <s v="Nominal"/>
    <s v="2011/12"/>
    <s v="WIDP Reporting"/>
    <s v="The Capital expenditure for 2010/11 financial year was £3.2m"/>
    <n v="54.3"/>
    <n v="75.365141187926014"/>
    <n v="29.258793074785668"/>
    <n v="0"/>
    <n v="0"/>
    <n v="0"/>
    <n v="158.92393426271167"/>
    <n v="104.62393426271169"/>
    <n v="0"/>
    <n v="104.62393426271169"/>
    <n v="158.92393426271167"/>
  </r>
  <r>
    <x v="5"/>
    <s v="PFI Projects"/>
    <s v="PFI Projects"/>
    <s v="Suffolk County Council"/>
    <s v="Suffolk Waste Management Project"/>
    <s v="East of England"/>
    <x v="2"/>
    <s v="No"/>
    <x v="2"/>
    <s v="In construction"/>
    <d v="2012-02-01T00:00:00"/>
    <d v="2014-12-01T00:00:00"/>
    <s v="Yes"/>
    <n v="176.6"/>
    <n v="102.24"/>
    <n v="36.430999999999997"/>
    <n v="62.232999999999997"/>
    <n v="45.19"/>
    <n v="25.353999999999999"/>
    <m/>
    <m/>
    <s v="Bid price"/>
    <s v="Nominal"/>
    <s v="2011/12"/>
    <s v="WIDP Reporting"/>
    <s v="The Capital expenditure for 2010/11 financial year was £7.434m"/>
    <n v="36.430999999999997"/>
    <n v="60.596884128529695"/>
    <n v="42.928729189920922"/>
    <n v="23.49785998156845"/>
    <n v="0"/>
    <n v="0"/>
    <n v="163.45447330001906"/>
    <n v="127.02347330001906"/>
    <n v="0"/>
    <n v="127.02347330001906"/>
    <n v="163.45447330001906"/>
  </r>
  <r>
    <x v="5"/>
    <s v="PFI Projects"/>
    <s v="PFI Projects"/>
    <s v="Surrey County Council"/>
    <s v="Quest Waste Disposal Project "/>
    <s v="South East"/>
    <x v="2"/>
    <s v="No"/>
    <x v="2"/>
    <s v="Started"/>
    <d v="2012-08-01T00:00:00"/>
    <d v="2016-03-01T00:00:00"/>
    <s v="Yes"/>
    <n v="82.9"/>
    <n v="85.5"/>
    <n v="1.9"/>
    <n v="24.2"/>
    <n v="21.5"/>
    <n v="23.8"/>
    <m/>
    <m/>
    <s v="Pre-procurement"/>
    <s v="Nominal"/>
    <s v="2011/12"/>
    <s v="WIDP Reporting"/>
    <s v="The total capital expenditure for 1999 - 2010/11 financial years were £11.5m.  "/>
    <n v="1.9"/>
    <n v="23.563777994157743"/>
    <n v="20.424157503502983"/>
    <n v="22.057626708264145"/>
    <n v="0"/>
    <n v="0"/>
    <n v="67.945562205924858"/>
    <n v="66.045562205924881"/>
    <n v="0"/>
    <n v="66.045562205924881"/>
    <n v="67.945562205924858"/>
  </r>
  <r>
    <x v="5"/>
    <s v="PFI Projects"/>
    <s v="PFI Projects"/>
    <s v="Wakefield Metropolitan District Council"/>
    <s v="Semi Integrated  Waste Management Project"/>
    <s v="Yorkshire &amp; the Humber"/>
    <x v="2"/>
    <s v="No"/>
    <x v="2"/>
    <s v="Started"/>
    <d v="2012-06-22T00:00:00"/>
    <d v="2015-01-30T00:00:00"/>
    <s v="Yes"/>
    <n v="100.4"/>
    <n v="33"/>
    <n v="35"/>
    <n v="45"/>
    <n v="20.399999999999999"/>
    <m/>
    <m/>
    <m/>
    <s v="Bid price"/>
    <s v="Nominal"/>
    <s v="2011/12"/>
    <s v="WIDP Reporting"/>
    <m/>
    <n v="35"/>
    <n v="43.816942551119773"/>
    <n v="19.379200607974923"/>
    <n v="0"/>
    <n v="0"/>
    <n v="0"/>
    <n v="98.196143159094703"/>
    <n v="63.196143159094696"/>
    <n v="0"/>
    <n v="63.196143159094696"/>
    <n v="98.196143159094703"/>
  </r>
  <r>
    <x v="5"/>
    <s v="PPP Projects"/>
    <s v="PPP Projects"/>
    <s v="BEaR - Bedford, Central Bedfordshire &amp; Luton "/>
    <m/>
    <s v="East of England"/>
    <x v="1"/>
    <s v="No"/>
    <x v="0"/>
    <s v="Started"/>
    <s v="unknown"/>
    <s v="unknown"/>
    <s v="Yes"/>
    <n v="200"/>
    <m/>
    <n v="66.666666666666671"/>
    <n v="66.666666666666671"/>
    <n v="66.666666666666671"/>
    <m/>
    <m/>
    <m/>
    <s v="Pre-procurement"/>
    <s v="Nominal"/>
    <s v="2011/12"/>
    <s v="Direct from project/Authority"/>
    <s v="Ownership is other as PB is yet to be determined.  Note that this is now a single Authority project led by Central Bedfordshire._x000a_Annual cost breakdown HMT estimates based on total using straight line estimation"/>
    <n v="66.666666666666671"/>
    <n v="64.913988964621879"/>
    <n v="63.330720941094526"/>
    <n v="0"/>
    <n v="0"/>
    <n v="0"/>
    <n v="194.91137657238306"/>
    <n v="128.24470990571641"/>
    <n v="0"/>
    <n v="128.24470990571641"/>
    <n v="194.91137657238306"/>
  </r>
  <r>
    <x v="5"/>
    <s v="PPP Projects"/>
    <s v="PPP Projects"/>
    <s v="Blackburn with Darwen"/>
    <m/>
    <s v="North West"/>
    <x v="1"/>
    <s v="No"/>
    <x v="0"/>
    <s v="Stopped"/>
    <s v="unknown"/>
    <s v="unknown"/>
    <s v="Unknown"/>
    <m/>
    <m/>
    <m/>
    <m/>
    <m/>
    <m/>
    <m/>
    <m/>
    <m/>
    <s v="Nominal"/>
    <s v="2011/12"/>
    <s v="Infrastructure News/Journals, WIDP Transactor advisors, waste private Industry contacts &amp; Google. "/>
    <s v="Note that this project is no longer proceeding"/>
    <n v="0"/>
    <n v="0"/>
    <n v="0"/>
    <n v="0"/>
    <n v="0"/>
    <n v="0"/>
    <n v="0"/>
    <n v="0"/>
    <n v="0"/>
    <n v="0"/>
    <n v="0"/>
  </r>
  <r>
    <x v="5"/>
    <s v="PPP Projects"/>
    <s v="PPP Projects"/>
    <s v="Buckinghamshire"/>
    <m/>
    <s v="South East"/>
    <x v="2"/>
    <s v="No"/>
    <x v="1"/>
    <s v="Started"/>
    <s v="unknown"/>
    <d v="2016-03-01T00:00:00"/>
    <s v="Yes"/>
    <m/>
    <m/>
    <m/>
    <m/>
    <m/>
    <m/>
    <m/>
    <m/>
    <m/>
    <s v="Nominal"/>
    <s v="2011/12"/>
    <s v="WIDP Reporting and from Authority direct"/>
    <s v="Costs data unknown"/>
    <n v="0"/>
    <n v="0"/>
    <n v="0"/>
    <n v="0"/>
    <n v="0"/>
    <n v="0"/>
    <n v="0"/>
    <n v="0"/>
    <n v="0"/>
    <n v="0"/>
    <n v="0"/>
  </r>
  <r>
    <x v="5"/>
    <s v="PPP Projects"/>
    <s v="PPP Projects"/>
    <s v="Cumbria, North treatment park, Hespin Wood Facility and South treatment - Sowerby Woods Business Park, Barrow "/>
    <m/>
    <s v="North West"/>
    <x v="2"/>
    <s v="No"/>
    <x v="1"/>
    <s v="In construction"/>
    <s v="unknown"/>
    <s v="North treatment park - 13/12/2011                                 South treatment Park - 01/04/2013"/>
    <s v="Yes"/>
    <n v="65.2"/>
    <m/>
    <n v="21.733333333333334"/>
    <m/>
    <m/>
    <m/>
    <m/>
    <m/>
    <s v="Bid price"/>
    <s v="Nominal"/>
    <s v="2011/12"/>
    <s v="Infrastructure News/Journals, WIDP Transactor advisors, waste private Industry contacts &amp; Google. "/>
    <s v="Annual cost breakdown HMT estimates based on total using straight line estimation"/>
    <n v="21.733333333333334"/>
    <n v="0"/>
    <n v="0"/>
    <n v="0"/>
    <n v="0"/>
    <n v="0"/>
    <n v="21.733333333333334"/>
    <n v="0"/>
    <n v="0"/>
    <n v="0"/>
    <n v="21.733333333333334"/>
  </r>
  <r>
    <x v="5"/>
    <s v="PPP Projects"/>
    <s v="PPP Projects"/>
    <s v="Derbyshire,  Derby City - Sinfin Lane"/>
    <m/>
    <s v="East Midlands"/>
    <x v="2"/>
    <s v="No"/>
    <x v="1"/>
    <s v="Started"/>
    <s v="unknown"/>
    <d v="2014-12-01T00:00:00"/>
    <s v="Yes"/>
    <m/>
    <m/>
    <m/>
    <m/>
    <m/>
    <m/>
    <m/>
    <m/>
    <m/>
    <s v="Nominal"/>
    <s v="2011/12"/>
    <s v="Infrastructure News/Journals, WIDP Transactor advisors, waste private Industry contacts &amp; Google. "/>
    <s v="Costs data unknown"/>
    <n v="0"/>
    <n v="0"/>
    <n v="0"/>
    <n v="0"/>
    <n v="0"/>
    <n v="0"/>
    <n v="0"/>
    <n v="0"/>
    <n v="0"/>
    <n v="0"/>
    <n v="0"/>
  </r>
  <r>
    <x v="5"/>
    <s v="PPP Projects"/>
    <s v="PPP Projects"/>
    <s v="Devon CC - Devon, Exeter"/>
    <m/>
    <s v="South West"/>
    <x v="1"/>
    <s v="No"/>
    <x v="0"/>
    <s v="In construction"/>
    <s v="unknown"/>
    <d v="2013-06-01T00:00:00"/>
    <s v="Yes"/>
    <m/>
    <m/>
    <m/>
    <m/>
    <m/>
    <m/>
    <m/>
    <m/>
    <m/>
    <s v="Nominal"/>
    <s v="2011/12"/>
    <s v="Infrastructure News/Journals, WIDP Transactor advisors, waste private Industry contacts &amp; Google. "/>
    <s v="Costs data unknown. Ownership is classified as 'other' because there is a strategic alliance"/>
    <n v="0"/>
    <n v="0"/>
    <n v="0"/>
    <n v="0"/>
    <n v="0"/>
    <n v="0"/>
    <n v="0"/>
    <n v="0"/>
    <n v="0"/>
    <n v="0"/>
    <n v="0"/>
  </r>
  <r>
    <x v="5"/>
    <s v="PPP Projects"/>
    <s v="PPP Projects"/>
    <s v="Gloucestershire County Council"/>
    <s v="Gloucestershire County Council Waste Management project"/>
    <s v="South West"/>
    <x v="2"/>
    <s v="No"/>
    <x v="1"/>
    <s v="Started"/>
    <s v="Being finalised with Preferred Bidder"/>
    <s v="Under review"/>
    <s v="Yes"/>
    <n v="139"/>
    <m/>
    <m/>
    <m/>
    <n v="69.5"/>
    <n v="69.5"/>
    <m/>
    <m/>
    <s v="Pre-procurement"/>
    <s v="Nominal"/>
    <s v="2011/12"/>
    <s v="WIDP Reporting and from Authority direct"/>
    <m/>
    <n v="0"/>
    <n v="0"/>
    <n v="66.022276581091035"/>
    <n v="64.411977152283953"/>
    <n v="0"/>
    <n v="0"/>
    <n v="130.43425373337499"/>
    <n v="130.43425373337499"/>
    <n v="0"/>
    <n v="130.43425373337499"/>
    <n v="130.43425373337499"/>
  </r>
  <r>
    <x v="5"/>
    <s v="PPP Projects"/>
    <s v="PPP Projects"/>
    <s v="Lincolnshire CC - North Hykeham "/>
    <m/>
    <s v="East Midlands"/>
    <x v="2"/>
    <s v="No"/>
    <x v="2"/>
    <s v="In construction"/>
    <s v="unknown"/>
    <d v="2013-05-01T00:00:00"/>
    <s v="Yes"/>
    <s v="£140m-£150m"/>
    <m/>
    <n v="48.333333333333336"/>
    <n v="48.333333333333336"/>
    <m/>
    <m/>
    <m/>
    <m/>
    <s v="Pre-procurement"/>
    <s v="Nominal"/>
    <s v="2011/12"/>
    <s v="Infrastructure News/Journals, WIDP Transactor advisors, waste private Industry contacts &amp; Google. "/>
    <s v="Annual cost breakdown HMT estimates based on total using straight line estimation"/>
    <n v="48.333333333333343"/>
    <n v="47.062641999350873"/>
    <n v="0"/>
    <n v="0"/>
    <n v="0"/>
    <n v="0"/>
    <n v="95.395975332684216"/>
    <n v="47.062641999350873"/>
    <n v="0"/>
    <n v="47.062641999350873"/>
    <n v="95.395975332684216"/>
  </r>
  <r>
    <x v="5"/>
    <s v="PPP Projects"/>
    <s v="PPP Projects"/>
    <s v="North Lincolnshire "/>
    <m/>
    <s v="East Midlands"/>
    <x v="2"/>
    <s v="No"/>
    <x v="1"/>
    <s v="Started"/>
    <s v="unknown"/>
    <d v="2014-01-01T00:00:00"/>
    <s v="Yes"/>
    <m/>
    <m/>
    <m/>
    <m/>
    <m/>
    <m/>
    <m/>
    <m/>
    <m/>
    <s v="Nominal"/>
    <s v="2011/12"/>
    <s v="Infrastructure News/Journals, WIDP Transactor advisors, waste private Industry contacts &amp; Google. "/>
    <s v="Costs data unknown"/>
    <n v="0"/>
    <n v="0"/>
    <n v="0"/>
    <n v="0"/>
    <n v="0"/>
    <n v="0"/>
    <n v="0"/>
    <n v="0"/>
    <n v="0"/>
    <n v="0"/>
    <n v="0"/>
  </r>
  <r>
    <x v="5"/>
    <s v="PPP Projects"/>
    <s v="PPP Projects"/>
    <s v="North London Waste Authority - Fuel use"/>
    <s v="Fuel use"/>
    <s v="London"/>
    <x v="0"/>
    <s v="No"/>
    <x v="1"/>
    <s v="Started"/>
    <d v="2014-04-02T00:00:00"/>
    <d v="2017-04-02T00:00:00"/>
    <s v="Unknown"/>
    <n v="548.4"/>
    <m/>
    <m/>
    <m/>
    <m/>
    <m/>
    <m/>
    <m/>
    <s v="Pre-procurement"/>
    <s v="Nominal"/>
    <s v="2011/12"/>
    <s v="WIDP Reporting and from Authority direct"/>
    <s v="Cost figures provided are the same as the last return as WIDP has not received any updates from NLWA. Ownership is classified as 'other' because MBT reverts and the RDF burner doesn't. Annual cost breakdown HMT estimates based on total using straight line estimation"/>
    <n v="0"/>
    <n v="0"/>
    <n v="0"/>
    <n v="0"/>
    <n v="0"/>
    <n v="0"/>
    <n v="0"/>
    <n v="0"/>
    <n v="0"/>
    <n v="0"/>
    <n v="0"/>
  </r>
  <r>
    <x v="5"/>
    <s v="PPP Projects"/>
    <s v="PPP Projects"/>
    <s v="North London Waste Authority - Waste Services"/>
    <s v="Waste Services "/>
    <s v="London"/>
    <x v="2"/>
    <s v="No"/>
    <x v="1"/>
    <s v="Started"/>
    <d v="2014-04-01T00:00:00"/>
    <d v="2017-04-01T00:00:00"/>
    <s v="Unknown"/>
    <n v="548.4"/>
    <m/>
    <m/>
    <n v="57.5"/>
    <n v="232.5"/>
    <n v="116.2"/>
    <m/>
    <m/>
    <s v="Pre-procurement"/>
    <s v="Nominal"/>
    <s v="2011/12"/>
    <s v="WIDP Reporting and from Authority direct"/>
    <s v="Cost figures provided are the same as the last return as WIDP has not received any updates from NLWA. Ownership is classified as 'other' because MBT reverts and the RDF burner doesn't. Annual cost breakdown HMT estimates based on total using straight line estimation"/>
    <n v="0"/>
    <n v="55.988315481986376"/>
    <n v="220.86588928206714"/>
    <n v="107.69311863446612"/>
    <n v="0"/>
    <n v="0"/>
    <n v="384.54732339851967"/>
    <n v="384.54732339851967"/>
    <n v="0"/>
    <n v="384.54732339851967"/>
    <n v="384.54732339851967"/>
  </r>
  <r>
    <x v="5"/>
    <s v="PPP Projects"/>
    <s v="PPP Projects"/>
    <s v="Oxfordshire CC - Ardley"/>
    <m/>
    <s v="South East"/>
    <x v="0"/>
    <s v="No"/>
    <x v="1"/>
    <s v="In construction"/>
    <d v="2012-12-01T00:00:00"/>
    <d v="2014-12-01T00:00:00"/>
    <s v="Yes"/>
    <n v="200"/>
    <m/>
    <m/>
    <m/>
    <m/>
    <m/>
    <m/>
    <m/>
    <s v="Bid price"/>
    <s v="Nominal"/>
    <s v="2011/12"/>
    <s v="WIDP Reporting and from Authority direct"/>
    <m/>
    <n v="0"/>
    <n v="0"/>
    <n v="0"/>
    <n v="0"/>
    <n v="0"/>
    <n v="0"/>
    <n v="0"/>
    <n v="0"/>
    <n v="0"/>
    <n v="0"/>
    <n v="0"/>
  </r>
  <r>
    <x v="5"/>
    <s v="PPP Projects"/>
    <s v="PPP Projects"/>
    <s v="South London Waste Partnership "/>
    <s v="Waste Management_x000a_Procurement"/>
    <s v="London"/>
    <x v="1"/>
    <s v="No"/>
    <x v="0"/>
    <s v="Started"/>
    <d v="2013-11-01T00:00:00"/>
    <d v="2016-11-01T00:00:00"/>
    <s v="Yes"/>
    <n v="191"/>
    <m/>
    <n v="2.2999999999999998"/>
    <n v="37.200000000000003"/>
    <n v="72.3"/>
    <n v="59.3"/>
    <m/>
    <m/>
    <s v="Bid price"/>
    <s v="Nominal"/>
    <s v="2011/12"/>
    <s v="WIDP Reporting and from Authority direct"/>
    <s v="Ownership is classified as 'other' because this depends on the preferred bidder which is yet to be determined. Project timetable largely depends on solution"/>
    <n v="2.2999999999999998"/>
    <n v="36.222005842259016"/>
    <n v="68.682166860617016"/>
    <n v="54.958708563027891"/>
    <n v="0"/>
    <n v="0"/>
    <n v="162.16288126590393"/>
    <n v="159.86288126590392"/>
    <n v="0"/>
    <n v="159.86288126590392"/>
    <n v="162.16288126590393"/>
  </r>
  <r>
    <x v="5"/>
    <s v="PPP Projects"/>
    <s v="PPP Projects"/>
    <s v="West Sussex CC - Brookhurst Wood "/>
    <m/>
    <s v="South East"/>
    <x v="2"/>
    <s v="No"/>
    <x v="0"/>
    <s v="In construction"/>
    <s v="unknown"/>
    <d v="2013-10-01T00:00:00"/>
    <s v="Yes"/>
    <m/>
    <m/>
    <m/>
    <m/>
    <m/>
    <m/>
    <m/>
    <m/>
    <m/>
    <s v="Nominal"/>
    <s v="2011/12"/>
    <s v="Infrastructure News/Journals, WIDP Transactor advisors, waste private Industry contacts &amp; Google. "/>
    <s v="Costs data unknown"/>
    <n v="0"/>
    <n v="0"/>
    <n v="0"/>
    <n v="0"/>
    <n v="0"/>
    <n v="0"/>
    <n v="0"/>
    <n v="0"/>
    <n v="0"/>
    <n v="0"/>
    <n v="0"/>
  </r>
  <r>
    <x v="5"/>
    <s v="PPP Projects"/>
    <s v="PPP Projects"/>
    <s v="Wigan"/>
    <m/>
    <s v="North West"/>
    <x v="1"/>
    <s v="No"/>
    <x v="0"/>
    <s v="Planned"/>
    <d v="2015-06-01T00:00:00"/>
    <d v="2017-06-01T00:00:00"/>
    <s v="Yes"/>
    <m/>
    <m/>
    <m/>
    <m/>
    <m/>
    <m/>
    <m/>
    <m/>
    <m/>
    <s v="Nominal"/>
    <s v="2011/12"/>
    <s v="Direct from project/Authority"/>
    <s v="Costs data unknown"/>
    <n v="0"/>
    <n v="0"/>
    <n v="0"/>
    <n v="0"/>
    <n v="0"/>
    <n v="0"/>
    <n v="0"/>
    <n v="0"/>
    <n v="0"/>
    <n v="0"/>
    <n v="0"/>
  </r>
  <r>
    <x v="6"/>
    <s v="Projects over £50m"/>
    <s v="Projects over £50m"/>
    <s v="Thames Tideway Tunnel Main (Thames Water)"/>
    <s v="Construction of tunnel"/>
    <s v="London"/>
    <x v="0"/>
    <s v="Yes"/>
    <x v="1"/>
    <s v="Proposed"/>
    <d v="1905-07-08T00:00:00"/>
    <d v="1905-07-15T00:00:00"/>
    <s v="Unknown"/>
    <n v="4100"/>
    <m/>
    <m/>
    <m/>
    <m/>
    <m/>
    <n v="4100"/>
    <m/>
    <s v="Estimated"/>
    <s v="Nominal"/>
    <m/>
    <m/>
    <m/>
    <n v="0"/>
    <n v="0"/>
    <n v="0"/>
    <n v="0"/>
    <n v="3707.1641526494363"/>
    <n v="0"/>
    <n v="0"/>
    <n v="0"/>
    <n v="3707.1641526494363"/>
    <n v="3707.1641526494363"/>
    <n v="3707.1641526494363"/>
  </r>
  <r>
    <x v="6"/>
    <s v="Water and sewerage companies"/>
    <s v="Anglian Water"/>
    <s v="Anglian Water: Sewerage service"/>
    <s v="Maintenance and improvements to wastewater  infrastructure"/>
    <s v="East of England"/>
    <x v="0"/>
    <s v="Yes"/>
    <x v="1"/>
    <m/>
    <m/>
    <m/>
    <m/>
    <n v="1184.0889780855409"/>
    <m/>
    <m/>
    <n v="258.7147180130433"/>
    <n v="230.69105244915619"/>
    <n v="188.84168661448729"/>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284.00539877385512"/>
    <n v="253.2422772371219"/>
    <n v="207.30192284372063"/>
    <n v="0"/>
    <n v="0"/>
    <n v="744.54959885469759"/>
    <n v="744.54959885469759"/>
    <n v="0"/>
    <n v="744.54959885469759"/>
    <n v="744.54959885469759"/>
  </r>
  <r>
    <x v="6"/>
    <s v="Water and sewerage companies"/>
    <s v="Anglian Water"/>
    <s v="Anglian Water: Water service"/>
    <s v="Maintenance and improvements to water supply infrastructure"/>
    <s v="East of England"/>
    <x v="0"/>
    <s v="Yes"/>
    <x v="1"/>
    <m/>
    <m/>
    <m/>
    <m/>
    <n v="937.55983911746011"/>
    <m/>
    <n v="407.3"/>
    <n v="202.81354167186106"/>
    <n v="185.9695127924283"/>
    <n v="156.16175836873501"/>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447.11564849881989"/>
    <n v="222.63959786142055"/>
    <n v="204.14897940878015"/>
    <n v="171.42736524368519"/>
    <n v="0"/>
    <n v="0"/>
    <n v="1045.3315910127058"/>
    <n v="598.21594251388592"/>
    <n v="0"/>
    <n v="598.21594251388592"/>
    <n v="1045.3315910127058"/>
  </r>
  <r>
    <x v="6"/>
    <s v="Water and sewerage companies"/>
    <s v="Northumbrian Water"/>
    <s v="Northumbrian Water: Sewerage service"/>
    <s v="Maintenance and improvements to wastewater  infrastructure"/>
    <s v="North East"/>
    <x v="0"/>
    <s v="Yes"/>
    <x v="1"/>
    <m/>
    <m/>
    <m/>
    <m/>
    <n v="508.88797494223104"/>
    <m/>
    <m/>
    <n v="111.18827332577096"/>
    <n v="99.144493944999965"/>
    <n v="81.158819366173887"/>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122.05749308498926"/>
    <n v="108.83637295680329"/>
    <n v="89.09250712571918"/>
    <n v="0"/>
    <n v="0"/>
    <n v="319.98637316751172"/>
    <n v="319.98637316751172"/>
    <n v="0"/>
    <n v="319.98637316751172"/>
    <n v="319.98637316751172"/>
  </r>
  <r>
    <x v="6"/>
    <s v="Water and sewerage companies"/>
    <s v="Northumbrian Water"/>
    <s v="Northumbrian Water: Water service"/>
    <s v="Maintenance and improvements to water supply infrastructure"/>
    <s v="North East"/>
    <x v="0"/>
    <s v="Yes"/>
    <x v="1"/>
    <m/>
    <m/>
    <m/>
    <m/>
    <n v="708.52218051301475"/>
    <m/>
    <n v="292"/>
    <n v="130.7019694537463"/>
    <n v="132.94778932854607"/>
    <n v="118.01280828785676"/>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320.54448652505624"/>
    <n v="143.47875235056404"/>
    <n v="145.94411255123339"/>
    <n v="129.54916108222926"/>
    <n v="0"/>
    <n v="0"/>
    <n v="739.51651250908287"/>
    <n v="418.97202598402669"/>
    <n v="0"/>
    <n v="418.97202598402669"/>
    <n v="739.51651250908287"/>
  </r>
  <r>
    <x v="6"/>
    <s v="Water and sewerage companies"/>
    <s v="Severn Trent Water"/>
    <s v="Severn Trent Water: Sewerage service"/>
    <s v="Maintenance and improvements to wastewater  infrastructure"/>
    <s v="West Midlands"/>
    <x v="0"/>
    <s v="Yes"/>
    <x v="1"/>
    <m/>
    <m/>
    <m/>
    <m/>
    <n v="1351.2101915587036"/>
    <m/>
    <m/>
    <n v="295.22947190224249"/>
    <n v="263.25057233003361"/>
    <n v="215.49462605182396"/>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324.08965574646527"/>
    <n v="288.98465594163633"/>
    <n v="236.56032279688671"/>
    <n v="0"/>
    <n v="0"/>
    <n v="849.63463448498828"/>
    <n v="849.63463448498828"/>
    <n v="0"/>
    <n v="849.63463448498828"/>
    <n v="849.63463448498828"/>
  </r>
  <r>
    <x v="6"/>
    <s v="Water and sewerage companies"/>
    <s v="Severn Trent Water"/>
    <s v="Severn Trent Water: Water service"/>
    <s v="Maintenance and improvements to water supply infrastructure"/>
    <s v="West Midlands"/>
    <x v="0"/>
    <s v="Yes"/>
    <x v="1"/>
    <m/>
    <m/>
    <m/>
    <m/>
    <n v="1100.380782562167"/>
    <m/>
    <n v="498.5"/>
    <n v="238.03507188315851"/>
    <n v="218.26583166346532"/>
    <n v="183.28152584034095"/>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547.23091278335801"/>
    <n v="261.30421195802023"/>
    <n v="239.60242786482829"/>
    <n v="201.19822804801686"/>
    <n v="0"/>
    <n v="0"/>
    <n v="1249.3357806542235"/>
    <n v="702.10486787086541"/>
    <n v="0"/>
    <n v="702.10486787086541"/>
    <n v="1249.3357806542235"/>
  </r>
  <r>
    <x v="6"/>
    <s v="Water and sewerage companies"/>
    <s v="South West Water"/>
    <s v="South West Water: Sewerage service"/>
    <s v="Maintenance and improvements to wastewater  infrastructure"/>
    <s v="South West"/>
    <x v="0"/>
    <s v="Yes"/>
    <x v="1"/>
    <m/>
    <m/>
    <m/>
    <m/>
    <n v="377.84479811654353"/>
    <m/>
    <m/>
    <n v="82.556304641453124"/>
    <n v="73.613905503009732"/>
    <n v="60.259701994864656"/>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90.626603701029822"/>
    <n v="80.81003952248723"/>
    <n v="66.150394637317802"/>
    <n v="0"/>
    <n v="0"/>
    <n v="237.58703786083487"/>
    <n v="237.58703786083487"/>
    <n v="0"/>
    <n v="237.58703786083487"/>
    <n v="237.58703786083487"/>
  </r>
  <r>
    <x v="6"/>
    <s v="Water and sewerage companies"/>
    <s v="South West Water"/>
    <s v="South West Water: Water service"/>
    <s v="Maintenance and improvements to water supply infrastructure"/>
    <s v="South West"/>
    <x v="0"/>
    <s v="Yes"/>
    <x v="1"/>
    <m/>
    <m/>
    <m/>
    <m/>
    <n v="293.77771589864193"/>
    <m/>
    <n v="143.69999999999999"/>
    <n v="63.550182654750813"/>
    <n v="58.272225852133786"/>
    <n v="48.932177734348343"/>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157.74740655359787"/>
    <n v="69.762536533015876"/>
    <n v="63.968632583713472"/>
    <n v="53.715547213731099"/>
    <n v="0"/>
    <n v="0"/>
    <n v="345.19412288405834"/>
    <n v="187.44671633046045"/>
    <n v="0"/>
    <n v="187.44671633046045"/>
    <n v="345.19412288405834"/>
  </r>
  <r>
    <x v="6"/>
    <s v="Water and sewerage companies"/>
    <s v="Southern Water"/>
    <s v="Southern Water: Sewerage service"/>
    <s v="Maintenance and improvements to wastewater  infrastructure"/>
    <s v="South East"/>
    <x v="0"/>
    <s v="Yes"/>
    <x v="1"/>
    <m/>
    <m/>
    <m/>
    <m/>
    <n v="1283.350842562917"/>
    <m/>
    <m/>
    <n v="251.25372606866605"/>
    <n v="250.02982209244323"/>
    <n v="204.67223503721925"/>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275.81505688420447"/>
    <n v="274.47151006360747"/>
    <n v="224.67998796555162"/>
    <n v="0"/>
    <n v="0"/>
    <n v="774.96655491336355"/>
    <n v="774.96655491336355"/>
    <n v="0"/>
    <n v="774.96655491336355"/>
    <n v="774.96655491336355"/>
  </r>
  <r>
    <x v="6"/>
    <s v="Water and sewerage companies"/>
    <s v="Southern Water"/>
    <s v="Southern Water: Water service"/>
    <s v="Maintenance and improvements to water supply infrastructure"/>
    <s v="South East"/>
    <x v="0"/>
    <s v="Yes"/>
    <x v="1"/>
    <m/>
    <m/>
    <m/>
    <m/>
    <n v="468.29411638453291"/>
    <m/>
    <n v="443.4"/>
    <n v="101.30168158380653"/>
    <n v="92.888394995214398"/>
    <n v="77.999962879361149"/>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486.74460727811623"/>
    <n v="111.20443666919867"/>
    <n v="101.96870848588222"/>
    <n v="85.624856336089962"/>
    <n v="0"/>
    <n v="0"/>
    <n v="785.54260876928697"/>
    <n v="298.79800149117085"/>
    <n v="0"/>
    <n v="298.79800149117085"/>
    <n v="785.54260876928697"/>
  </r>
  <r>
    <x v="6"/>
    <s v="Water and sewerage companies"/>
    <s v="Thames Water"/>
    <s v="Thames Water: Sewerage service"/>
    <s v="Maintenance and improvements to wastewater  infrastructure"/>
    <s v="London"/>
    <x v="0"/>
    <s v="Yes"/>
    <x v="1"/>
    <m/>
    <m/>
    <m/>
    <m/>
    <n v="3399.7709023469938"/>
    <m/>
    <m/>
    <n v="374.49031318005132"/>
    <n v="382.86872988519053"/>
    <n v="340.64521402470882"/>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411.09864776338031"/>
    <n v="420.29609735461941"/>
    <n v="373.9450178656445"/>
    <n v="0"/>
    <n v="0"/>
    <n v="1205.3397629836443"/>
    <n v="1205.3397629836443"/>
    <n v="0"/>
    <n v="1205.3397629836443"/>
    <n v="1205.3397629836443"/>
  </r>
  <r>
    <x v="6"/>
    <s v="Water and sewerage companies"/>
    <s v="Thames Water"/>
    <s v="Thames Water: Water service"/>
    <s v="Maintenance and improvements to water supply infrastructure"/>
    <s v="London"/>
    <x v="0"/>
    <s v="Yes"/>
    <x v="1"/>
    <m/>
    <m/>
    <m/>
    <m/>
    <n v="1512.8324961917674"/>
    <m/>
    <n v="1056.0999999999999"/>
    <n v="327.25688932852739"/>
    <n v="300.07761693180731"/>
    <n v="251.98027140865125"/>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1159.3391514353145"/>
    <n v="359.24791627260265"/>
    <n v="329.41173163379693"/>
    <n v="276.61262572989875"/>
    <n v="0"/>
    <n v="0"/>
    <n v="2124.6114250716128"/>
    <n v="965.27227363629845"/>
    <n v="0"/>
    <n v="965.27227363629845"/>
    <n v="2124.6114250716128"/>
  </r>
  <r>
    <x v="6"/>
    <s v="Water and sewerage companies"/>
    <s v="United Utilities Water"/>
    <s v="United Utilities Water: Sewerage service"/>
    <s v="Maintenance and improvements to wastewater  infrastructure"/>
    <s v="North West"/>
    <x v="0"/>
    <s v="Yes"/>
    <x v="1"/>
    <m/>
    <m/>
    <m/>
    <m/>
    <n v="2188.0616646867511"/>
    <m/>
    <m/>
    <n v="476.74352326914936"/>
    <n v="403.27364451522192"/>
    <n v="320.67558522444176"/>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523.34762969334145"/>
    <n v="442.69569626787626"/>
    <n v="352.02325618798153"/>
    <n v="0"/>
    <n v="0"/>
    <n v="1318.0665821491993"/>
    <n v="1318.0665821491993"/>
    <n v="0"/>
    <n v="1318.0665821491993"/>
    <n v="1318.0665821491993"/>
  </r>
  <r>
    <x v="6"/>
    <s v="Water and sewerage companies"/>
    <s v="United Utilities Water"/>
    <s v="United Utilities Water: Water service"/>
    <s v="Maintenance and improvements to water supply infrastructure"/>
    <s v="North West"/>
    <x v="0"/>
    <s v="Yes"/>
    <x v="1"/>
    <m/>
    <m/>
    <m/>
    <m/>
    <n v="1384.2264493542464"/>
    <m/>
    <n v="680"/>
    <n v="299.43674734795019"/>
    <n v="274.56798770638397"/>
    <n v="230.55940249653577"/>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746.47346177067902"/>
    <n v="328.70821378555377"/>
    <n v="301.40840628616718"/>
    <n v="253.09775783142408"/>
    <n v="0"/>
    <n v="0"/>
    <n v="1629.6878396738239"/>
    <n v="883.21437790314508"/>
    <n v="0"/>
    <n v="883.21437790314508"/>
    <n v="1629.6878396738239"/>
  </r>
  <r>
    <x v="6"/>
    <s v="Water and sewerage companies"/>
    <s v="Welsh Water"/>
    <s v="Welsh Water: Sewerage service"/>
    <s v="Maintenance and improvements to wastewater  infrastructure"/>
    <s v="Wales"/>
    <x v="0"/>
    <s v="Yes"/>
    <x v="1"/>
    <m/>
    <m/>
    <m/>
    <m/>
    <n v="567.4133467350473"/>
    <m/>
    <m/>
    <n v="123.97563588062546"/>
    <n v="110.54674484314791"/>
    <n v="90.492602657497571"/>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136.09488542798778"/>
    <n v="121.35325192727142"/>
    <n v="99.338715250559943"/>
    <n v="0"/>
    <n v="0"/>
    <n v="356.78685260581915"/>
    <n v="356.78685260581915"/>
    <n v="0"/>
    <n v="356.78685260581915"/>
    <n v="356.78685260581915"/>
  </r>
  <r>
    <x v="6"/>
    <s v="Water and sewerage companies"/>
    <s v="Welsh Water"/>
    <s v="Welsh Water: Water service"/>
    <s v="Maintenance and improvements to water supply infrastructure"/>
    <s v="Wales"/>
    <x v="0"/>
    <s v="Yes"/>
    <x v="1"/>
    <m/>
    <m/>
    <m/>
    <m/>
    <n v="536.42119068276725"/>
    <m/>
    <n v="262"/>
    <n v="116.03897369646056"/>
    <n v="106.40172853042881"/>
    <n v="89.347338557210392"/>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287.61183379987926"/>
    <n v="127.38237411104953"/>
    <n v="116.80303916837236"/>
    <n v="98.081495754114258"/>
    <n v="0"/>
    <n v="0"/>
    <n v="629.87874283341546"/>
    <n v="342.26690903353614"/>
    <n v="0"/>
    <n v="342.26690903353614"/>
    <n v="629.87874283341546"/>
  </r>
  <r>
    <x v="6"/>
    <s v="Water and sewerage companies"/>
    <s v="Wessex Water"/>
    <s v="Wessex Water: Sewerage service"/>
    <s v="Maintenance and improvements to wastewater  infrastructure"/>
    <s v="South West"/>
    <x v="0"/>
    <s v="Yes"/>
    <x v="1"/>
    <m/>
    <m/>
    <m/>
    <m/>
    <n v="530.86847206344714"/>
    <m/>
    <m/>
    <n v="115.99085000687163"/>
    <n v="103.42686132455906"/>
    <n v="84.664328011061784"/>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127.32954608581331"/>
    <n v="113.53736354855815"/>
    <n v="92.940697086625818"/>
    <n v="0"/>
    <n v="0"/>
    <n v="333.80760672099723"/>
    <n v="333.80760672099723"/>
    <n v="0"/>
    <n v="333.80760672099723"/>
    <n v="333.80760672099723"/>
  </r>
  <r>
    <x v="6"/>
    <s v="Water and sewerage companies"/>
    <s v="Wessex Water"/>
    <s v="Wessex Water: Water service"/>
    <s v="Maintenance and improvements to water supply infrastructure"/>
    <s v="South West"/>
    <x v="0"/>
    <s v="Yes"/>
    <x v="1"/>
    <m/>
    <m/>
    <m/>
    <m/>
    <n v="484.99015275237394"/>
    <m/>
    <n v="178"/>
    <n v="70.136378807134165"/>
    <n v="49.213134277706288"/>
    <n v="33.497886600928268"/>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195.40040616938361"/>
    <n v="76.992566888560475"/>
    <n v="54.023968689506873"/>
    <n v="36.772475548524362"/>
    <n v="0"/>
    <n v="0"/>
    <n v="363.18941729597537"/>
    <n v="167.78901112659173"/>
    <n v="0"/>
    <n v="167.78901112659173"/>
    <n v="363.18941729597537"/>
  </r>
  <r>
    <x v="6"/>
    <s v="Water and sewerage companies"/>
    <s v="Yorkshire Water"/>
    <s v="Yorkshire Water: Sewerage service"/>
    <s v="Maintenance and improvements to wastewater  infrastructure"/>
    <s v="Yorkshire &amp; the Humber"/>
    <x v="0"/>
    <s v="Yes"/>
    <x v="1"/>
    <m/>
    <m/>
    <m/>
    <m/>
    <n v="1148.5787544273003"/>
    <m/>
    <m/>
    <n v="223.97799576298436"/>
    <n v="203.93074561577168"/>
    <n v="169.40042088717519"/>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0"/>
    <n v="245.8729850847844"/>
    <n v="223.86601417835411"/>
    <n v="185.96017441920546"/>
    <n v="0"/>
    <n v="0"/>
    <n v="655.69917368234394"/>
    <n v="655.69917368234394"/>
    <n v="0"/>
    <n v="655.69917368234394"/>
    <n v="655.69917368234394"/>
  </r>
  <r>
    <x v="6"/>
    <s v="Water and sewerage companies"/>
    <s v="Yorkshire Water"/>
    <s v="Yorkshire Water: Water service"/>
    <s v="Maintenance and improvements to water supply infrastructure"/>
    <s v="Yorkshire &amp; the Humber"/>
    <x v="0"/>
    <s v="Yes"/>
    <x v="1"/>
    <m/>
    <m/>
    <m/>
    <m/>
    <n v="726.51172186673693"/>
    <m/>
    <n v="404.3"/>
    <n v="157.15947849964914"/>
    <n v="144.10710155921942"/>
    <n v="121.00918067160642"/>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443.82238322630224"/>
    <n v="172.52261759662895"/>
    <n v="158.19430436271958"/>
    <n v="132.83844412054054"/>
    <n v="0"/>
    <n v="0"/>
    <n v="907.37774930619128"/>
    <n v="463.55536607988904"/>
    <n v="0"/>
    <n v="463.55536607988904"/>
    <n v="907.37774930619128"/>
  </r>
  <r>
    <x v="6"/>
    <s v="Water only companies"/>
    <s v="Water only companies"/>
    <s v="Bournemouth &amp; West Hampshire Water"/>
    <s v="Maintenance and improvements to water supply infrastructure"/>
    <s v="South West"/>
    <x v="0"/>
    <s v="Yes"/>
    <x v="1"/>
    <m/>
    <m/>
    <m/>
    <m/>
    <n v="44.323183755580558"/>
    <m/>
    <n v="8.9499999999999993"/>
    <n v="9.5880193461612038"/>
    <n v="8.7917171198305901"/>
    <n v="7.3825541826614609"/>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9.8249080630111418"/>
    <n v="10.525297048313524"/>
    <n v="9.651152225512476"/>
    <n v="8.104236437413098"/>
    <n v="0"/>
    <n v="0"/>
    <n v="38.105593774250238"/>
    <n v="28.280685711239101"/>
    <n v="0"/>
    <n v="28.280685711239101"/>
    <n v="38.105593774250238"/>
  </r>
  <r>
    <x v="6"/>
    <s v="Water only companies"/>
    <s v="Water only companies"/>
    <s v="Bristol Water"/>
    <s v="Maintenance and improvements to water supply infrastructure"/>
    <s v="South West"/>
    <x v="0"/>
    <s v="Yes"/>
    <x v="1"/>
    <m/>
    <m/>
    <m/>
    <m/>
    <n v="244.30248779328213"/>
    <m/>
    <n v="60.4"/>
    <n v="52.847669792727395"/>
    <n v="48.458575904511292"/>
    <n v="40.69148919984373"/>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66.304407486689726"/>
    <n v="58.013798553957287"/>
    <n v="53.195648393996699"/>
    <n v="44.669289422958158"/>
    <n v="0"/>
    <n v="0"/>
    <n v="222.18314385760186"/>
    <n v="155.87873637091212"/>
    <n v="0"/>
    <n v="155.87873637091212"/>
    <n v="222.18314385760186"/>
  </r>
  <r>
    <x v="6"/>
    <s v="Water only companies"/>
    <s v="Water only companies"/>
    <s v="Cambridge Water"/>
    <s v="Maintenance and improvements to water supply infrastructure"/>
    <s v="East of England"/>
    <x v="0"/>
    <s v="Yes"/>
    <x v="1"/>
    <m/>
    <m/>
    <m/>
    <m/>
    <n v="30.448590082377688"/>
    <m/>
    <n v="7.9660000000000002"/>
    <n v="6.5866584039422076"/>
    <n v="6.0396245941660132"/>
    <n v="5.0715753477546492"/>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8.7447170536253367"/>
    <n v="7.2305377945465805"/>
    <n v="6.6300286450035824"/>
    <n v="5.5673476565724238"/>
    <n v="0"/>
    <n v="0"/>
    <n v="28.172631149747922"/>
    <n v="19.427914096122585"/>
    <n v="0"/>
    <n v="19.427914096122585"/>
    <n v="28.172631149747922"/>
  </r>
  <r>
    <x v="6"/>
    <s v="Water only companies"/>
    <s v="Water only companies"/>
    <s v="Dee Valley Water"/>
    <s v="Maintenance and improvements to water supply infrastructure"/>
    <s v="Wales"/>
    <x v="0"/>
    <s v="Yes"/>
    <x v="1"/>
    <m/>
    <m/>
    <m/>
    <m/>
    <n v="34.220127846941978"/>
    <m/>
    <n v="9"/>
    <n v="7.4025198558368279"/>
    <n v="6.787727287231978"/>
    <n v="5.6997698847805252"/>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9.879795817553104"/>
    <n v="8.1261538567833878"/>
    <n v="7.4512621847872857"/>
    <n v="6.2569514076299741"/>
    <n v="0"/>
    <n v="0"/>
    <n v="31.714163266753751"/>
    <n v="21.834367449200649"/>
    <n v="0"/>
    <n v="21.834367449200649"/>
    <n v="31.714163266753751"/>
  </r>
  <r>
    <x v="6"/>
    <s v="Water only companies"/>
    <s v="Water only companies"/>
    <s v="Portsmouth Water"/>
    <s v="Maintenance and improvements to water supply infrastructure"/>
    <s v="South East"/>
    <x v="0"/>
    <s v="Yes"/>
    <x v="1"/>
    <m/>
    <m/>
    <m/>
    <m/>
    <n v="38.939891105369412"/>
    <m/>
    <n v="8.1"/>
    <n v="8.423502050632468"/>
    <n v="7.7239150771138245"/>
    <n v="6.4859026720103747"/>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8.8918162357977941"/>
    <n v="9.2469422587765173"/>
    <n v="8.4789670971116138"/>
    <n v="7.1199326768871778"/>
    <n v="0"/>
    <n v="0"/>
    <n v="33.737658268573099"/>
    <n v="24.845842032775309"/>
    <n v="0"/>
    <n v="24.845842032775309"/>
    <n v="33.737658268573099"/>
  </r>
  <r>
    <x v="6"/>
    <s v="Water only companies"/>
    <s v="Water only companies"/>
    <s v="South East Water"/>
    <s v="Maintenance and improvements to water supply infrastructure"/>
    <s v="South East"/>
    <x v="0"/>
    <s v="Yes"/>
    <x v="1"/>
    <m/>
    <m/>
    <m/>
    <m/>
    <n v="390.45912052819517"/>
    <m/>
    <n v="88.5"/>
    <n v="84.464365695256859"/>
    <n v="77.44944843023643"/>
    <n v="65.035617236110838"/>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97.151325539272193"/>
    <n v="92.721187436474949"/>
    <n v="85.020526296982737"/>
    <n v="71.393179906812492"/>
    <n v="0"/>
    <n v="0"/>
    <n v="346.2862191795424"/>
    <n v="249.13489364027018"/>
    <n v="0"/>
    <n v="249.13489364027018"/>
    <n v="346.2862191795424"/>
  </r>
  <r>
    <x v="6"/>
    <s v="Water only companies"/>
    <s v="Water only companies"/>
    <s v="South Staffordshire Water"/>
    <s v="Maintenance and improvements to water supply infrastructure"/>
    <s v="West Midlands"/>
    <x v="0"/>
    <s v="Yes"/>
    <x v="1"/>
    <m/>
    <m/>
    <m/>
    <m/>
    <n v="135.10649561616975"/>
    <m/>
    <n v="26.3"/>
    <n v="29.226323201495656"/>
    <n v="26.799024570509168"/>
    <n v="22.503596082271589"/>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28.870958889071847"/>
    <n v="32.083345080954672"/>
    <n v="29.418765651802151"/>
    <n v="24.703437161503473"/>
    <n v="0"/>
    <n v="0"/>
    <n v="115.07650678333214"/>
    <n v="86.205547894260292"/>
    <n v="0"/>
    <n v="86.205547894260292"/>
    <n v="115.07650678333214"/>
  </r>
  <r>
    <x v="6"/>
    <s v="Water only companies"/>
    <s v="Water only companies"/>
    <s v="Sutton &amp; East Surrey Water"/>
    <s v="Maintenance and improvements to water supply infrastructure"/>
    <s v="South East"/>
    <x v="0"/>
    <s v="Yes"/>
    <x v="1"/>
    <m/>
    <m/>
    <m/>
    <m/>
    <n v="102.28259927917354"/>
    <m/>
    <n v="26.8"/>
    <n v="22.125837035361776"/>
    <n v="20.288246532612007"/>
    <n v="17.036385185819963"/>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29.419836434491465"/>
    <n v="24.288750244647652"/>
    <n v="22.271525915376262"/>
    <n v="18.701778567231969"/>
    <n v="0"/>
    <n v="0"/>
    <n v="94.681891161747345"/>
    <n v="65.262054727255887"/>
    <n v="0"/>
    <n v="65.262054727255887"/>
    <n v="94.681891161747345"/>
  </r>
  <r>
    <x v="6"/>
    <s v="Water only companies"/>
    <s v="Water only companies"/>
    <s v="Veolia Water Central "/>
    <s v="Maintenance and improvements to water supply infrastructure"/>
    <s v="South East"/>
    <x v="0"/>
    <s v="Yes"/>
    <x v="1"/>
    <m/>
    <m/>
    <m/>
    <m/>
    <n v="365.88908971905227"/>
    <m/>
    <n v="79.8"/>
    <n v="79.149360978246236"/>
    <n v="72.575864400472113"/>
    <n v="60.943185954133696"/>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87.600856248970857"/>
    <n v="86.886613950541999"/>
    <n v="79.670524617676179"/>
    <n v="66.900692633112357"/>
    <n v="0"/>
    <n v="0"/>
    <n v="321.05868745030136"/>
    <n v="233.45783120133055"/>
    <n v="0"/>
    <n v="233.45783120133055"/>
    <n v="321.05868745030136"/>
  </r>
  <r>
    <x v="6"/>
    <s v="Water only companies"/>
    <s v="Water only companies"/>
    <s v="Veolia Water East"/>
    <s v="Maintenance and improvements to water supply infrastructure"/>
    <s v="East of England"/>
    <x v="0"/>
    <s v="Yes"/>
    <x v="1"/>
    <m/>
    <m/>
    <m/>
    <m/>
    <n v="14.054394848620596"/>
    <m/>
    <n v="3.6890000000000001"/>
    <n v="3.0402556470279802"/>
    <n v="2.787756955386115"/>
    <n v="2.3409268622630472"/>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4.0496185301059331"/>
    <n v="3.3374561139776939"/>
    <n v="3.0602743897975904"/>
    <n v="2.5697643803315739"/>
    <n v="0"/>
    <n v="0"/>
    <n v="13.01711341421279"/>
    <n v="8.9674948841068574"/>
    <n v="0"/>
    <n v="8.9674948841068574"/>
    <n v="13.01711341421279"/>
  </r>
  <r>
    <x v="6"/>
    <s v="Water only companies"/>
    <s v="Water only companies"/>
    <s v="Veolia Water South East"/>
    <s v="Maintenance and improvements to water supply infrastructure"/>
    <s v="South East"/>
    <x v="0"/>
    <s v="Yes"/>
    <x v="1"/>
    <m/>
    <m/>
    <m/>
    <m/>
    <n v="34.515915589111366"/>
    <m/>
    <n v="9.3629999999999995"/>
    <n v="7.4665048486549566"/>
    <n v="6.8463982114825237"/>
    <n v="5.7490368563314496"/>
    <m/>
    <m/>
    <m/>
    <s v="Constant"/>
    <s v="2007/08"/>
    <m/>
    <s v="The total (AMP5) Capex figures by companies have been published in the national document &quot;Future Water &amp; Sewerage Charges 2010-15: Final Determinations&quot;. Annual breakdown HMT estimate based on Ofwat aggregate investment profile. Cost base assumed in FD. 1/ All actual data are in outturn prices; 2/ Data have been provided in Ofwat's AMP Classification; where Year 1 = 2010/11, Year 2 = 2011/12, Year 3 = 2012/13, Year 4 = 2013/14 and Year 5 = 2014/15; 3/ Data for Yr 2 of the AMP (2011/12) have been pulled off companies' annual compliance statements and have not been quality checked or verified with companies; 4/ A split for Water &amp; Sewerage investment is not currently available as was the case in the past, but this information will be available next year; 5/ All actual data are on a gross basis."/>
    <n v="10.278280915527745"/>
    <n v="8.1963937083868004"/>
    <n v="7.5156684905675659"/>
    <n v="6.3110344764602333"/>
    <n v="0"/>
    <n v="0"/>
    <n v="32.301377590942344"/>
    <n v="22.0230966754146"/>
    <n v="0"/>
    <n v="22.0230966754146"/>
    <n v="32.3013775909423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3:H12" firstHeaderRow="1" firstDataRow="2" firstDataCol="1"/>
  <pivotFields count="37">
    <pivotField axis="axisRow" showAll="0">
      <items count="10">
        <item sd="0" x="0"/>
        <item x="1"/>
        <item sd="0" x="2"/>
        <item sd="0" x="3"/>
        <item m="1" x="7"/>
        <item m="1" x="8"/>
        <item sd="0" x="4"/>
        <item sd="0" x="5"/>
        <item sd="0" x="6"/>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numFmtId="203" showAll="0" defaultSubtotal="0"/>
    <pivotField dataField="1" numFmtId="203" showAll="0" defaultSubtotal="0"/>
  </pivotFields>
  <rowFields count="1">
    <field x="0"/>
  </rowFields>
  <rowItems count="8">
    <i>
      <x/>
    </i>
    <i>
      <x v="1"/>
    </i>
    <i>
      <x v="2"/>
    </i>
    <i>
      <x v="3"/>
    </i>
    <i>
      <x v="6"/>
    </i>
    <i>
      <x v="7"/>
    </i>
    <i>
      <x v="8"/>
    </i>
    <i t="grand">
      <x/>
    </i>
  </rowItems>
  <colFields count="1">
    <field x="-2"/>
  </colFields>
  <colItems count="7">
    <i>
      <x/>
    </i>
    <i i="1">
      <x v="1"/>
    </i>
    <i i="2">
      <x v="2"/>
    </i>
    <i i="3">
      <x v="3"/>
    </i>
    <i i="4">
      <x v="4"/>
    </i>
    <i i="5">
      <x v="5"/>
    </i>
    <i i="6">
      <x v="6"/>
    </i>
  </colItems>
  <dataFields count="7">
    <dataField name="Sum of 2011 to 2015 deflated" fld="32" baseField="0" baseItem="0" numFmtId="204"/>
    <dataField name="Sum of 2012 to 2015 deflated" fld="33" baseField="0" baseItem="0" numFmtId="204"/>
    <dataField name="Sum of Post 2015 deflated" fld="34" baseField="0" baseItem="0" numFmtId="204"/>
    <dataField name="Count of Project / programme name" fld="3" subtotal="count" baseField="0" baseItem="0"/>
    <dataField name="Count of Total capex cost all funding (£m)" fld="13" subtotal="count" baseField="0" baseItem="0"/>
    <dataField name="Sum of 2011 onwards" fld="36" baseField="0" baseItem="0" numFmtId="204"/>
    <dataField name="Sum of 2012 onwards" fld="35" baseField="0" baseItem="0" numFmtId="203"/>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18:B22" firstHeaderRow="1" firstDataRow="1" firstDataCol="1"/>
  <pivotFields count="37">
    <pivotField showAll="0"/>
    <pivotField showAll="0"/>
    <pivotField showAll="0"/>
    <pivotField showAll="0"/>
    <pivotField showAll="0"/>
    <pivotField showAll="0"/>
    <pivotField showAll="0"/>
    <pivotField showAll="0"/>
    <pivotField axis="axisRow"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03" showAll="0"/>
    <pivotField numFmtId="203" showAll="0"/>
    <pivotField numFmtId="203" showAll="0"/>
    <pivotField numFmtId="203" showAll="0"/>
    <pivotField numFmtId="203" showAll="0"/>
    <pivotField numFmtId="203" showAll="0"/>
    <pivotField numFmtId="203" showAll="0"/>
    <pivotField dataField="1" numFmtId="203" showAll="0"/>
    <pivotField numFmtId="203" showAll="0"/>
    <pivotField numFmtId="203" showAll="0"/>
    <pivotField numFmtId="203" showAll="0"/>
  </pivotFields>
  <rowFields count="1">
    <field x="8"/>
  </rowFields>
  <rowItems count="4">
    <i>
      <x/>
    </i>
    <i>
      <x v="1"/>
    </i>
    <i>
      <x v="2"/>
    </i>
    <i t="grand">
      <x/>
    </i>
  </rowItems>
  <colItems count="1">
    <i/>
  </colItems>
  <dataFields count="1">
    <dataField name="Sum of 2012 to 2015 deflated" fld="33" showDataAs="percentOfCol" baseField="0" baseItem="0" numFmtId="1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7" firstHeaderRow="1" firstDataRow="1" firstDataCol="1"/>
  <pivotFields count="37">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03" showAll="0"/>
    <pivotField numFmtId="203" showAll="0"/>
    <pivotField numFmtId="203" showAll="0"/>
    <pivotField numFmtId="203" showAll="0"/>
    <pivotField numFmtId="203" showAll="0"/>
    <pivotField numFmtId="203" showAll="0"/>
    <pivotField numFmtId="203" showAll="0"/>
    <pivotField dataField="1" numFmtId="203" showAll="0"/>
    <pivotField numFmtId="203" showAll="0"/>
    <pivotField numFmtId="203" showAll="0"/>
    <pivotField numFmtId="203" showAll="0"/>
  </pivotFields>
  <rowFields count="1">
    <field x="6"/>
  </rowFields>
  <rowItems count="4">
    <i>
      <x/>
    </i>
    <i>
      <x v="1"/>
    </i>
    <i>
      <x v="2"/>
    </i>
    <i t="grand">
      <x/>
    </i>
  </rowItems>
  <colItems count="1">
    <i/>
  </colItems>
  <dataFields count="1">
    <dataField name="Sum of 2012 to 2015 deflated" fld="33" showDataAs="percentOfCol" baseField="0" baseItem="0" numFmtId="1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11" firstHeaderRow="1" firstDataRow="1" firstDataCol="1"/>
  <pivotFields count="37">
    <pivotField axis="axisRow" showAll="0">
      <items count="10">
        <item x="0"/>
        <item x="1"/>
        <item x="2"/>
        <item x="3"/>
        <item m="1" x="7"/>
        <item m="1" x="8"/>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03" showAll="0"/>
    <pivotField numFmtId="203" showAll="0"/>
    <pivotField numFmtId="203" showAll="0"/>
    <pivotField numFmtId="203" showAll="0"/>
    <pivotField numFmtId="203" showAll="0"/>
    <pivotField numFmtId="203" showAll="0"/>
    <pivotField numFmtId="203" showAll="0"/>
    <pivotField numFmtId="203" showAll="0"/>
    <pivotField numFmtId="203" showAll="0"/>
    <pivotField dataField="1" numFmtId="203" showAll="0"/>
    <pivotField numFmtId="203" showAll="0"/>
  </pivotFields>
  <rowFields count="1">
    <field x="0"/>
  </rowFields>
  <rowItems count="8">
    <i>
      <x/>
    </i>
    <i>
      <x v="1"/>
    </i>
    <i>
      <x v="2"/>
    </i>
    <i>
      <x v="3"/>
    </i>
    <i>
      <x v="6"/>
    </i>
    <i>
      <x v="7"/>
    </i>
    <i>
      <x v="8"/>
    </i>
    <i t="grand">
      <x/>
    </i>
  </rowItems>
  <colItems count="1">
    <i/>
  </colItems>
  <dataFields count="1">
    <dataField name="Sum of 2012 onwards" fld="35" baseField="0" baseItem="0" numFmtId="205"/>
  </dataFields>
  <pivotTableStyleInfo name="PivotStyleLight16" showRowHeaders="1" showColHeaders="1" showRowStripes="0" showColStripes="0" showLastColumn="1"/>
</pivotTableDefinition>
</file>

<file path=xl/tables/table1.xml><?xml version="1.0" encoding="utf-8"?>
<table xmlns="http://schemas.openxmlformats.org/spreadsheetml/2006/main" id="3" name="Infrastructure" displayName="Infrastructure" ref="A1:AK577" headerRowDxfId="137" dataDxfId="136" totalsRowDxfId="134" tableBorderDxfId="135" totalsRowBorderDxfId="133">
  <autoFilter ref="A1:AK577">
    <filterColumn colId="0"/>
    <filterColumn colId="19"/>
    <filterColumn colId="20"/>
    <filterColumn colId="26"/>
    <filterColumn colId="27"/>
    <filterColumn colId="28"/>
    <filterColumn colId="29"/>
    <filterColumn colId="30"/>
    <filterColumn colId="31"/>
    <filterColumn colId="32"/>
    <filterColumn colId="33"/>
    <filterColumn colId="34"/>
    <filterColumn colId="35"/>
    <filterColumn colId="36"/>
  </autoFilter>
  <sortState ref="A2:AI577">
    <sortCondition ref="A2:A577"/>
    <sortCondition ref="B2:B577"/>
    <sortCondition ref="C2:C577"/>
    <sortCondition ref="D2:D577"/>
  </sortState>
  <tableColumns count="37">
    <tableColumn id="30" name="Sector" dataDxfId="132" totalsRowDxfId="131"/>
    <tableColumn id="33" name="Sub-Sector" dataDxfId="130" totalsRowDxfId="129"/>
    <tableColumn id="35" name="Sub-Group" dataDxfId="128" totalsRowDxfId="127"/>
    <tableColumn id="1" name="Project / programme name" dataDxfId="126" totalsRowDxfId="125"/>
    <tableColumn id="2" name="Description / purpose" dataDxfId="124" totalsRowDxfId="123"/>
    <tableColumn id="23" name="Region" dataDxfId="122" totalsRowDxfId="121" dataCellStyle="%"/>
    <tableColumn id="3" name="Asset Ownership" dataDxfId="120" totalsRowDxfId="119"/>
    <tableColumn id="4" name="Economically regulated asset" dataDxfId="118" totalsRowDxfId="117" dataCellStyle="%"/>
    <tableColumn id="5" name="Funding Source(s)" dataDxfId="116" totalsRowDxfId="115"/>
    <tableColumn id="6" name="Scheme Status" dataDxfId="2" totalsRowDxfId="114" dataCellStyle="%"/>
    <tableColumn id="7" name="Earliest construction start date" dataDxfId="1" totalsRowDxfId="113" dataCellStyle="%"/>
    <tableColumn id="8" name="Date in service" dataDxfId="0" totalsRowDxfId="112" dataCellStyle="%"/>
    <tableColumn id="9" name="On schedule" dataDxfId="111" totalsRowDxfId="110" dataCellStyle="%"/>
    <tableColumn id="11" name="Total capex cost all funding (£m)" totalsRowFunction="custom" dataDxfId="109" totalsRowDxfId="108" dataCellStyle="%">
      <totalsRowFormula>SUBTOTAL(9,N2:N577)</totalsRowFormula>
    </tableColumn>
    <tableColumn id="12" name="Total capex cost publicly funded, if different (£m)" totalsRowFunction="custom" dataDxfId="107" totalsRowDxfId="106" dataCellStyle="%">
      <totalsRowFormula>SUBTOTAL(9,O2:O577)</totalsRowFormula>
    </tableColumn>
    <tableColumn id="20" name="2011/12 (£m)" totalsRowFunction="custom" dataDxfId="105" totalsRowDxfId="104" dataCellStyle="%">
      <totalsRowFormula>SUBTOTAL(9,P2:P577)</totalsRowFormula>
    </tableColumn>
    <tableColumn id="19" name="2012/13 (£m)" totalsRowFunction="custom" dataDxfId="103" totalsRowDxfId="102" dataCellStyle="%">
      <totalsRowFormula>SUBTOTAL(9,Q2:Q577)</totalsRowFormula>
    </tableColumn>
    <tableColumn id="18" name="2013/14 (£m)" totalsRowFunction="custom" dataDxfId="101" totalsRowDxfId="100" dataCellStyle="%">
      <totalsRowFormula>SUBTOTAL(9,R2:R577)</totalsRowFormula>
    </tableColumn>
    <tableColumn id="17" name="2014/15 (£m)" totalsRowFunction="custom" dataDxfId="99" totalsRowDxfId="98" dataCellStyle="%">
      <totalsRowFormula>SUBTOTAL(9,S2:S577)</totalsRowFormula>
    </tableColumn>
    <tableColumn id="258" name="2015 to 2020_x000a_(£m)" totalsRowFunction="custom" dataDxfId="97" totalsRowDxfId="96" dataCellStyle="%">
      <totalsRowFormula>SUBTOTAL(9,T2:T577)</totalsRowFormula>
    </tableColumn>
    <tableColumn id="257" name="Beyond 2020 _x000a_(£m)" totalsRowFunction="custom" dataDxfId="95" totalsRowDxfId="94" dataCellStyle="%">
      <totalsRowFormula>SUBTOTAL(9,U2:U577)</totalsRowFormula>
    </tableColumn>
    <tableColumn id="22" name="Estimate status" dataDxfId="93" totalsRowDxfId="92"/>
    <tableColumn id="13" name="Basis of costs" dataDxfId="91" totalsRowDxfId="90" dataCellStyle="%"/>
    <tableColumn id="27" name="Base Year" dataDxfId="89" totalsRowDxfId="88" dataCellStyle="Normal_Pipeline_consolidated"/>
    <tableColumn id="14" name="Data source(s)" dataDxfId="87" totalsRowDxfId="86"/>
    <tableColumn id="15" name="Notes (including details where &quot;other&quot; given in response to earlier questions)" dataDxfId="85" totalsRowDxfId="84"/>
    <tableColumn id="10" name="2011/12c" dataDxfId="83" totalsRowDxfId="82">
      <calculatedColumnFormula>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calculatedColumnFormula>
    </tableColumn>
    <tableColumn id="16" name="2012/13c" dataDxfId="81" totalsRowDxfId="80" dataCellStyle="Normal 2">
      <calculatedColumnFormula>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calculatedColumnFormula>
    </tableColumn>
    <tableColumn id="21" name="2013/14c" dataDxfId="79" totalsRowDxfId="78" dataCellStyle="Normal 2">
      <calculatedColumnFormula>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calculatedColumnFormula>
    </tableColumn>
    <tableColumn id="24" name="2014/15c" dataDxfId="77" totalsRowDxfId="76" dataCellStyle="Normal 2">
      <calculatedColumnFormula>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calculatedColumnFormula>
    </tableColumn>
    <tableColumn id="25" name="2015 to 2020c" dataDxfId="75" totalsRowDxfId="74">
      <calculatedColumnFormula>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calculatedColumnFormula>
    </tableColumn>
    <tableColumn id="26" name="Beyond 2020c" dataDxfId="73" totalsRowDxfId="72">
      <calculatedColumnFormula>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calculatedColumnFormula>
    </tableColumn>
    <tableColumn id="28" name="2011 to 2015 deflated" dataDxfId="71" totalsRowDxfId="70">
      <calculatedColumnFormula>SUM(Infrastructure[[#This Row],[2011/12c]:[2014/15c]])</calculatedColumnFormula>
    </tableColumn>
    <tableColumn id="31" name="2012 to 2015 deflated" dataDxfId="69" totalsRowDxfId="68">
      <calculatedColumnFormula>SUM(Infrastructure[[#This Row],[2012/13c]:[2014/15c]])</calculatedColumnFormula>
    </tableColumn>
    <tableColumn id="29" name="Post 2015 deflated" dataDxfId="67" totalsRowDxfId="66">
      <calculatedColumnFormula>SUM(Infrastructure[[#This Row],[2015 to 2020c]:[Beyond 2020c]])</calculatedColumnFormula>
    </tableColumn>
    <tableColumn id="32" name="2012 onwards" dataDxfId="65" totalsRowDxfId="64">
      <calculatedColumnFormula>Infrastructure[[#This Row],[2012 to 2015 deflated]]+Infrastructure[[#This Row],[Post 2015 deflated]]</calculatedColumnFormula>
    </tableColumn>
    <tableColumn id="34" name="2011 onwards" dataDxfId="63" totalsRowDxfId="62">
      <calculatedColumnFormula>Infrastructure[[#This Row],[2011 to 2015 deflated]]+Infrastructure[[#This Row],[Post 2015 deflated]]</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deflator" displayName="deflator" ref="A1:AE2" totalsRowShown="0" headerRowCellStyle="Normal 3" dataCellStyle="Normal 3">
  <autoFilter ref="A1:AE2"/>
  <tableColumns count="31">
    <tableColumn id="1" name="Deflator" dataDxfId="61" dataCellStyle="Normal 3">
      <calculatedColumnFormula>_deflator</calculatedColumnFormula>
    </tableColumn>
    <tableColumn id="2" name="1992/93" dataDxfId="60" dataCellStyle="Normal 3">
      <calculatedColumnFormula>IF(_deflator="GDP",B6,IF(_deflator="RPI",B7,IF(_deflator="CPI",B8,"Err")))</calculatedColumnFormula>
    </tableColumn>
    <tableColumn id="3" name="1994/93" dataDxfId="59" dataCellStyle="Normal 3">
      <calculatedColumnFormula>IF(_deflator="GDP",C6,IF(_deflator="RPI",C7,IF(_deflator="CPI",C8,"Err")))</calculatedColumnFormula>
    </tableColumn>
    <tableColumn id="4" name="1994/95" dataDxfId="58" dataCellStyle="Normal 3">
      <calculatedColumnFormula>IF(_deflator="GDP",D6,IF(_deflator="RPI",D7,IF(_deflator="CPI",D8,"Err")))</calculatedColumnFormula>
    </tableColumn>
    <tableColumn id="5" name="1995/96" dataDxfId="57" dataCellStyle="Normal 3">
      <calculatedColumnFormula>IF(_deflator="GDP",E6,IF(_deflator="RPI",E7,IF(_deflator="CPI",E8,"Err")))</calculatedColumnFormula>
    </tableColumn>
    <tableColumn id="6" name="1996/97" dataDxfId="56" dataCellStyle="Normal 3">
      <calculatedColumnFormula>IF(_deflator="GDP",F6,IF(_deflator="RPI",F7,IF(_deflator="CPI",F8,"Err")))</calculatedColumnFormula>
    </tableColumn>
    <tableColumn id="7" name="1997/98" dataDxfId="55" dataCellStyle="Normal 3">
      <calculatedColumnFormula>IF(_deflator="GDP",G6,IF(_deflator="RPI",G7,IF(_deflator="CPI",G8,"Err")))</calculatedColumnFormula>
    </tableColumn>
    <tableColumn id="8" name="1998/99" dataDxfId="54" dataCellStyle="Normal 3">
      <calculatedColumnFormula>IF(_deflator="GDP",H6,IF(_deflator="RPI",H7,IF(_deflator="CPI",H8,"Err")))</calculatedColumnFormula>
    </tableColumn>
    <tableColumn id="9" name="1999/00" dataDxfId="53" dataCellStyle="Normal 3">
      <calculatedColumnFormula>IF(_deflator="GDP",I6,IF(_deflator="RPI",I7,IF(_deflator="CPI",I8,"Err")))</calculatedColumnFormula>
    </tableColumn>
    <tableColumn id="10" name="2000/01" dataDxfId="52" dataCellStyle="Normal 3">
      <calculatedColumnFormula>IF(_deflator="GDP",J6,IF(_deflator="RPI",J7,IF(_deflator="CPI",J8,"Err")))</calculatedColumnFormula>
    </tableColumn>
    <tableColumn id="11" name="2001/02" dataDxfId="51" dataCellStyle="Normal 3">
      <calculatedColumnFormula>IF(_deflator="GDP",K6,IF(_deflator="RPI",K7,IF(_deflator="CPI",K8,"Err")))</calculatedColumnFormula>
    </tableColumn>
    <tableColumn id="12" name="2002/03" dataDxfId="50" dataCellStyle="Normal 3">
      <calculatedColumnFormula>IF(_deflator="GDP",L6,IF(_deflator="RPI",L7,IF(_deflator="CPI",L8,"Err")))</calculatedColumnFormula>
    </tableColumn>
    <tableColumn id="13" name="2003/04" dataDxfId="49" dataCellStyle="Normal 3">
      <calculatedColumnFormula>IF(_deflator="GDP",M6,IF(_deflator="RPI",M7,IF(_deflator="CPI",M8,"Err")))</calculatedColumnFormula>
    </tableColumn>
    <tableColumn id="14" name="2004/05" dataDxfId="48" dataCellStyle="Normal 3">
      <calculatedColumnFormula>IF(_deflator="GDP",N6,IF(_deflator="RPI",N7,IF(_deflator="CPI",N8,"Err")))</calculatedColumnFormula>
    </tableColumn>
    <tableColumn id="15" name="2005/06" dataDxfId="47" dataCellStyle="Normal 3">
      <calculatedColumnFormula>IF(_deflator="GDP",O6,IF(_deflator="RPI",O7,IF(_deflator="CPI",O8,"Err")))</calculatedColumnFormula>
    </tableColumn>
    <tableColumn id="16" name="2006/07" dataDxfId="46" dataCellStyle="Normal 3">
      <calculatedColumnFormula>IF(_deflator="GDP",P6,IF(_deflator="RPI",P7,IF(_deflator="CPI",P8,"Err")))</calculatedColumnFormula>
    </tableColumn>
    <tableColumn id="17" name="2007/08" dataDxfId="45" dataCellStyle="Normal 3">
      <calculatedColumnFormula>IF(_deflator="GDP",Q6,IF(_deflator="RPI",Q7,IF(_deflator="CPI",Q8,"Err")))</calculatedColumnFormula>
    </tableColumn>
    <tableColumn id="18" name="2008/09" dataDxfId="44" dataCellStyle="Normal 3">
      <calculatedColumnFormula>IF(_deflator="GDP",R6,IF(_deflator="RPI",R7,IF(_deflator="CPI",R8,"Err")))</calculatedColumnFormula>
    </tableColumn>
    <tableColumn id="19" name="2009/10" dataDxfId="43" dataCellStyle="Normal 3">
      <calculatedColumnFormula>IF(_deflator="GDP",S6,IF(_deflator="RPI",S7,IF(_deflator="CPI",S8,"Err")))</calculatedColumnFormula>
    </tableColumn>
    <tableColumn id="20" name="2010/11" dataDxfId="42" dataCellStyle="Normal 3">
      <calculatedColumnFormula>IF(_deflator="GDP",T6,IF(_deflator="RPI",T7,IF(_deflator="CPI",T8,"Err")))</calculatedColumnFormula>
    </tableColumn>
    <tableColumn id="21" name="2011/12" dataDxfId="41" dataCellStyle="Normal 3">
      <calculatedColumnFormula>IF(_deflator="GDP",U6,IF(_deflator="RPI",U7,IF(_deflator="CPI",U8,"Err")))</calculatedColumnFormula>
    </tableColumn>
    <tableColumn id="22" name="2012/13" dataDxfId="40" dataCellStyle="Normal 3">
      <calculatedColumnFormula>IF(_deflator="GDP",V6,IF(_deflator="RPI",V7,IF(_deflator="CPI",V8,"Err")))</calculatedColumnFormula>
    </tableColumn>
    <tableColumn id="23" name="2013/14" dataDxfId="39" dataCellStyle="Normal 3">
      <calculatedColumnFormula>IF(_deflator="GDP",W6,IF(_deflator="RPI",W7,IF(_deflator="CPI",W8,"Err")))</calculatedColumnFormula>
    </tableColumn>
    <tableColumn id="24" name="2014/15" dataDxfId="38" dataCellStyle="Normal 3">
      <calculatedColumnFormula>IF(_deflator="GDP",X6,IF(_deflator="RPI",X7,IF(_deflator="CPI",X8,"Err")))</calculatedColumnFormula>
    </tableColumn>
    <tableColumn id="25" name="2015/16" dataDxfId="37" dataCellStyle="Normal 3">
      <calculatedColumnFormula>IF(_deflator="GDP",Y6,IF(_deflator="RPI",Y7,IF(_deflator="CPI",Y8,"Err")))</calculatedColumnFormula>
    </tableColumn>
    <tableColumn id="26" name="2016/17" dataDxfId="36" dataCellStyle="Normal 3">
      <calculatedColumnFormula>IF(_deflator="GDP",Z6,IF(_deflator="RPI",Z7,IF(_deflator="CPI",Z8,"Err")))</calculatedColumnFormula>
    </tableColumn>
    <tableColumn id="27" name="2017/18" dataDxfId="35" dataCellStyle="Normal 3">
      <calculatedColumnFormula>IF(_deflator="GDP",AA6,IF(_deflator="RPI",AA7,IF(_deflator="CPI",AA8,"Err")))</calculatedColumnFormula>
    </tableColumn>
    <tableColumn id="28" name="2018/19" dataDxfId="34" dataCellStyle="Normal 3">
      <calculatedColumnFormula>IF(_deflator="GDP",AB6,IF(_deflator="RPI",AB7,IF(_deflator="CPI",AB8,"Err")))</calculatedColumnFormula>
    </tableColumn>
    <tableColumn id="29" name="2019/20" dataDxfId="33" dataCellStyle="Normal 3">
      <calculatedColumnFormula>IF(_deflator="GDP",AC6,IF(_deflator="RPI",AC7,IF(_deflator="CPI",AC8,"Err")))</calculatedColumnFormula>
    </tableColumn>
    <tableColumn id="30" name="2020/21" dataDxfId="32" dataCellStyle="Normal 3">
      <calculatedColumnFormula>IF(_deflator="GDP",AD6,IF(_deflator="RPI",AD7,IF(_deflator="CPI",AD8,"Err")))</calculatedColumnFormula>
    </tableColumn>
    <tableColumn id="31" name="2021/22" dataDxfId="31" dataCellStyle="Normal 3">
      <calculatedColumnFormula>IF(_deflator="GDP",AE6,IF(_deflator="RPI",AE7,IF(_deflator="CPI",AE8,"Err")))</calculatedColumnFormula>
    </tableColumn>
  </tableColumns>
  <tableStyleInfo name="TableStyleLight4" showFirstColumn="0" showLastColumn="0" showRowStripes="1" showColumnStripes="0"/>
</table>
</file>

<file path=xl/tables/table3.xml><?xml version="1.0" encoding="utf-8"?>
<table xmlns="http://schemas.openxmlformats.org/spreadsheetml/2006/main" id="4" name="Table4" displayName="Table4" ref="L18:M19" totalsRowShown="0" headerRowCellStyle="Normal 3" dataCellStyle="Normal 3">
  <autoFilter ref="L18:M19"/>
  <tableColumns count="2">
    <tableColumn id="1" name="Variable" dataCellStyle="Normal 3"/>
    <tableColumn id="2" name="Baseyear" dataCellStyle="Normal 3">
      <calculatedColumnFormula>_baseyear</calculatedColumnFormula>
    </tableColumn>
  </tableColumns>
  <tableStyleInfo name="TableStyleLight7" showFirstColumn="0" showLastColumn="0" showRowStripes="1" showColumnStripes="0"/>
</table>
</file>

<file path=xl/tables/table4.xml><?xml version="1.0" encoding="utf-8"?>
<table xmlns="http://schemas.openxmlformats.org/spreadsheetml/2006/main" id="1" name="LAroadsmaintenance" displayName="LAroadsmaintenance" ref="A1:U593" totalsRowShown="0" headerRowDxfId="30" dataDxfId="29">
  <autoFilter ref="A1:U593"/>
  <tableColumns count="21">
    <tableColumn id="1" name="Sector" dataDxfId="28"/>
    <tableColumn id="2" name="Sub-Sector" dataDxfId="27"/>
    <tableColumn id="3" name="Local Authority Type" dataDxfId="26"/>
    <tableColumn id="4" name="Contract Category" dataDxfId="25"/>
    <tableColumn id="5" name="Contract  Scope" dataDxfId="24"/>
    <tableColumn id="6" name="Region" dataDxfId="23"/>
    <tableColumn id="7" name="Asset Ownership" dataDxfId="22"/>
    <tableColumn id="8" name="Economically Regulated Asset" dataDxfId="21"/>
    <tableColumn id="9" name="Funding Source(s)" dataDxfId="20"/>
    <tableColumn id="10" name="Collaborative Alliance" dataDxfId="19"/>
    <tableColumn id="11" name="Procurement Method" dataDxfId="18"/>
    <tableColumn id="12" name="Start Date" dataDxfId="17"/>
    <tableColumn id="13" name="Earliest Possible Finish Date" dataDxfId="16"/>
    <tableColumn id="14" name="Contract Extensions" dataDxfId="15"/>
    <tableColumn id="15" name="Latest Possible Finish Date" dataDxfId="14"/>
    <tableColumn id="16" name="Current Best Knowledge of Finish date" dataDxfId="13"/>
    <tableColumn id="17" name="Planned date to issue OJEU" dataDxfId="12"/>
    <tableColumn id="18" name="Estimated turnover on OJEU Notice or Contract Value if known (£M)" dataDxfId="11"/>
    <tableColumn id="19" name="Basis of Costs" dataDxfId="10"/>
    <tableColumn id="20" name="Data Source" dataDxfId="9"/>
    <tableColumn id="21" name="Notes" dataDxfId="8"/>
  </tableColumns>
  <tableStyleInfo name="TableStyleMedium9" showFirstColumn="0" showLastColumn="0" showRowStripes="1" showColumnStripes="0"/>
</table>
</file>

<file path=xl/tables/table5.xml><?xml version="1.0" encoding="utf-8"?>
<table xmlns="http://schemas.openxmlformats.org/spreadsheetml/2006/main" id="5" name="Table256" displayName="Table256" ref="A1:B42" totalsRowShown="0" headerRowDxfId="7" dataDxfId="6" tableBorderDxfId="5">
  <tableColumns count="2">
    <tableColumn id="1" name="Sector" dataDxfId="4"/>
    <tableColumn id="2" name="Governement Construction and LA Highway Maintenance Pipeline Notes" dataDxfId="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3:H12"/>
  <sheetViews>
    <sheetView tabSelected="1" workbookViewId="0"/>
  </sheetViews>
  <sheetFormatPr defaultRowHeight="15"/>
  <cols>
    <col min="1" max="1" width="17.7109375" customWidth="1"/>
    <col min="2" max="3" width="26.85546875" customWidth="1"/>
    <col min="4" max="4" width="24.28515625" bestFit="1" customWidth="1"/>
    <col min="5" max="6" width="18.42578125" customWidth="1"/>
    <col min="7" max="8" width="19.85546875" bestFit="1" customWidth="1"/>
    <col min="9" max="9" width="24.42578125" bestFit="1" customWidth="1"/>
    <col min="10" max="10" width="11.28515625" bestFit="1" customWidth="1"/>
  </cols>
  <sheetData>
    <row r="3" spans="1:8">
      <c r="B3" s="164" t="s">
        <v>2761</v>
      </c>
    </row>
    <row r="4" spans="1:8">
      <c r="A4" s="164" t="s">
        <v>2759</v>
      </c>
      <c r="B4" s="78" t="s">
        <v>2771</v>
      </c>
      <c r="C4" s="78" t="s">
        <v>2772</v>
      </c>
      <c r="D4" s="78" t="s">
        <v>2773</v>
      </c>
      <c r="E4" s="78" t="s">
        <v>2760</v>
      </c>
      <c r="F4" s="78" t="s">
        <v>2762</v>
      </c>
      <c r="G4" s="78" t="s">
        <v>2776</v>
      </c>
      <c r="H4" s="78" t="s">
        <v>2777</v>
      </c>
    </row>
    <row r="5" spans="1:8">
      <c r="A5" s="165" t="s">
        <v>1956</v>
      </c>
      <c r="B5" s="168">
        <v>18969.040786287591</v>
      </c>
      <c r="C5" s="168">
        <v>14461.290786287585</v>
      </c>
      <c r="D5" s="168">
        <v>1958.4676962533365</v>
      </c>
      <c r="E5" s="166">
        <v>11</v>
      </c>
      <c r="F5" s="166">
        <v>11</v>
      </c>
      <c r="G5" s="168">
        <v>20927.508482540925</v>
      </c>
      <c r="H5" s="200">
        <v>16419.758482540925</v>
      </c>
    </row>
    <row r="6" spans="1:8">
      <c r="A6" s="165" t="s">
        <v>2009</v>
      </c>
      <c r="B6" s="168">
        <v>67529.404841372714</v>
      </c>
      <c r="C6" s="168">
        <v>58461.754035263162</v>
      </c>
      <c r="D6" s="168">
        <v>118021.9033747441</v>
      </c>
      <c r="E6" s="166">
        <v>338</v>
      </c>
      <c r="F6" s="166">
        <v>113</v>
      </c>
      <c r="G6" s="168">
        <v>185551.30821611686</v>
      </c>
      <c r="H6" s="200">
        <v>176483.6574100072</v>
      </c>
    </row>
    <row r="7" spans="1:8">
      <c r="A7" s="165" t="s">
        <v>48</v>
      </c>
      <c r="B7" s="168">
        <v>998.24553743310457</v>
      </c>
      <c r="C7" s="168">
        <v>774.33529291690945</v>
      </c>
      <c r="D7" s="168">
        <v>4170.1675464825394</v>
      </c>
      <c r="E7" s="166">
        <v>38</v>
      </c>
      <c r="F7" s="166">
        <v>38</v>
      </c>
      <c r="G7" s="168">
        <v>5168.413083915646</v>
      </c>
      <c r="H7" s="200">
        <v>4944.5028393994489</v>
      </c>
    </row>
    <row r="8" spans="1:8">
      <c r="A8" s="165" t="s">
        <v>1927</v>
      </c>
      <c r="B8" s="168">
        <v>378.5287968456667</v>
      </c>
      <c r="C8" s="168">
        <v>116.52879684566673</v>
      </c>
      <c r="D8" s="168">
        <v>69.007223365940234</v>
      </c>
      <c r="E8" s="166">
        <v>16</v>
      </c>
      <c r="F8" s="166">
        <v>16</v>
      </c>
      <c r="G8" s="168">
        <v>447.53602021160697</v>
      </c>
      <c r="H8" s="200">
        <v>185.53602021160697</v>
      </c>
    </row>
    <row r="9" spans="1:8">
      <c r="A9" s="165" t="s">
        <v>82</v>
      </c>
      <c r="B9" s="168">
        <v>57575.592193216071</v>
      </c>
      <c r="C9" s="168">
        <v>42123.923298243404</v>
      </c>
      <c r="D9" s="168">
        <v>50176.949450538239</v>
      </c>
      <c r="E9" s="166">
        <v>106</v>
      </c>
      <c r="F9" s="166">
        <v>91</v>
      </c>
      <c r="G9" s="168">
        <v>107752.5416437544</v>
      </c>
      <c r="H9" s="200">
        <v>92300.87274878168</v>
      </c>
    </row>
    <row r="10" spans="1:8">
      <c r="A10" s="165" t="s">
        <v>90</v>
      </c>
      <c r="B10" s="168">
        <v>3735.8045797562581</v>
      </c>
      <c r="C10" s="168">
        <v>3141.5762464229251</v>
      </c>
      <c r="D10" s="168">
        <v>0</v>
      </c>
      <c r="E10" s="166">
        <v>35</v>
      </c>
      <c r="F10" s="166">
        <v>28</v>
      </c>
      <c r="G10" s="168">
        <v>3735.8045797562581</v>
      </c>
      <c r="H10" s="200">
        <v>3141.5762464229251</v>
      </c>
    </row>
    <row r="11" spans="1:8">
      <c r="A11" s="165" t="s">
        <v>100</v>
      </c>
      <c r="B11" s="168">
        <v>17892.424953330781</v>
      </c>
      <c r="C11" s="168">
        <v>12739.37813407616</v>
      </c>
      <c r="D11" s="168">
        <v>3707.1641526494363</v>
      </c>
      <c r="E11" s="166">
        <v>32</v>
      </c>
      <c r="F11" s="166">
        <v>32</v>
      </c>
      <c r="G11" s="168">
        <v>21599.589105980216</v>
      </c>
      <c r="H11" s="200">
        <v>16446.542286725591</v>
      </c>
    </row>
    <row r="12" spans="1:8">
      <c r="A12" s="165" t="s">
        <v>2758</v>
      </c>
      <c r="B12" s="168">
        <v>167079.04168824226</v>
      </c>
      <c r="C12" s="168">
        <v>131818.78659005582</v>
      </c>
      <c r="D12" s="168">
        <v>178103.65944403358</v>
      </c>
      <c r="E12" s="166">
        <v>576</v>
      </c>
      <c r="F12" s="166">
        <v>329</v>
      </c>
      <c r="G12" s="168">
        <v>345182.70113227569</v>
      </c>
      <c r="H12" s="200">
        <v>309922.4460340896</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2:I22"/>
  <sheetViews>
    <sheetView workbookViewId="0">
      <selection activeCell="C19" sqref="C19"/>
    </sheetView>
  </sheetViews>
  <sheetFormatPr defaultRowHeight="15"/>
  <cols>
    <col min="1" max="1" width="14.5703125" customWidth="1"/>
    <col min="2" max="2" width="26.85546875" customWidth="1"/>
    <col min="3" max="3" width="12" customWidth="1"/>
    <col min="4" max="4" width="14.5703125" customWidth="1"/>
    <col min="5" max="5" width="12" customWidth="1"/>
    <col min="6" max="6" width="19.85546875" bestFit="1" customWidth="1"/>
    <col min="7" max="7" width="26.85546875" bestFit="1" customWidth="1"/>
    <col min="8" max="8" width="24.85546875" bestFit="1" customWidth="1"/>
    <col min="9" max="9" width="31.85546875" bestFit="1" customWidth="1"/>
  </cols>
  <sheetData>
    <row r="2" spans="1:9">
      <c r="A2" s="78" t="s">
        <v>2778</v>
      </c>
    </row>
    <row r="3" spans="1:9">
      <c r="A3" s="164" t="s">
        <v>2759</v>
      </c>
      <c r="B3" t="s">
        <v>2772</v>
      </c>
    </row>
    <row r="4" spans="1:9">
      <c r="A4" s="165" t="s">
        <v>15</v>
      </c>
      <c r="B4" s="193">
        <v>0.78254455330387618</v>
      </c>
    </row>
    <row r="5" spans="1:9">
      <c r="A5" s="165" t="s">
        <v>26</v>
      </c>
      <c r="B5" s="193">
        <v>0.15745347772816853</v>
      </c>
    </row>
    <row r="6" spans="1:9">
      <c r="A6" s="165" t="s">
        <v>21</v>
      </c>
      <c r="B6" s="193">
        <v>6.0001968967955267E-2</v>
      </c>
    </row>
    <row r="7" spans="1:9">
      <c r="A7" s="165" t="s">
        <v>2758</v>
      </c>
      <c r="B7" s="193">
        <v>1</v>
      </c>
    </row>
    <row r="9" spans="1:9" s="78" customFormat="1">
      <c r="A9"/>
      <c r="B9"/>
      <c r="C9"/>
      <c r="D9"/>
      <c r="E9"/>
      <c r="F9"/>
      <c r="G9"/>
      <c r="H9"/>
      <c r="I9"/>
    </row>
    <row r="10" spans="1:9" s="78" customFormat="1">
      <c r="A10"/>
      <c r="B10"/>
      <c r="C10"/>
      <c r="D10"/>
      <c r="E10"/>
      <c r="F10"/>
      <c r="G10"/>
      <c r="H10"/>
      <c r="I10"/>
    </row>
    <row r="11" spans="1:9" s="78" customFormat="1">
      <c r="A11"/>
      <c r="B11"/>
      <c r="C11"/>
      <c r="D11"/>
      <c r="E11"/>
      <c r="F11"/>
      <c r="G11"/>
      <c r="H11"/>
      <c r="I11"/>
    </row>
    <row r="12" spans="1:9" s="78" customFormat="1">
      <c r="A12"/>
      <c r="B12"/>
      <c r="C12"/>
      <c r="D12"/>
      <c r="E12"/>
      <c r="F12"/>
      <c r="G12"/>
      <c r="H12"/>
      <c r="I12"/>
    </row>
    <row r="13" spans="1:9" s="78" customFormat="1">
      <c r="A13"/>
      <c r="B13"/>
      <c r="C13"/>
      <c r="D13"/>
      <c r="E13"/>
      <c r="F13"/>
      <c r="G13"/>
      <c r="H13"/>
      <c r="I13"/>
    </row>
    <row r="16" spans="1:9">
      <c r="A16" s="78" t="s">
        <v>2779</v>
      </c>
    </row>
    <row r="18" spans="1:3">
      <c r="A18" s="164" t="s">
        <v>2759</v>
      </c>
      <c r="B18" t="s">
        <v>2772</v>
      </c>
    </row>
    <row r="19" spans="1:3">
      <c r="A19" s="165" t="s">
        <v>15</v>
      </c>
      <c r="B19" s="193">
        <v>0.64834688149132014</v>
      </c>
      <c r="C19">
        <f>GETPIVOTDATA("2012 to 2015 deflated",$A$18,"Funding Source(s)","Private")+GETPIVOTDATA("2012 to 2015 deflated",$A$18,"Funding Source(s)","Public / private")</f>
        <v>0.87081789786562025</v>
      </c>
    </row>
    <row r="20" spans="1:3">
      <c r="A20" s="165" t="s">
        <v>26</v>
      </c>
      <c r="B20" s="193">
        <v>0.12918210213437975</v>
      </c>
    </row>
    <row r="21" spans="1:3">
      <c r="A21" s="165" t="s">
        <v>21</v>
      </c>
      <c r="B21" s="193">
        <v>0.22247101637430017</v>
      </c>
    </row>
    <row r="22" spans="1:3">
      <c r="A22" s="165" t="s">
        <v>2758</v>
      </c>
      <c r="B22" s="193">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3:B23"/>
  <sheetViews>
    <sheetView workbookViewId="0">
      <selection activeCell="D9" sqref="D9"/>
    </sheetView>
  </sheetViews>
  <sheetFormatPr defaultRowHeight="15"/>
  <cols>
    <col min="1" max="1" width="17.7109375" bestFit="1" customWidth="1"/>
    <col min="2" max="2" width="19.85546875" bestFit="1" customWidth="1"/>
  </cols>
  <sheetData>
    <row r="3" spans="1:2">
      <c r="A3" s="164" t="s">
        <v>2759</v>
      </c>
      <c r="B3" t="s">
        <v>2777</v>
      </c>
    </row>
    <row r="4" spans="1:2">
      <c r="A4" s="165" t="s">
        <v>1956</v>
      </c>
      <c r="B4" s="194">
        <v>16419.758482540925</v>
      </c>
    </row>
    <row r="5" spans="1:2">
      <c r="A5" s="165" t="s">
        <v>2009</v>
      </c>
      <c r="B5" s="194">
        <v>176483.6574100072</v>
      </c>
    </row>
    <row r="6" spans="1:2">
      <c r="A6" s="165" t="s">
        <v>48</v>
      </c>
      <c r="B6" s="194">
        <v>4944.5028393994489</v>
      </c>
    </row>
    <row r="7" spans="1:2">
      <c r="A7" s="165" t="s">
        <v>1927</v>
      </c>
      <c r="B7" s="194">
        <v>185.53602021160697</v>
      </c>
    </row>
    <row r="8" spans="1:2">
      <c r="A8" s="165" t="s">
        <v>82</v>
      </c>
      <c r="B8" s="194">
        <v>92300.87274878168</v>
      </c>
    </row>
    <row r="9" spans="1:2">
      <c r="A9" s="165" t="s">
        <v>90</v>
      </c>
      <c r="B9" s="194">
        <v>3141.5762464229251</v>
      </c>
    </row>
    <row r="10" spans="1:2">
      <c r="A10" s="165" t="s">
        <v>100</v>
      </c>
      <c r="B10" s="194">
        <v>16446.542286725591</v>
      </c>
    </row>
    <row r="11" spans="1:2">
      <c r="A11" s="165" t="s">
        <v>2758</v>
      </c>
      <c r="B11" s="194">
        <v>309922.44603408943</v>
      </c>
    </row>
    <row r="15" spans="1:2">
      <c r="A15" s="195" t="s">
        <v>0</v>
      </c>
      <c r="B15" s="195" t="s">
        <v>2780</v>
      </c>
    </row>
    <row r="16" spans="1:2" s="78" customFormat="1" ht="30">
      <c r="A16" s="199" t="s">
        <v>2781</v>
      </c>
      <c r="B16" s="194">
        <v>92300.87274878168</v>
      </c>
    </row>
    <row r="17" spans="1:2">
      <c r="A17" s="196" t="s">
        <v>2009</v>
      </c>
      <c r="B17" s="194">
        <v>176483.6574100072</v>
      </c>
    </row>
    <row r="18" spans="1:2" s="78" customFormat="1" ht="30">
      <c r="A18" s="199" t="s">
        <v>2782</v>
      </c>
      <c r="B18" s="194">
        <v>16419.758482540925</v>
      </c>
    </row>
    <row r="19" spans="1:2" s="78" customFormat="1">
      <c r="A19" s="196" t="s">
        <v>90</v>
      </c>
      <c r="B19" s="194">
        <v>3141.5762464229251</v>
      </c>
    </row>
    <row r="20" spans="1:2" s="78" customFormat="1" ht="30">
      <c r="A20" s="199" t="s">
        <v>2783</v>
      </c>
      <c r="B20" s="194">
        <v>16446.542286725591</v>
      </c>
    </row>
    <row r="21" spans="1:2">
      <c r="A21" s="196" t="s">
        <v>48</v>
      </c>
      <c r="B21" s="194">
        <v>4944.5028393994489</v>
      </c>
    </row>
    <row r="22" spans="1:2" ht="30">
      <c r="A22" s="199" t="s">
        <v>2784</v>
      </c>
      <c r="B22" s="194">
        <v>185.53602021160697</v>
      </c>
    </row>
    <row r="23" spans="1:2">
      <c r="A23" s="197" t="s">
        <v>2758</v>
      </c>
      <c r="B23" s="198">
        <v>312094.64399112621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IQ577"/>
  <sheetViews>
    <sheetView zoomScale="70" zoomScaleNormal="70" zoomScaleSheetLayoutView="80" zoomScalePageLayoutView="115" workbookViewId="0">
      <pane xSplit="4" ySplit="1" topLeftCell="J574" activePane="bottomRight" state="frozenSplit"/>
      <selection pane="topRight" activeCell="E1" sqref="E1"/>
      <selection pane="bottomLeft"/>
      <selection pane="bottomRight" activeCell="N575" sqref="N575"/>
    </sheetView>
  </sheetViews>
  <sheetFormatPr defaultColWidth="14.5703125" defaultRowHeight="15"/>
  <cols>
    <col min="1" max="1" width="17.7109375" style="25" customWidth="1"/>
    <col min="2" max="2" width="16.140625" style="25" customWidth="1"/>
    <col min="3" max="3" width="23.28515625" style="25" customWidth="1"/>
    <col min="4" max="4" width="42.85546875" style="25" customWidth="1"/>
    <col min="5" max="5" width="80.7109375" style="25" bestFit="1" customWidth="1"/>
    <col min="6" max="6" width="30.7109375" style="25" bestFit="1" customWidth="1"/>
    <col min="7" max="7" width="24.5703125" style="25" bestFit="1" customWidth="1"/>
    <col min="8" max="8" width="27.85546875" style="25" bestFit="1" customWidth="1"/>
    <col min="9" max="9" width="22.85546875" style="25" bestFit="1" customWidth="1"/>
    <col min="10" max="10" width="20.140625" style="25" bestFit="1" customWidth="1"/>
    <col min="11" max="11" width="30.42578125" style="204" customWidth="1"/>
    <col min="12" max="12" width="30.42578125" style="95" customWidth="1"/>
    <col min="13" max="13" width="25.85546875" style="25" bestFit="1" customWidth="1"/>
    <col min="14" max="14" width="18.85546875" style="69" bestFit="1" customWidth="1"/>
    <col min="15" max="15" width="36.5703125" style="77" bestFit="1" customWidth="1"/>
    <col min="16" max="16" width="29.140625" style="30" bestFit="1" customWidth="1"/>
    <col min="17" max="17" width="19.140625" style="30" bestFit="1" customWidth="1"/>
    <col min="18" max="20" width="19.140625" style="43" bestFit="1" customWidth="1"/>
    <col min="21" max="22" width="18.42578125" style="43" bestFit="1" customWidth="1"/>
    <col min="23" max="23" width="26.5703125" style="64" bestFit="1" customWidth="1"/>
    <col min="24" max="24" width="25.85546875" style="65" bestFit="1" customWidth="1"/>
    <col min="25" max="25" width="69.85546875" style="25" bestFit="1" customWidth="1"/>
    <col min="26" max="26" width="64.28515625" style="25" bestFit="1" customWidth="1"/>
    <col min="27" max="27" width="19.85546875" style="25" customWidth="1"/>
    <col min="28" max="28" width="20.140625" style="25" customWidth="1"/>
    <col min="29" max="29" width="20.28515625" style="25" customWidth="1"/>
    <col min="30" max="16384" width="14.5703125" style="25"/>
  </cols>
  <sheetData>
    <row r="1" spans="1:251" s="103" customFormat="1" ht="30">
      <c r="A1" s="97" t="s">
        <v>0</v>
      </c>
      <c r="B1" s="96" t="s">
        <v>112</v>
      </c>
      <c r="C1" s="96" t="s">
        <v>111</v>
      </c>
      <c r="D1" s="96" t="s">
        <v>1</v>
      </c>
      <c r="E1" s="96" t="s">
        <v>2</v>
      </c>
      <c r="F1" s="96" t="s">
        <v>3</v>
      </c>
      <c r="G1" s="96" t="s">
        <v>4</v>
      </c>
      <c r="H1" s="96" t="s">
        <v>110</v>
      </c>
      <c r="I1" s="96" t="s">
        <v>5</v>
      </c>
      <c r="J1" s="96" t="s">
        <v>6</v>
      </c>
      <c r="K1" s="201" t="s">
        <v>109</v>
      </c>
      <c r="L1" s="201" t="s">
        <v>108</v>
      </c>
      <c r="M1" s="96" t="s">
        <v>107</v>
      </c>
      <c r="N1" s="98" t="s">
        <v>7</v>
      </c>
      <c r="O1" s="98" t="s">
        <v>8</v>
      </c>
      <c r="P1" s="99" t="s">
        <v>9</v>
      </c>
      <c r="Q1" s="98" t="s">
        <v>10</v>
      </c>
      <c r="R1" s="98" t="s">
        <v>11</v>
      </c>
      <c r="S1" s="98" t="s">
        <v>12</v>
      </c>
      <c r="T1" s="100" t="s">
        <v>2755</v>
      </c>
      <c r="U1" s="100" t="s">
        <v>2756</v>
      </c>
      <c r="V1" s="96" t="s">
        <v>106</v>
      </c>
      <c r="W1" s="96" t="s">
        <v>105</v>
      </c>
      <c r="X1" s="101" t="s">
        <v>2754</v>
      </c>
      <c r="Y1" s="96" t="s">
        <v>104</v>
      </c>
      <c r="Z1" s="102" t="s">
        <v>212</v>
      </c>
      <c r="AA1" s="156" t="s">
        <v>2744</v>
      </c>
      <c r="AB1" s="157" t="s">
        <v>2745</v>
      </c>
      <c r="AC1" s="157" t="s">
        <v>2746</v>
      </c>
      <c r="AD1" s="157" t="s">
        <v>2747</v>
      </c>
      <c r="AE1" s="157" t="s">
        <v>2748</v>
      </c>
      <c r="AF1" s="157" t="s">
        <v>2749</v>
      </c>
      <c r="AG1" s="157" t="s">
        <v>2750</v>
      </c>
      <c r="AH1" s="162" t="s">
        <v>2757</v>
      </c>
      <c r="AI1" s="158" t="s">
        <v>2751</v>
      </c>
      <c r="AJ1" s="189" t="s">
        <v>2774</v>
      </c>
      <c r="AK1" s="189" t="s">
        <v>2775</v>
      </c>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row>
    <row r="2" spans="1:251" ht="45">
      <c r="A2" s="109" t="s">
        <v>1956</v>
      </c>
      <c r="B2" s="109" t="s">
        <v>1957</v>
      </c>
      <c r="C2" s="114" t="s">
        <v>1957</v>
      </c>
      <c r="D2" s="118" t="s">
        <v>1962</v>
      </c>
      <c r="E2" s="120" t="s">
        <v>1963</v>
      </c>
      <c r="F2" s="26" t="s">
        <v>14</v>
      </c>
      <c r="G2" s="124" t="s">
        <v>15</v>
      </c>
      <c r="H2" s="29" t="s">
        <v>16</v>
      </c>
      <c r="I2" s="127" t="s">
        <v>21</v>
      </c>
      <c r="J2" s="28" t="s">
        <v>22</v>
      </c>
      <c r="K2" s="44"/>
      <c r="L2" s="44"/>
      <c r="M2" s="29"/>
      <c r="N2" s="24">
        <v>22</v>
      </c>
      <c r="O2" s="24"/>
      <c r="P2" s="129"/>
      <c r="Q2" s="24"/>
      <c r="R2" s="24">
        <v>2</v>
      </c>
      <c r="S2" s="24">
        <v>4</v>
      </c>
      <c r="T2" s="24">
        <v>16</v>
      </c>
      <c r="U2" s="24"/>
      <c r="V2" s="127" t="s">
        <v>23</v>
      </c>
      <c r="W2" s="29" t="s">
        <v>20</v>
      </c>
      <c r="X2" s="131"/>
      <c r="Y2" s="132" t="s">
        <v>1964</v>
      </c>
      <c r="Z2" s="118" t="s">
        <v>1965</v>
      </c>
      <c r="AA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1.8999216282328357</v>
      </c>
      <c r="AD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3.7071641526494359</v>
      </c>
      <c r="AE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14.466982059119751</v>
      </c>
      <c r="AF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 s="187">
        <f>SUM(Infrastructure[[#This Row],[2011/12c]:[2014/15c]])</f>
        <v>5.6070857808822714</v>
      </c>
      <c r="AH2" s="188">
        <f>SUM(Infrastructure[[#This Row],[2012/13c]:[2014/15c]])</f>
        <v>5.6070857808822714</v>
      </c>
      <c r="AI2" s="188">
        <f>SUM(Infrastructure[[#This Row],[2015 to 2020c]:[Beyond 2020c]])</f>
        <v>14.466982059119751</v>
      </c>
      <c r="AJ2" s="160">
        <f>Infrastructure[[#This Row],[2012 to 2015 deflated]]+Infrastructure[[#This Row],[Post 2015 deflated]]</f>
        <v>20.074067840002023</v>
      </c>
      <c r="AK2" s="160">
        <f>Infrastructure[[#This Row],[2011 to 2015 deflated]]+Infrastructure[[#This Row],[Post 2015 deflated]]</f>
        <v>20.074067840002023</v>
      </c>
    </row>
    <row r="3" spans="1:251" ht="30">
      <c r="A3" s="109" t="s">
        <v>1956</v>
      </c>
      <c r="B3" s="109" t="s">
        <v>1957</v>
      </c>
      <c r="C3" s="114" t="s">
        <v>1957</v>
      </c>
      <c r="D3" s="118" t="s">
        <v>1958</v>
      </c>
      <c r="E3" s="120" t="s">
        <v>1959</v>
      </c>
      <c r="F3" s="26" t="s">
        <v>14</v>
      </c>
      <c r="G3" s="124" t="s">
        <v>15</v>
      </c>
      <c r="H3" s="29" t="s">
        <v>16</v>
      </c>
      <c r="I3" s="127" t="s">
        <v>15</v>
      </c>
      <c r="J3" s="28" t="s">
        <v>17</v>
      </c>
      <c r="K3" s="202">
        <v>2008</v>
      </c>
      <c r="L3" s="44">
        <v>2012</v>
      </c>
      <c r="M3" s="29" t="s">
        <v>18</v>
      </c>
      <c r="N3" s="24">
        <v>700</v>
      </c>
      <c r="O3" s="24"/>
      <c r="P3" s="129">
        <v>75</v>
      </c>
      <c r="Q3" s="24"/>
      <c r="R3" s="24"/>
      <c r="S3" s="24"/>
      <c r="T3" s="24"/>
      <c r="U3" s="24"/>
      <c r="V3" s="127" t="s">
        <v>19</v>
      </c>
      <c r="W3" s="29" t="s">
        <v>20</v>
      </c>
      <c r="X3" s="131"/>
      <c r="Y3" s="132" t="s">
        <v>1960</v>
      </c>
      <c r="Z3" s="118" t="s">
        <v>1961</v>
      </c>
      <c r="AA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75</v>
      </c>
      <c r="AB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 s="160">
        <f>SUM(Infrastructure[[#This Row],[2011/12c]:[2014/15c]])</f>
        <v>75</v>
      </c>
      <c r="AH3" s="160">
        <f>SUM(Infrastructure[[#This Row],[2012/13c]:[2014/15c]])</f>
        <v>0</v>
      </c>
      <c r="AI3" s="160">
        <f>SUM(Infrastructure[[#This Row],[2015 to 2020c]:[Beyond 2020c]])</f>
        <v>0</v>
      </c>
      <c r="AJ3" s="160">
        <f>Infrastructure[[#This Row],[2012 to 2015 deflated]]+Infrastructure[[#This Row],[Post 2015 deflated]]</f>
        <v>0</v>
      </c>
      <c r="AK3" s="160">
        <f>Infrastructure[[#This Row],[2011 to 2015 deflated]]+Infrastructure[[#This Row],[Post 2015 deflated]]</f>
        <v>75</v>
      </c>
    </row>
    <row r="4" spans="1:251" ht="105">
      <c r="A4" s="109" t="s">
        <v>1956</v>
      </c>
      <c r="B4" s="109" t="s">
        <v>1966</v>
      </c>
      <c r="C4" s="114" t="s">
        <v>1966</v>
      </c>
      <c r="D4" s="118" t="s">
        <v>1967</v>
      </c>
      <c r="E4" s="120" t="s">
        <v>1968</v>
      </c>
      <c r="F4" s="26" t="s">
        <v>14</v>
      </c>
      <c r="G4" s="124" t="s">
        <v>15</v>
      </c>
      <c r="H4" s="29" t="s">
        <v>16</v>
      </c>
      <c r="I4" s="127" t="s">
        <v>15</v>
      </c>
      <c r="J4" s="28" t="s">
        <v>17</v>
      </c>
      <c r="K4" s="44">
        <v>2010</v>
      </c>
      <c r="L4" s="44">
        <v>2015</v>
      </c>
      <c r="M4" s="29" t="s">
        <v>16</v>
      </c>
      <c r="N4" s="24">
        <v>2500</v>
      </c>
      <c r="O4" s="24"/>
      <c r="P4" s="129">
        <v>500</v>
      </c>
      <c r="Q4" s="41">
        <v>500</v>
      </c>
      <c r="R4" s="24">
        <v>500</v>
      </c>
      <c r="S4" s="24">
        <v>500</v>
      </c>
      <c r="T4" s="24"/>
      <c r="U4" s="24"/>
      <c r="V4" s="127" t="s">
        <v>23</v>
      </c>
      <c r="W4" s="29" t="s">
        <v>20</v>
      </c>
      <c r="X4" s="131"/>
      <c r="Y4" s="132" t="s">
        <v>1969</v>
      </c>
      <c r="Z4" s="118" t="s">
        <v>1970</v>
      </c>
      <c r="AA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500</v>
      </c>
      <c r="AB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486.85491723466413</v>
      </c>
      <c r="AC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474.98040705820893</v>
      </c>
      <c r="AD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463.39551908117949</v>
      </c>
      <c r="AE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 s="160">
        <f>SUM(Infrastructure[[#This Row],[2011/12c]:[2014/15c]])</f>
        <v>1925.2308433740523</v>
      </c>
      <c r="AH4" s="160">
        <f>SUM(Infrastructure[[#This Row],[2012/13c]:[2014/15c]])</f>
        <v>1425.2308433740527</v>
      </c>
      <c r="AI4" s="160">
        <f>SUM(Infrastructure[[#This Row],[2015 to 2020c]:[Beyond 2020c]])</f>
        <v>0</v>
      </c>
      <c r="AJ4" s="160">
        <f>Infrastructure[[#This Row],[2012 to 2015 deflated]]+Infrastructure[[#This Row],[Post 2015 deflated]]</f>
        <v>1425.2308433740527</v>
      </c>
      <c r="AK4" s="160">
        <f>Infrastructure[[#This Row],[2011 to 2015 deflated]]+Infrastructure[[#This Row],[Post 2015 deflated]]</f>
        <v>1925.2308433740523</v>
      </c>
    </row>
    <row r="5" spans="1:251" ht="90">
      <c r="A5" s="109" t="s">
        <v>1956</v>
      </c>
      <c r="B5" s="109" t="s">
        <v>1966</v>
      </c>
      <c r="C5" s="114" t="s">
        <v>1966</v>
      </c>
      <c r="D5" s="118" t="s">
        <v>1971</v>
      </c>
      <c r="E5" s="120" t="s">
        <v>1972</v>
      </c>
      <c r="F5" s="26" t="s">
        <v>14</v>
      </c>
      <c r="G5" s="124" t="s">
        <v>15</v>
      </c>
      <c r="H5" s="29" t="s">
        <v>16</v>
      </c>
      <c r="I5" s="127" t="s">
        <v>15</v>
      </c>
      <c r="J5" s="28" t="s">
        <v>17</v>
      </c>
      <c r="K5" s="44">
        <v>2009</v>
      </c>
      <c r="L5" s="44">
        <v>2009</v>
      </c>
      <c r="M5" s="29" t="s">
        <v>18</v>
      </c>
      <c r="N5" s="24">
        <v>100</v>
      </c>
      <c r="O5" s="24"/>
      <c r="P5" s="129">
        <v>33.333333333333336</v>
      </c>
      <c r="Q5" s="42">
        <v>33.333333333333336</v>
      </c>
      <c r="R5" s="24"/>
      <c r="S5" s="24"/>
      <c r="T5" s="24"/>
      <c r="U5" s="24"/>
      <c r="V5" s="127" t="s">
        <v>23</v>
      </c>
      <c r="W5" s="29" t="s">
        <v>20</v>
      </c>
      <c r="X5" s="131"/>
      <c r="Y5" s="132" t="s">
        <v>1973</v>
      </c>
      <c r="Z5" s="118" t="s">
        <v>1974</v>
      </c>
      <c r="AA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33.333333333333336</v>
      </c>
      <c r="AB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32.45699448231094</v>
      </c>
      <c r="AC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 s="160">
        <f>SUM(Infrastructure[[#This Row],[2011/12c]:[2014/15c]])</f>
        <v>65.790327815644275</v>
      </c>
      <c r="AH5" s="160">
        <f>SUM(Infrastructure[[#This Row],[2012/13c]:[2014/15c]])</f>
        <v>32.45699448231094</v>
      </c>
      <c r="AI5" s="160">
        <f>SUM(Infrastructure[[#This Row],[2015 to 2020c]:[Beyond 2020c]])</f>
        <v>0</v>
      </c>
      <c r="AJ5" s="160">
        <f>Infrastructure[[#This Row],[2012 to 2015 deflated]]+Infrastructure[[#This Row],[Post 2015 deflated]]</f>
        <v>32.45699448231094</v>
      </c>
      <c r="AK5" s="160">
        <f>Infrastructure[[#This Row],[2011 to 2015 deflated]]+Infrastructure[[#This Row],[Post 2015 deflated]]</f>
        <v>65.790327815644275</v>
      </c>
    </row>
    <row r="6" spans="1:251" ht="165">
      <c r="A6" s="109" t="s">
        <v>1956</v>
      </c>
      <c r="B6" s="109" t="s">
        <v>1975</v>
      </c>
      <c r="C6" s="114" t="s">
        <v>1975</v>
      </c>
      <c r="D6" s="118" t="s">
        <v>1976</v>
      </c>
      <c r="E6" s="120" t="s">
        <v>1977</v>
      </c>
      <c r="F6" s="26" t="s">
        <v>14</v>
      </c>
      <c r="G6" s="124" t="s">
        <v>15</v>
      </c>
      <c r="H6" s="29" t="s">
        <v>16</v>
      </c>
      <c r="I6" s="127" t="s">
        <v>15</v>
      </c>
      <c r="J6" s="28" t="s">
        <v>24</v>
      </c>
      <c r="K6" s="44">
        <v>2013</v>
      </c>
      <c r="L6" s="44">
        <v>2013</v>
      </c>
      <c r="M6" s="29"/>
      <c r="N6" s="24">
        <v>3000</v>
      </c>
      <c r="O6" s="24"/>
      <c r="P6" s="129"/>
      <c r="Q6" s="42"/>
      <c r="R6" s="24">
        <v>600</v>
      </c>
      <c r="S6" s="24">
        <v>600</v>
      </c>
      <c r="T6" s="24">
        <v>1800</v>
      </c>
      <c r="U6" s="24"/>
      <c r="V6" s="127" t="s">
        <v>23</v>
      </c>
      <c r="W6" s="29" t="s">
        <v>20</v>
      </c>
      <c r="X6" s="131"/>
      <c r="Y6" s="132" t="s">
        <v>1978</v>
      </c>
      <c r="Z6" s="118" t="s">
        <v>1979</v>
      </c>
      <c r="AA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569.97648846985066</v>
      </c>
      <c r="AD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556.07462289741545</v>
      </c>
      <c r="AE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1627.5354816509721</v>
      </c>
      <c r="AF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 s="160">
        <f>SUM(Infrastructure[[#This Row],[2011/12c]:[2014/15c]])</f>
        <v>1126.051111367266</v>
      </c>
      <c r="AH6" s="160">
        <f>SUM(Infrastructure[[#This Row],[2012/13c]:[2014/15c]])</f>
        <v>1126.051111367266</v>
      </c>
      <c r="AI6" s="160">
        <f>SUM(Infrastructure[[#This Row],[2015 to 2020c]:[Beyond 2020c]])</f>
        <v>1627.5354816509721</v>
      </c>
      <c r="AJ6" s="160">
        <f>Infrastructure[[#This Row],[2012 to 2015 deflated]]+Infrastructure[[#This Row],[Post 2015 deflated]]</f>
        <v>2753.5865930182381</v>
      </c>
      <c r="AK6" s="160">
        <f>Infrastructure[[#This Row],[2011 to 2015 deflated]]+Infrastructure[[#This Row],[Post 2015 deflated]]</f>
        <v>2753.5865930182381</v>
      </c>
    </row>
    <row r="7" spans="1:251" ht="45">
      <c r="A7" s="109" t="s">
        <v>1956</v>
      </c>
      <c r="B7" s="109" t="s">
        <v>1980</v>
      </c>
      <c r="C7" s="114" t="s">
        <v>1981</v>
      </c>
      <c r="D7" s="118" t="s">
        <v>1982</v>
      </c>
      <c r="E7" s="120" t="s">
        <v>1983</v>
      </c>
      <c r="F7" s="26" t="s">
        <v>14</v>
      </c>
      <c r="G7" s="124" t="s">
        <v>15</v>
      </c>
      <c r="H7" s="29" t="s">
        <v>16</v>
      </c>
      <c r="I7" s="127" t="s">
        <v>15</v>
      </c>
      <c r="J7" s="28"/>
      <c r="K7" s="44"/>
      <c r="L7" s="44"/>
      <c r="M7" s="29"/>
      <c r="N7" s="24">
        <v>14402.666666666701</v>
      </c>
      <c r="O7" s="24"/>
      <c r="P7" s="129">
        <v>3698.75</v>
      </c>
      <c r="Q7" s="24">
        <v>3927.083333333333</v>
      </c>
      <c r="R7" s="24">
        <v>3389.4166666666665</v>
      </c>
      <c r="S7" s="24">
        <v>3387.4166666666665</v>
      </c>
      <c r="T7" s="24"/>
      <c r="U7" s="24"/>
      <c r="V7" s="127" t="s">
        <v>23</v>
      </c>
      <c r="W7" s="29" t="s">
        <v>20</v>
      </c>
      <c r="X7" s="131"/>
      <c r="Y7" s="132" t="s">
        <v>1984</v>
      </c>
      <c r="Z7" s="118" t="s">
        <v>1985</v>
      </c>
      <c r="AA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3698.75</v>
      </c>
      <c r="AB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3823.8396624472575</v>
      </c>
      <c r="AC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3219.8130160464216</v>
      </c>
      <c r="AD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3139.4274091884772</v>
      </c>
      <c r="AE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 s="160">
        <f>SUM(Infrastructure[[#This Row],[2011/12c]:[2014/15c]])</f>
        <v>13881.830087682156</v>
      </c>
      <c r="AH7" s="160">
        <f>SUM(Infrastructure[[#This Row],[2012/13c]:[2014/15c]])</f>
        <v>10183.080087682156</v>
      </c>
      <c r="AI7" s="160">
        <f>SUM(Infrastructure[[#This Row],[2015 to 2020c]:[Beyond 2020c]])</f>
        <v>0</v>
      </c>
      <c r="AJ7" s="160">
        <f>Infrastructure[[#This Row],[2012 to 2015 deflated]]+Infrastructure[[#This Row],[Post 2015 deflated]]</f>
        <v>10183.080087682156</v>
      </c>
      <c r="AK7" s="160">
        <f>Infrastructure[[#This Row],[2011 to 2015 deflated]]+Infrastructure[[#This Row],[Post 2015 deflated]]</f>
        <v>13881.830087682156</v>
      </c>
    </row>
    <row r="8" spans="1:251" ht="60">
      <c r="A8" s="109" t="s">
        <v>1956</v>
      </c>
      <c r="B8" s="109" t="s">
        <v>1980</v>
      </c>
      <c r="C8" s="114" t="s">
        <v>1986</v>
      </c>
      <c r="D8" s="118" t="s">
        <v>1987</v>
      </c>
      <c r="E8" s="120" t="s">
        <v>1988</v>
      </c>
      <c r="F8" s="26" t="s">
        <v>14</v>
      </c>
      <c r="G8" s="124" t="s">
        <v>15</v>
      </c>
      <c r="H8" s="29" t="s">
        <v>16</v>
      </c>
      <c r="I8" s="127" t="s">
        <v>21</v>
      </c>
      <c r="J8" s="28" t="s">
        <v>17</v>
      </c>
      <c r="K8" s="44">
        <v>2008</v>
      </c>
      <c r="L8" s="44">
        <v>2011</v>
      </c>
      <c r="M8" s="29" t="s">
        <v>18</v>
      </c>
      <c r="N8" s="24">
        <v>120</v>
      </c>
      <c r="O8" s="24"/>
      <c r="P8" s="129">
        <v>40</v>
      </c>
      <c r="Q8" s="24"/>
      <c r="R8" s="24"/>
      <c r="S8" s="24"/>
      <c r="T8" s="24"/>
      <c r="U8" s="24"/>
      <c r="V8" s="127" t="s">
        <v>19</v>
      </c>
      <c r="W8" s="29" t="s">
        <v>20</v>
      </c>
      <c r="X8" s="131"/>
      <c r="Y8" s="132" t="s">
        <v>1989</v>
      </c>
      <c r="Z8" s="118" t="s">
        <v>1990</v>
      </c>
      <c r="AA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40</v>
      </c>
      <c r="AB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 s="160">
        <f>SUM(Infrastructure[[#This Row],[2011/12c]:[2014/15c]])</f>
        <v>40</v>
      </c>
      <c r="AH8" s="160">
        <f>SUM(Infrastructure[[#This Row],[2012/13c]:[2014/15c]])</f>
        <v>0</v>
      </c>
      <c r="AI8" s="160">
        <f>SUM(Infrastructure[[#This Row],[2015 to 2020c]:[Beyond 2020c]])</f>
        <v>0</v>
      </c>
      <c r="AJ8" s="160">
        <f>Infrastructure[[#This Row],[2012 to 2015 deflated]]+Infrastructure[[#This Row],[Post 2015 deflated]]</f>
        <v>0</v>
      </c>
      <c r="AK8" s="160">
        <f>Infrastructure[[#This Row],[2011 to 2015 deflated]]+Infrastructure[[#This Row],[Post 2015 deflated]]</f>
        <v>40</v>
      </c>
    </row>
    <row r="9" spans="1:251" ht="30">
      <c r="A9" s="109" t="s">
        <v>1956</v>
      </c>
      <c r="B9" s="109" t="s">
        <v>1980</v>
      </c>
      <c r="C9" s="114" t="s">
        <v>1986</v>
      </c>
      <c r="D9" s="118" t="s">
        <v>1991</v>
      </c>
      <c r="E9" s="120" t="s">
        <v>1992</v>
      </c>
      <c r="F9" s="26" t="s">
        <v>14</v>
      </c>
      <c r="G9" s="124" t="s">
        <v>15</v>
      </c>
      <c r="H9" s="29" t="s">
        <v>16</v>
      </c>
      <c r="I9" s="127" t="s">
        <v>21</v>
      </c>
      <c r="J9" s="28" t="s">
        <v>17</v>
      </c>
      <c r="K9" s="44">
        <v>2009</v>
      </c>
      <c r="L9" s="44">
        <v>2011</v>
      </c>
      <c r="M9" s="29" t="s">
        <v>18</v>
      </c>
      <c r="N9" s="24">
        <v>290</v>
      </c>
      <c r="O9" s="24"/>
      <c r="P9" s="129">
        <v>96.666666666666671</v>
      </c>
      <c r="Q9" s="24"/>
      <c r="R9" s="24"/>
      <c r="S9" s="24"/>
      <c r="T9" s="24"/>
      <c r="U9" s="24"/>
      <c r="V9" s="127" t="s">
        <v>19</v>
      </c>
      <c r="W9" s="29" t="s">
        <v>20</v>
      </c>
      <c r="X9" s="131"/>
      <c r="Y9" s="132" t="s">
        <v>1993</v>
      </c>
      <c r="Z9" s="118" t="s">
        <v>1994</v>
      </c>
      <c r="AA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96.666666666666686</v>
      </c>
      <c r="AB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 s="160">
        <f>SUM(Infrastructure[[#This Row],[2011/12c]:[2014/15c]])</f>
        <v>96.666666666666686</v>
      </c>
      <c r="AH9" s="160">
        <f>SUM(Infrastructure[[#This Row],[2012/13c]:[2014/15c]])</f>
        <v>0</v>
      </c>
      <c r="AI9" s="160">
        <f>SUM(Infrastructure[[#This Row],[2015 to 2020c]:[Beyond 2020c]])</f>
        <v>0</v>
      </c>
      <c r="AJ9" s="160">
        <f>Infrastructure[[#This Row],[2012 to 2015 deflated]]+Infrastructure[[#This Row],[Post 2015 deflated]]</f>
        <v>0</v>
      </c>
      <c r="AK9" s="160">
        <f>Infrastructure[[#This Row],[2011 to 2015 deflated]]+Infrastructure[[#This Row],[Post 2015 deflated]]</f>
        <v>96.666666666666686</v>
      </c>
    </row>
    <row r="10" spans="1:251" ht="120">
      <c r="A10" s="109" t="s">
        <v>1956</v>
      </c>
      <c r="B10" s="109" t="s">
        <v>1995</v>
      </c>
      <c r="C10" s="114" t="s">
        <v>1995</v>
      </c>
      <c r="D10" s="118" t="s">
        <v>1996</v>
      </c>
      <c r="E10" s="120" t="s">
        <v>1997</v>
      </c>
      <c r="F10" s="26" t="s">
        <v>14</v>
      </c>
      <c r="G10" s="38" t="s">
        <v>21</v>
      </c>
      <c r="H10" s="29" t="s">
        <v>16</v>
      </c>
      <c r="I10" s="127" t="s">
        <v>21</v>
      </c>
      <c r="J10" s="28" t="s">
        <v>17</v>
      </c>
      <c r="K10" s="44">
        <v>2012</v>
      </c>
      <c r="L10" s="44">
        <v>2015</v>
      </c>
      <c r="M10" s="29" t="s">
        <v>18</v>
      </c>
      <c r="N10" s="24" t="s">
        <v>1998</v>
      </c>
      <c r="O10" s="24"/>
      <c r="P10" s="129">
        <v>0</v>
      </c>
      <c r="Q10" s="24">
        <v>330</v>
      </c>
      <c r="R10" s="24">
        <v>860</v>
      </c>
      <c r="S10" s="24">
        <v>460</v>
      </c>
      <c r="T10" s="24">
        <v>350</v>
      </c>
      <c r="U10" s="24"/>
      <c r="V10" s="127" t="s">
        <v>19</v>
      </c>
      <c r="W10" s="29" t="s">
        <v>20</v>
      </c>
      <c r="X10" s="131"/>
      <c r="Y10" s="132" t="s">
        <v>1999</v>
      </c>
      <c r="Z10" s="118" t="s">
        <v>2000</v>
      </c>
      <c r="AA1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321.32424537487833</v>
      </c>
      <c r="AC1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816.9663001401193</v>
      </c>
      <c r="AD1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426.32387755468517</v>
      </c>
      <c r="AE1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316.46523254324455</v>
      </c>
      <c r="AF1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 s="160">
        <f>SUM(Infrastructure[[#This Row],[2011/12c]:[2014/15c]])</f>
        <v>1564.6144230696827</v>
      </c>
      <c r="AH10" s="160">
        <f>SUM(Infrastructure[[#This Row],[2012/13c]:[2014/15c]])</f>
        <v>1564.6144230696827</v>
      </c>
      <c r="AI10" s="160">
        <f>SUM(Infrastructure[[#This Row],[2015 to 2020c]:[Beyond 2020c]])</f>
        <v>316.46523254324455</v>
      </c>
      <c r="AJ10" s="160">
        <f>Infrastructure[[#This Row],[2012 to 2015 deflated]]+Infrastructure[[#This Row],[Post 2015 deflated]]</f>
        <v>1881.0796556129274</v>
      </c>
      <c r="AK10" s="160">
        <f>Infrastructure[[#This Row],[2011 to 2015 deflated]]+Infrastructure[[#This Row],[Post 2015 deflated]]</f>
        <v>1881.0796556129274</v>
      </c>
    </row>
    <row r="11" spans="1:251" ht="60">
      <c r="A11" s="109" t="s">
        <v>1956</v>
      </c>
      <c r="B11" s="109" t="s">
        <v>1995</v>
      </c>
      <c r="C11" s="114" t="s">
        <v>1995</v>
      </c>
      <c r="D11" s="118" t="s">
        <v>2005</v>
      </c>
      <c r="E11" s="120" t="s">
        <v>2006</v>
      </c>
      <c r="F11" s="26" t="s">
        <v>27</v>
      </c>
      <c r="G11" s="124" t="s">
        <v>15</v>
      </c>
      <c r="H11" s="29" t="s">
        <v>16</v>
      </c>
      <c r="I11" s="127" t="s">
        <v>21</v>
      </c>
      <c r="J11" s="28" t="s">
        <v>17</v>
      </c>
      <c r="K11" s="44">
        <v>2011</v>
      </c>
      <c r="L11" s="44">
        <v>2014</v>
      </c>
      <c r="M11" s="29" t="s">
        <v>18</v>
      </c>
      <c r="N11" s="24">
        <v>132</v>
      </c>
      <c r="O11" s="24"/>
      <c r="P11" s="129">
        <v>33</v>
      </c>
      <c r="Q11" s="24">
        <v>33</v>
      </c>
      <c r="R11" s="24">
        <v>33</v>
      </c>
      <c r="S11" s="24">
        <v>33</v>
      </c>
      <c r="T11" s="24"/>
      <c r="U11" s="24"/>
      <c r="V11" s="127" t="s">
        <v>28</v>
      </c>
      <c r="W11" s="29" t="s">
        <v>20</v>
      </c>
      <c r="X11" s="131"/>
      <c r="Y11" s="132" t="s">
        <v>2007</v>
      </c>
      <c r="Z11" s="118" t="s">
        <v>2008</v>
      </c>
      <c r="AA1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33</v>
      </c>
      <c r="AB1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32.132424537487829</v>
      </c>
      <c r="AC1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31.348706865841788</v>
      </c>
      <c r="AD1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30.584104259357847</v>
      </c>
      <c r="AE1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 s="160">
        <f>SUM(Infrastructure[[#This Row],[2011/12c]:[2014/15c]])</f>
        <v>127.06523566268746</v>
      </c>
      <c r="AH11" s="160">
        <f>SUM(Infrastructure[[#This Row],[2012/13c]:[2014/15c]])</f>
        <v>94.065235662687456</v>
      </c>
      <c r="AI11" s="160">
        <f>SUM(Infrastructure[[#This Row],[2015 to 2020c]:[Beyond 2020c]])</f>
        <v>0</v>
      </c>
      <c r="AJ11" s="160">
        <f>Infrastructure[[#This Row],[2012 to 2015 deflated]]+Infrastructure[[#This Row],[Post 2015 deflated]]</f>
        <v>94.065235662687456</v>
      </c>
      <c r="AK11" s="160">
        <f>Infrastructure[[#This Row],[2011 to 2015 deflated]]+Infrastructure[[#This Row],[Post 2015 deflated]]</f>
        <v>127.06523566268746</v>
      </c>
    </row>
    <row r="12" spans="1:251" ht="90">
      <c r="A12" s="109" t="s">
        <v>1956</v>
      </c>
      <c r="B12" s="109" t="s">
        <v>1995</v>
      </c>
      <c r="C12" s="114" t="s">
        <v>1995</v>
      </c>
      <c r="D12" s="118" t="s">
        <v>2001</v>
      </c>
      <c r="E12" s="118" t="s">
        <v>2002</v>
      </c>
      <c r="F12" s="26" t="s">
        <v>25</v>
      </c>
      <c r="G12" s="124" t="s">
        <v>26</v>
      </c>
      <c r="H12" s="29" t="s">
        <v>16</v>
      </c>
      <c r="I12" s="127" t="s">
        <v>21</v>
      </c>
      <c r="J12" s="28" t="s">
        <v>17</v>
      </c>
      <c r="K12" s="44">
        <v>2010</v>
      </c>
      <c r="L12" s="44">
        <v>2012</v>
      </c>
      <c r="M12" s="29" t="s">
        <v>16</v>
      </c>
      <c r="N12" s="24">
        <v>93</v>
      </c>
      <c r="O12" s="24"/>
      <c r="P12" s="129">
        <v>31</v>
      </c>
      <c r="Q12" s="24">
        <v>31</v>
      </c>
      <c r="R12" s="24"/>
      <c r="S12" s="24"/>
      <c r="T12" s="24"/>
      <c r="U12" s="24"/>
      <c r="V12" s="127" t="s">
        <v>19</v>
      </c>
      <c r="W12" s="29" t="s">
        <v>20</v>
      </c>
      <c r="X12" s="131"/>
      <c r="Y12" s="132" t="s">
        <v>2003</v>
      </c>
      <c r="Z12" s="118" t="s">
        <v>2004</v>
      </c>
      <c r="AA1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31</v>
      </c>
      <c r="AB1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30.185004868549175</v>
      </c>
      <c r="AC1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 s="160">
        <f>SUM(Infrastructure[[#This Row],[2011/12c]:[2014/15c]])</f>
        <v>61.185004868549171</v>
      </c>
      <c r="AH12" s="160">
        <f>SUM(Infrastructure[[#This Row],[2012/13c]:[2014/15c]])</f>
        <v>30.185004868549175</v>
      </c>
      <c r="AI12" s="160">
        <f>SUM(Infrastructure[[#This Row],[2015 to 2020c]:[Beyond 2020c]])</f>
        <v>0</v>
      </c>
      <c r="AJ12" s="160">
        <f>Infrastructure[[#This Row],[2012 to 2015 deflated]]+Infrastructure[[#This Row],[Post 2015 deflated]]</f>
        <v>30.185004868549175</v>
      </c>
      <c r="AK12" s="160">
        <f>Infrastructure[[#This Row],[2011 to 2015 deflated]]+Infrastructure[[#This Row],[Post 2015 deflated]]</f>
        <v>61.185004868549171</v>
      </c>
    </row>
    <row r="13" spans="1:251" ht="30">
      <c r="A13" s="109" t="s">
        <v>2009</v>
      </c>
      <c r="B13" s="109" t="s">
        <v>2086</v>
      </c>
      <c r="C13" s="114" t="s">
        <v>2086</v>
      </c>
      <c r="D13" s="118" t="s">
        <v>2087</v>
      </c>
      <c r="E13" s="120" t="s">
        <v>2088</v>
      </c>
      <c r="F13" s="26" t="s">
        <v>1773</v>
      </c>
      <c r="G13" s="124" t="s">
        <v>15</v>
      </c>
      <c r="H13" s="29" t="s">
        <v>16</v>
      </c>
      <c r="I13" s="127" t="s">
        <v>26</v>
      </c>
      <c r="J13" s="28" t="s">
        <v>24</v>
      </c>
      <c r="K13" s="44"/>
      <c r="L13" s="44"/>
      <c r="M13" s="29"/>
      <c r="N13" s="24" t="s">
        <v>30</v>
      </c>
      <c r="O13" s="24"/>
      <c r="P13" s="129"/>
      <c r="Q13" s="24"/>
      <c r="R13" s="24"/>
      <c r="S13" s="24"/>
      <c r="T13" s="24"/>
      <c r="U13" s="24"/>
      <c r="V13" s="127"/>
      <c r="W13" s="29"/>
      <c r="X13" s="131"/>
      <c r="Z13" s="32"/>
      <c r="AA1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 s="160">
        <f>SUM(Infrastructure[[#This Row],[2011/12c]:[2014/15c]])</f>
        <v>0</v>
      </c>
      <c r="AH13" s="160">
        <f>SUM(Infrastructure[[#This Row],[2012/13c]:[2014/15c]])</f>
        <v>0</v>
      </c>
      <c r="AI13" s="160">
        <f>SUM(Infrastructure[[#This Row],[2015 to 2020c]:[Beyond 2020c]])</f>
        <v>0</v>
      </c>
      <c r="AJ13" s="160">
        <f>Infrastructure[[#This Row],[2012 to 2015 deflated]]+Infrastructure[[#This Row],[Post 2015 deflated]]</f>
        <v>0</v>
      </c>
      <c r="AK13" s="160">
        <f>Infrastructure[[#This Row],[2011 to 2015 deflated]]+Infrastructure[[#This Row],[Post 2015 deflated]]</f>
        <v>0</v>
      </c>
    </row>
    <row r="14" spans="1:251" ht="45">
      <c r="A14" s="109" t="s">
        <v>2009</v>
      </c>
      <c r="B14" s="109" t="s">
        <v>2089</v>
      </c>
      <c r="C14" s="114" t="s">
        <v>2089</v>
      </c>
      <c r="D14" s="118" t="s">
        <v>2098</v>
      </c>
      <c r="E14" s="120" t="s">
        <v>2099</v>
      </c>
      <c r="F14" s="26" t="s">
        <v>35</v>
      </c>
      <c r="G14" s="124" t="s">
        <v>15</v>
      </c>
      <c r="H14" s="29" t="s">
        <v>18</v>
      </c>
      <c r="I14" s="127" t="s">
        <v>15</v>
      </c>
      <c r="J14" s="28" t="s">
        <v>19</v>
      </c>
      <c r="K14" s="44">
        <v>2010</v>
      </c>
      <c r="L14" s="44">
        <v>2015</v>
      </c>
      <c r="M14" s="29" t="s">
        <v>1225</v>
      </c>
      <c r="N14" s="24">
        <v>378</v>
      </c>
      <c r="O14" s="24"/>
      <c r="P14" s="129">
        <v>75.599999999999994</v>
      </c>
      <c r="Q14" s="24">
        <v>75.599999999999994</v>
      </c>
      <c r="R14" s="24">
        <v>75.599999999999994</v>
      </c>
      <c r="S14" s="24">
        <v>75.599999999999994</v>
      </c>
      <c r="T14" s="24"/>
      <c r="U14" s="24"/>
      <c r="V14" s="127" t="s">
        <v>23</v>
      </c>
      <c r="W14" s="29" t="s">
        <v>32</v>
      </c>
      <c r="X14" s="131" t="s">
        <v>1843</v>
      </c>
      <c r="Y14" s="132" t="s">
        <v>2092</v>
      </c>
      <c r="Z14" s="118" t="s">
        <v>2093</v>
      </c>
      <c r="AA1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82.990284867446064</v>
      </c>
      <c r="AB1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82.990284867446064</v>
      </c>
      <c r="AC1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82.990284867446064</v>
      </c>
      <c r="AD1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82.990284867446064</v>
      </c>
      <c r="AE1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 s="160">
        <f>SUM(Infrastructure[[#This Row],[2011/12c]:[2014/15c]])</f>
        <v>331.96113946978426</v>
      </c>
      <c r="AH14" s="160">
        <f>SUM(Infrastructure[[#This Row],[2012/13c]:[2014/15c]])</f>
        <v>248.97085460233819</v>
      </c>
      <c r="AI14" s="160">
        <f>SUM(Infrastructure[[#This Row],[2015 to 2020c]:[Beyond 2020c]])</f>
        <v>0</v>
      </c>
      <c r="AJ14" s="160">
        <f>Infrastructure[[#This Row],[2012 to 2015 deflated]]+Infrastructure[[#This Row],[Post 2015 deflated]]</f>
        <v>248.97085460233819</v>
      </c>
      <c r="AK14" s="160">
        <f>Infrastructure[[#This Row],[2011 to 2015 deflated]]+Infrastructure[[#This Row],[Post 2015 deflated]]</f>
        <v>331.96113946978426</v>
      </c>
    </row>
    <row r="15" spans="1:251" ht="45">
      <c r="A15" s="109" t="s">
        <v>2009</v>
      </c>
      <c r="B15" s="109" t="s">
        <v>2089</v>
      </c>
      <c r="C15" s="114" t="s">
        <v>2089</v>
      </c>
      <c r="D15" s="118" t="s">
        <v>2100</v>
      </c>
      <c r="E15" s="120" t="s">
        <v>2101</v>
      </c>
      <c r="F15" s="26" t="s">
        <v>25</v>
      </c>
      <c r="G15" s="124" t="s">
        <v>15</v>
      </c>
      <c r="H15" s="29" t="s">
        <v>18</v>
      </c>
      <c r="I15" s="127" t="s">
        <v>15</v>
      </c>
      <c r="J15" s="28" t="s">
        <v>19</v>
      </c>
      <c r="K15" s="44">
        <v>2010</v>
      </c>
      <c r="L15" s="44">
        <v>2015</v>
      </c>
      <c r="M15" s="29" t="s">
        <v>1225</v>
      </c>
      <c r="N15" s="24">
        <v>508</v>
      </c>
      <c r="O15" s="24"/>
      <c r="P15" s="129">
        <v>101.6</v>
      </c>
      <c r="Q15" s="24">
        <v>101.6</v>
      </c>
      <c r="R15" s="24">
        <v>101.6</v>
      </c>
      <c r="S15" s="24">
        <v>101.6</v>
      </c>
      <c r="T15" s="24"/>
      <c r="U15" s="24"/>
      <c r="V15" s="127" t="s">
        <v>23</v>
      </c>
      <c r="W15" s="29" t="s">
        <v>32</v>
      </c>
      <c r="X15" s="131" t="s">
        <v>1843</v>
      </c>
      <c r="Y15" s="132" t="s">
        <v>2092</v>
      </c>
      <c r="Z15" s="118" t="s">
        <v>2093</v>
      </c>
      <c r="AA1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111.53191722926616</v>
      </c>
      <c r="AB1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111.53191722926616</v>
      </c>
      <c r="AC1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111.53191722926616</v>
      </c>
      <c r="AD1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111.53191722926616</v>
      </c>
      <c r="AE1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 s="160">
        <f>SUM(Infrastructure[[#This Row],[2011/12c]:[2014/15c]])</f>
        <v>446.12766891706463</v>
      </c>
      <c r="AH15" s="160">
        <f>SUM(Infrastructure[[#This Row],[2012/13c]:[2014/15c]])</f>
        <v>334.5957516877985</v>
      </c>
      <c r="AI15" s="160">
        <f>SUM(Infrastructure[[#This Row],[2015 to 2020c]:[Beyond 2020c]])</f>
        <v>0</v>
      </c>
      <c r="AJ15" s="160">
        <f>Infrastructure[[#This Row],[2012 to 2015 deflated]]+Infrastructure[[#This Row],[Post 2015 deflated]]</f>
        <v>334.5957516877985</v>
      </c>
      <c r="AK15" s="160">
        <f>Infrastructure[[#This Row],[2011 to 2015 deflated]]+Infrastructure[[#This Row],[Post 2015 deflated]]</f>
        <v>446.12766891706463</v>
      </c>
    </row>
    <row r="16" spans="1:251" ht="45">
      <c r="A16" s="109" t="s">
        <v>2009</v>
      </c>
      <c r="B16" s="109" t="s">
        <v>2089</v>
      </c>
      <c r="C16" s="114" t="s">
        <v>2089</v>
      </c>
      <c r="D16" s="118" t="s">
        <v>2096</v>
      </c>
      <c r="E16" s="120" t="s">
        <v>2097</v>
      </c>
      <c r="F16" s="26" t="s">
        <v>34</v>
      </c>
      <c r="G16" s="124" t="s">
        <v>15</v>
      </c>
      <c r="H16" s="29" t="s">
        <v>18</v>
      </c>
      <c r="I16" s="127" t="s">
        <v>15</v>
      </c>
      <c r="J16" s="28" t="s">
        <v>19</v>
      </c>
      <c r="K16" s="44">
        <v>2010</v>
      </c>
      <c r="L16" s="44">
        <v>2015</v>
      </c>
      <c r="M16" s="29" t="s">
        <v>1225</v>
      </c>
      <c r="N16" s="24">
        <v>554</v>
      </c>
      <c r="O16" s="24"/>
      <c r="P16" s="129">
        <v>110.8</v>
      </c>
      <c r="Q16" s="24">
        <v>110.8</v>
      </c>
      <c r="R16" s="24">
        <v>110.8</v>
      </c>
      <c r="S16" s="24">
        <v>110.8</v>
      </c>
      <c r="T16" s="24"/>
      <c r="U16" s="24"/>
      <c r="V16" s="127" t="s">
        <v>23</v>
      </c>
      <c r="W16" s="29" t="s">
        <v>32</v>
      </c>
      <c r="X16" s="131" t="s">
        <v>1843</v>
      </c>
      <c r="Y16" s="132" t="s">
        <v>2092</v>
      </c>
      <c r="Z16" s="118" t="s">
        <v>2093</v>
      </c>
      <c r="AA1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121.63126406498711</v>
      </c>
      <c r="AB1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121.63126406498711</v>
      </c>
      <c r="AC1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121.63126406498711</v>
      </c>
      <c r="AD1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121.63126406498711</v>
      </c>
      <c r="AE1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 s="160">
        <f>SUM(Infrastructure[[#This Row],[2011/12c]:[2014/15c]])</f>
        <v>486.52505625994843</v>
      </c>
      <c r="AH16" s="160">
        <f>SUM(Infrastructure[[#This Row],[2012/13c]:[2014/15c]])</f>
        <v>364.89379219496129</v>
      </c>
      <c r="AI16" s="160">
        <f>SUM(Infrastructure[[#This Row],[2015 to 2020c]:[Beyond 2020c]])</f>
        <v>0</v>
      </c>
      <c r="AJ16" s="160">
        <f>Infrastructure[[#This Row],[2012 to 2015 deflated]]+Infrastructure[[#This Row],[Post 2015 deflated]]</f>
        <v>364.89379219496129</v>
      </c>
      <c r="AK16" s="160">
        <f>Infrastructure[[#This Row],[2011 to 2015 deflated]]+Infrastructure[[#This Row],[Post 2015 deflated]]</f>
        <v>486.52505625994843</v>
      </c>
    </row>
    <row r="17" spans="1:37" ht="45">
      <c r="A17" s="109" t="s">
        <v>2009</v>
      </c>
      <c r="B17" s="109" t="s">
        <v>2089</v>
      </c>
      <c r="C17" s="114" t="s">
        <v>2089</v>
      </c>
      <c r="D17" s="118" t="s">
        <v>2094</v>
      </c>
      <c r="E17" s="120" t="s">
        <v>2095</v>
      </c>
      <c r="F17" s="26" t="s">
        <v>33</v>
      </c>
      <c r="G17" s="124" t="s">
        <v>15</v>
      </c>
      <c r="H17" s="29" t="s">
        <v>18</v>
      </c>
      <c r="I17" s="127" t="s">
        <v>15</v>
      </c>
      <c r="J17" s="28" t="s">
        <v>19</v>
      </c>
      <c r="K17" s="44">
        <v>2010</v>
      </c>
      <c r="L17" s="44">
        <v>2015</v>
      </c>
      <c r="M17" s="29" t="s">
        <v>1225</v>
      </c>
      <c r="N17" s="24">
        <v>606</v>
      </c>
      <c r="O17" s="24"/>
      <c r="P17" s="129">
        <v>121.2</v>
      </c>
      <c r="Q17" s="24">
        <v>121.2</v>
      </c>
      <c r="R17" s="24">
        <v>121.2</v>
      </c>
      <c r="S17" s="24">
        <v>121.2</v>
      </c>
      <c r="T17" s="24"/>
      <c r="U17" s="24"/>
      <c r="V17" s="127" t="s">
        <v>23</v>
      </c>
      <c r="W17" s="29" t="s">
        <v>32</v>
      </c>
      <c r="X17" s="131" t="s">
        <v>1843</v>
      </c>
      <c r="Y17" s="132" t="s">
        <v>2092</v>
      </c>
      <c r="Z17" s="118" t="s">
        <v>2093</v>
      </c>
      <c r="AA1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133.04791700971512</v>
      </c>
      <c r="AB1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133.04791700971512</v>
      </c>
      <c r="AC1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133.04791700971512</v>
      </c>
      <c r="AD1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133.04791700971512</v>
      </c>
      <c r="AE1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 s="160">
        <f>SUM(Infrastructure[[#This Row],[2011/12c]:[2014/15c]])</f>
        <v>532.19166803886048</v>
      </c>
      <c r="AH17" s="160">
        <f>SUM(Infrastructure[[#This Row],[2012/13c]:[2014/15c]])</f>
        <v>399.14375102914539</v>
      </c>
      <c r="AI17" s="160">
        <f>SUM(Infrastructure[[#This Row],[2015 to 2020c]:[Beyond 2020c]])</f>
        <v>0</v>
      </c>
      <c r="AJ17" s="160">
        <f>Infrastructure[[#This Row],[2012 to 2015 deflated]]+Infrastructure[[#This Row],[Post 2015 deflated]]</f>
        <v>399.14375102914539</v>
      </c>
      <c r="AK17" s="160">
        <f>Infrastructure[[#This Row],[2011 to 2015 deflated]]+Infrastructure[[#This Row],[Post 2015 deflated]]</f>
        <v>532.19166803886048</v>
      </c>
    </row>
    <row r="18" spans="1:37" ht="45">
      <c r="A18" s="109" t="s">
        <v>2009</v>
      </c>
      <c r="B18" s="109" t="s">
        <v>2089</v>
      </c>
      <c r="C18" s="114" t="s">
        <v>2089</v>
      </c>
      <c r="D18" s="118" t="s">
        <v>2090</v>
      </c>
      <c r="E18" s="120" t="s">
        <v>2091</v>
      </c>
      <c r="F18" s="26" t="s">
        <v>31</v>
      </c>
      <c r="G18" s="124" t="s">
        <v>15</v>
      </c>
      <c r="H18" s="29" t="s">
        <v>18</v>
      </c>
      <c r="I18" s="127" t="s">
        <v>15</v>
      </c>
      <c r="J18" s="28" t="s">
        <v>19</v>
      </c>
      <c r="K18" s="44">
        <v>2010</v>
      </c>
      <c r="L18" s="44">
        <v>2015</v>
      </c>
      <c r="M18" s="29" t="s">
        <v>1225</v>
      </c>
      <c r="N18" s="24">
        <v>597</v>
      </c>
      <c r="O18" s="24"/>
      <c r="P18" s="129">
        <v>119.4</v>
      </c>
      <c r="Q18" s="24">
        <v>119.4</v>
      </c>
      <c r="R18" s="24">
        <v>119.4</v>
      </c>
      <c r="S18" s="24">
        <v>119.4</v>
      </c>
      <c r="T18" s="24"/>
      <c r="U18" s="24"/>
      <c r="V18" s="127" t="s">
        <v>23</v>
      </c>
      <c r="W18" s="29" t="s">
        <v>32</v>
      </c>
      <c r="X18" s="131" t="s">
        <v>1843</v>
      </c>
      <c r="Y18" s="132" t="s">
        <v>2092</v>
      </c>
      <c r="Z18" s="118" t="s">
        <v>2093</v>
      </c>
      <c r="AA1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131.07195784620453</v>
      </c>
      <c r="AB1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131.07195784620453</v>
      </c>
      <c r="AC1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131.07195784620453</v>
      </c>
      <c r="AD1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131.07195784620453</v>
      </c>
      <c r="AE1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 s="160">
        <f>SUM(Infrastructure[[#This Row],[2011/12c]:[2014/15c]])</f>
        <v>524.28783138481811</v>
      </c>
      <c r="AH18" s="160">
        <f>SUM(Infrastructure[[#This Row],[2012/13c]:[2014/15c]])</f>
        <v>393.21587353861355</v>
      </c>
      <c r="AI18" s="160">
        <f>SUM(Infrastructure[[#This Row],[2015 to 2020c]:[Beyond 2020c]])</f>
        <v>0</v>
      </c>
      <c r="AJ18" s="160">
        <f>Infrastructure[[#This Row],[2012 to 2015 deflated]]+Infrastructure[[#This Row],[Post 2015 deflated]]</f>
        <v>393.21587353861355</v>
      </c>
      <c r="AK18" s="160">
        <f>Infrastructure[[#This Row],[2011 to 2015 deflated]]+Infrastructure[[#This Row],[Post 2015 deflated]]</f>
        <v>524.28783138481811</v>
      </c>
    </row>
    <row r="19" spans="1:37" ht="45">
      <c r="A19" s="109" t="s">
        <v>2009</v>
      </c>
      <c r="B19" s="109" t="s">
        <v>2089</v>
      </c>
      <c r="C19" s="114" t="s">
        <v>2089</v>
      </c>
      <c r="D19" s="118" t="s">
        <v>2117</v>
      </c>
      <c r="E19" s="120" t="s">
        <v>2118</v>
      </c>
      <c r="F19" s="26" t="s">
        <v>29</v>
      </c>
      <c r="G19" s="124" t="s">
        <v>15</v>
      </c>
      <c r="H19" s="29" t="s">
        <v>18</v>
      </c>
      <c r="I19" s="127" t="s">
        <v>15</v>
      </c>
      <c r="J19" s="28" t="s">
        <v>19</v>
      </c>
      <c r="K19" s="44">
        <v>2010</v>
      </c>
      <c r="L19" s="44">
        <v>2015</v>
      </c>
      <c r="M19" s="29" t="s">
        <v>1225</v>
      </c>
      <c r="N19" s="24">
        <v>207</v>
      </c>
      <c r="O19" s="24"/>
      <c r="P19" s="129">
        <v>41.4</v>
      </c>
      <c r="Q19" s="24">
        <v>41.4</v>
      </c>
      <c r="R19" s="24">
        <v>41.4</v>
      </c>
      <c r="S19" s="24">
        <v>41.4</v>
      </c>
      <c r="T19" s="24"/>
      <c r="U19" s="24"/>
      <c r="V19" s="127" t="s">
        <v>23</v>
      </c>
      <c r="W19" s="29" t="s">
        <v>32</v>
      </c>
      <c r="X19" s="131" t="s">
        <v>1843</v>
      </c>
      <c r="Y19" s="132" t="s">
        <v>2092</v>
      </c>
      <c r="Z19" s="118" t="s">
        <v>2093</v>
      </c>
      <c r="AA1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45.447060760744279</v>
      </c>
      <c r="AB1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45.447060760744279</v>
      </c>
      <c r="AC1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45.447060760744279</v>
      </c>
      <c r="AD1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45.447060760744279</v>
      </c>
      <c r="AE1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 s="160">
        <f>SUM(Infrastructure[[#This Row],[2011/12c]:[2014/15c]])</f>
        <v>181.78824304297711</v>
      </c>
      <c r="AH19" s="160">
        <f>SUM(Infrastructure[[#This Row],[2012/13c]:[2014/15c]])</f>
        <v>136.34118228223284</v>
      </c>
      <c r="AI19" s="160">
        <f>SUM(Infrastructure[[#This Row],[2015 to 2020c]:[Beyond 2020c]])</f>
        <v>0</v>
      </c>
      <c r="AJ19" s="160">
        <f>Infrastructure[[#This Row],[2012 to 2015 deflated]]+Infrastructure[[#This Row],[Post 2015 deflated]]</f>
        <v>136.34118228223284</v>
      </c>
      <c r="AK19" s="160">
        <f>Infrastructure[[#This Row],[2011 to 2015 deflated]]+Infrastructure[[#This Row],[Post 2015 deflated]]</f>
        <v>181.78824304297711</v>
      </c>
    </row>
    <row r="20" spans="1:37" ht="45">
      <c r="A20" s="109" t="s">
        <v>2009</v>
      </c>
      <c r="B20" s="109" t="s">
        <v>2089</v>
      </c>
      <c r="C20" s="114" t="s">
        <v>2089</v>
      </c>
      <c r="D20" s="118" t="s">
        <v>2119</v>
      </c>
      <c r="E20" s="120" t="s">
        <v>2120</v>
      </c>
      <c r="F20" s="26" t="s">
        <v>38</v>
      </c>
      <c r="G20" s="124" t="s">
        <v>15</v>
      </c>
      <c r="H20" s="29" t="s">
        <v>18</v>
      </c>
      <c r="I20" s="127" t="s">
        <v>15</v>
      </c>
      <c r="J20" s="28" t="s">
        <v>19</v>
      </c>
      <c r="K20" s="44">
        <v>2010</v>
      </c>
      <c r="L20" s="44">
        <v>2015</v>
      </c>
      <c r="M20" s="29" t="s">
        <v>1225</v>
      </c>
      <c r="N20" s="24">
        <v>644</v>
      </c>
      <c r="O20" s="24"/>
      <c r="P20" s="129">
        <v>128.80000000000001</v>
      </c>
      <c r="Q20" s="24">
        <v>128.80000000000001</v>
      </c>
      <c r="R20" s="24">
        <v>128.80000000000001</v>
      </c>
      <c r="S20" s="24">
        <v>128.80000000000001</v>
      </c>
      <c r="T20" s="24"/>
      <c r="U20" s="24"/>
      <c r="V20" s="127" t="s">
        <v>23</v>
      </c>
      <c r="W20" s="29" t="s">
        <v>32</v>
      </c>
      <c r="X20" s="131" t="s">
        <v>1843</v>
      </c>
      <c r="Y20" s="132" t="s">
        <v>2092</v>
      </c>
      <c r="Z20" s="118" t="s">
        <v>2121</v>
      </c>
      <c r="AA2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141.39085570009334</v>
      </c>
      <c r="AB2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141.39085570009334</v>
      </c>
      <c r="AC2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141.39085570009334</v>
      </c>
      <c r="AD2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141.39085570009334</v>
      </c>
      <c r="AE2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 s="160">
        <f>SUM(Infrastructure[[#This Row],[2011/12c]:[2014/15c]])</f>
        <v>565.56342280037336</v>
      </c>
      <c r="AH20" s="160">
        <f>SUM(Infrastructure[[#This Row],[2012/13c]:[2014/15c]])</f>
        <v>424.17256710028005</v>
      </c>
      <c r="AI20" s="160">
        <f>SUM(Infrastructure[[#This Row],[2015 to 2020c]:[Beyond 2020c]])</f>
        <v>0</v>
      </c>
      <c r="AJ20" s="160">
        <f>Infrastructure[[#This Row],[2012 to 2015 deflated]]+Infrastructure[[#This Row],[Post 2015 deflated]]</f>
        <v>424.17256710028005</v>
      </c>
      <c r="AK20" s="160">
        <f>Infrastructure[[#This Row],[2011 to 2015 deflated]]+Infrastructure[[#This Row],[Post 2015 deflated]]</f>
        <v>565.56342280037336</v>
      </c>
    </row>
    <row r="21" spans="1:37" ht="45">
      <c r="A21" s="109" t="s">
        <v>2009</v>
      </c>
      <c r="B21" s="109" t="s">
        <v>2089</v>
      </c>
      <c r="C21" s="114" t="s">
        <v>2089</v>
      </c>
      <c r="D21" s="118" t="s">
        <v>2112</v>
      </c>
      <c r="E21" s="120" t="s">
        <v>2113</v>
      </c>
      <c r="F21" s="26" t="s">
        <v>29</v>
      </c>
      <c r="G21" s="124" t="s">
        <v>15</v>
      </c>
      <c r="H21" s="29" t="s">
        <v>18</v>
      </c>
      <c r="I21" s="127" t="s">
        <v>15</v>
      </c>
      <c r="J21" s="28" t="s">
        <v>19</v>
      </c>
      <c r="K21" s="44">
        <v>2010</v>
      </c>
      <c r="L21" s="44">
        <v>2015</v>
      </c>
      <c r="M21" s="29" t="s">
        <v>1225</v>
      </c>
      <c r="N21" s="24">
        <v>384</v>
      </c>
      <c r="O21" s="24"/>
      <c r="P21" s="129">
        <v>76.8</v>
      </c>
      <c r="Q21" s="24">
        <v>76.8</v>
      </c>
      <c r="R21" s="24">
        <v>76.8</v>
      </c>
      <c r="S21" s="24">
        <v>76.8</v>
      </c>
      <c r="T21" s="24"/>
      <c r="U21" s="24"/>
      <c r="V21" s="127" t="s">
        <v>23</v>
      </c>
      <c r="W21" s="29" t="s">
        <v>32</v>
      </c>
      <c r="X21" s="131" t="s">
        <v>1843</v>
      </c>
      <c r="Y21" s="132" t="s">
        <v>2092</v>
      </c>
      <c r="Z21" s="118" t="s">
        <v>2093</v>
      </c>
      <c r="AA2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84.307590976453156</v>
      </c>
      <c r="AB2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84.307590976453156</v>
      </c>
      <c r="AC2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84.307590976453156</v>
      </c>
      <c r="AD2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84.307590976453156</v>
      </c>
      <c r="AE2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 s="160">
        <f>SUM(Infrastructure[[#This Row],[2011/12c]:[2014/15c]])</f>
        <v>337.23036390581262</v>
      </c>
      <c r="AH21" s="160">
        <f>SUM(Infrastructure[[#This Row],[2012/13c]:[2014/15c]])</f>
        <v>252.92277292935947</v>
      </c>
      <c r="AI21" s="160">
        <f>SUM(Infrastructure[[#This Row],[2015 to 2020c]:[Beyond 2020c]])</f>
        <v>0</v>
      </c>
      <c r="AJ21" s="160">
        <f>Infrastructure[[#This Row],[2012 to 2015 deflated]]+Infrastructure[[#This Row],[Post 2015 deflated]]</f>
        <v>252.92277292935947</v>
      </c>
      <c r="AK21" s="160">
        <f>Infrastructure[[#This Row],[2011 to 2015 deflated]]+Infrastructure[[#This Row],[Post 2015 deflated]]</f>
        <v>337.23036390581262</v>
      </c>
    </row>
    <row r="22" spans="1:37" ht="45">
      <c r="A22" s="109" t="s">
        <v>2009</v>
      </c>
      <c r="B22" s="109" t="s">
        <v>2089</v>
      </c>
      <c r="C22" s="114" t="s">
        <v>2089</v>
      </c>
      <c r="D22" s="118" t="s">
        <v>2114</v>
      </c>
      <c r="E22" s="120" t="s">
        <v>2115</v>
      </c>
      <c r="F22" s="26" t="s">
        <v>36</v>
      </c>
      <c r="G22" s="124" t="s">
        <v>15</v>
      </c>
      <c r="H22" s="29" t="s">
        <v>18</v>
      </c>
      <c r="I22" s="127" t="s">
        <v>15</v>
      </c>
      <c r="J22" s="28" t="s">
        <v>19</v>
      </c>
      <c r="K22" s="44">
        <v>2010</v>
      </c>
      <c r="L22" s="44">
        <v>2015</v>
      </c>
      <c r="M22" s="29" t="s">
        <v>1225</v>
      </c>
      <c r="N22" s="24">
        <v>547</v>
      </c>
      <c r="O22" s="24"/>
      <c r="P22" s="129">
        <v>109.4</v>
      </c>
      <c r="Q22" s="24">
        <v>109.4</v>
      </c>
      <c r="R22" s="24">
        <v>109.4</v>
      </c>
      <c r="S22" s="24">
        <v>109.4</v>
      </c>
      <c r="T22" s="24"/>
      <c r="U22" s="24"/>
      <c r="V22" s="127" t="s">
        <v>23</v>
      </c>
      <c r="W22" s="29" t="s">
        <v>32</v>
      </c>
      <c r="X22" s="131" t="s">
        <v>1843</v>
      </c>
      <c r="Y22" s="132" t="s">
        <v>2092</v>
      </c>
      <c r="Z22" s="118" t="s">
        <v>2116</v>
      </c>
      <c r="AA2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120.09440693781218</v>
      </c>
      <c r="AB2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120.09440693781218</v>
      </c>
      <c r="AC2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120.09440693781218</v>
      </c>
      <c r="AD2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120.09440693781218</v>
      </c>
      <c r="AE2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 s="160">
        <f>SUM(Infrastructure[[#This Row],[2011/12c]:[2014/15c]])</f>
        <v>480.37762775124872</v>
      </c>
      <c r="AH22" s="160">
        <f>SUM(Infrastructure[[#This Row],[2012/13c]:[2014/15c]])</f>
        <v>360.28322081343651</v>
      </c>
      <c r="AI22" s="160">
        <f>SUM(Infrastructure[[#This Row],[2015 to 2020c]:[Beyond 2020c]])</f>
        <v>0</v>
      </c>
      <c r="AJ22" s="160">
        <f>Infrastructure[[#This Row],[2012 to 2015 deflated]]+Infrastructure[[#This Row],[Post 2015 deflated]]</f>
        <v>360.28322081343651</v>
      </c>
      <c r="AK22" s="160">
        <f>Infrastructure[[#This Row],[2011 to 2015 deflated]]+Infrastructure[[#This Row],[Post 2015 deflated]]</f>
        <v>480.37762775124872</v>
      </c>
    </row>
    <row r="23" spans="1:37" ht="45">
      <c r="A23" s="109" t="s">
        <v>2009</v>
      </c>
      <c r="B23" s="109" t="s">
        <v>2089</v>
      </c>
      <c r="C23" s="114" t="s">
        <v>2089</v>
      </c>
      <c r="D23" s="118" t="s">
        <v>2110</v>
      </c>
      <c r="E23" s="120" t="s">
        <v>2111</v>
      </c>
      <c r="F23" s="26" t="s">
        <v>39</v>
      </c>
      <c r="G23" s="124" t="s">
        <v>15</v>
      </c>
      <c r="H23" s="29" t="s">
        <v>18</v>
      </c>
      <c r="I23" s="127" t="s">
        <v>15</v>
      </c>
      <c r="J23" s="28" t="s">
        <v>19</v>
      </c>
      <c r="K23" s="44">
        <v>2010</v>
      </c>
      <c r="L23" s="44">
        <v>2015</v>
      </c>
      <c r="M23" s="29" t="s">
        <v>1225</v>
      </c>
      <c r="N23" s="24">
        <v>657</v>
      </c>
      <c r="O23" s="24"/>
      <c r="P23" s="129">
        <v>131.4</v>
      </c>
      <c r="Q23" s="24">
        <v>131.4</v>
      </c>
      <c r="R23" s="24">
        <v>131.4</v>
      </c>
      <c r="S23" s="24">
        <v>131.4</v>
      </c>
      <c r="T23" s="24"/>
      <c r="U23" s="24"/>
      <c r="V23" s="127" t="s">
        <v>23</v>
      </c>
      <c r="W23" s="29" t="s">
        <v>32</v>
      </c>
      <c r="X23" s="131" t="s">
        <v>1843</v>
      </c>
      <c r="Y23" s="132" t="s">
        <v>2092</v>
      </c>
      <c r="Z23" s="118" t="s">
        <v>2093</v>
      </c>
      <c r="AA2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144.24501893627533</v>
      </c>
      <c r="AB2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144.24501893627533</v>
      </c>
      <c r="AC2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144.24501893627533</v>
      </c>
      <c r="AD2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144.24501893627533</v>
      </c>
      <c r="AE2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 s="160">
        <f>SUM(Infrastructure[[#This Row],[2011/12c]:[2014/15c]])</f>
        <v>576.98007574510132</v>
      </c>
      <c r="AH23" s="160">
        <f>SUM(Infrastructure[[#This Row],[2012/13c]:[2014/15c]])</f>
        <v>432.73505680882602</v>
      </c>
      <c r="AI23" s="160">
        <f>SUM(Infrastructure[[#This Row],[2015 to 2020c]:[Beyond 2020c]])</f>
        <v>0</v>
      </c>
      <c r="AJ23" s="160">
        <f>Infrastructure[[#This Row],[2012 to 2015 deflated]]+Infrastructure[[#This Row],[Post 2015 deflated]]</f>
        <v>432.73505680882602</v>
      </c>
      <c r="AK23" s="160">
        <f>Infrastructure[[#This Row],[2011 to 2015 deflated]]+Infrastructure[[#This Row],[Post 2015 deflated]]</f>
        <v>576.98007574510132</v>
      </c>
    </row>
    <row r="24" spans="1:37" ht="45">
      <c r="A24" s="109" t="s">
        <v>2009</v>
      </c>
      <c r="B24" s="109" t="s">
        <v>2089</v>
      </c>
      <c r="C24" s="114" t="s">
        <v>2089</v>
      </c>
      <c r="D24" s="118" t="s">
        <v>2106</v>
      </c>
      <c r="E24" s="120" t="s">
        <v>2107</v>
      </c>
      <c r="F24" s="26" t="s">
        <v>37</v>
      </c>
      <c r="G24" s="124" t="s">
        <v>15</v>
      </c>
      <c r="H24" s="29" t="s">
        <v>18</v>
      </c>
      <c r="I24" s="127" t="s">
        <v>15</v>
      </c>
      <c r="J24" s="28" t="s">
        <v>19</v>
      </c>
      <c r="K24" s="44">
        <v>2010</v>
      </c>
      <c r="L24" s="44">
        <v>2015</v>
      </c>
      <c r="M24" s="29" t="s">
        <v>1225</v>
      </c>
      <c r="N24" s="24">
        <v>493</v>
      </c>
      <c r="O24" s="24"/>
      <c r="P24" s="129">
        <v>98.6</v>
      </c>
      <c r="Q24" s="24">
        <v>98.6</v>
      </c>
      <c r="R24" s="24">
        <v>98.6</v>
      </c>
      <c r="S24" s="24">
        <v>98.6</v>
      </c>
      <c r="T24" s="24"/>
      <c r="U24" s="24"/>
      <c r="V24" s="127" t="s">
        <v>23</v>
      </c>
      <c r="W24" s="29" t="s">
        <v>32</v>
      </c>
      <c r="X24" s="131" t="s">
        <v>1843</v>
      </c>
      <c r="Y24" s="132" t="s">
        <v>2092</v>
      </c>
      <c r="Z24" s="118" t="s">
        <v>2093</v>
      </c>
      <c r="AA2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108.23865195674846</v>
      </c>
      <c r="AB2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108.23865195674846</v>
      </c>
      <c r="AC2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108.23865195674846</v>
      </c>
      <c r="AD2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108.23865195674846</v>
      </c>
      <c r="AE2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 s="160">
        <f>SUM(Infrastructure[[#This Row],[2011/12c]:[2014/15c]])</f>
        <v>432.95460782699382</v>
      </c>
      <c r="AH24" s="160">
        <f>SUM(Infrastructure[[#This Row],[2012/13c]:[2014/15c]])</f>
        <v>324.71595587024535</v>
      </c>
      <c r="AI24" s="160">
        <f>SUM(Infrastructure[[#This Row],[2015 to 2020c]:[Beyond 2020c]])</f>
        <v>0</v>
      </c>
      <c r="AJ24" s="160">
        <f>Infrastructure[[#This Row],[2012 to 2015 deflated]]+Infrastructure[[#This Row],[Post 2015 deflated]]</f>
        <v>324.71595587024535</v>
      </c>
      <c r="AK24" s="160">
        <f>Infrastructure[[#This Row],[2011 to 2015 deflated]]+Infrastructure[[#This Row],[Post 2015 deflated]]</f>
        <v>432.95460782699382</v>
      </c>
    </row>
    <row r="25" spans="1:37" ht="45">
      <c r="A25" s="109" t="s">
        <v>2009</v>
      </c>
      <c r="B25" s="109" t="s">
        <v>2089</v>
      </c>
      <c r="C25" s="114" t="s">
        <v>2089</v>
      </c>
      <c r="D25" s="118" t="s">
        <v>2108</v>
      </c>
      <c r="E25" s="120" t="s">
        <v>2109</v>
      </c>
      <c r="F25" s="26" t="s">
        <v>38</v>
      </c>
      <c r="G25" s="124" t="s">
        <v>15</v>
      </c>
      <c r="H25" s="29" t="s">
        <v>18</v>
      </c>
      <c r="I25" s="127" t="s">
        <v>15</v>
      </c>
      <c r="J25" s="28" t="s">
        <v>19</v>
      </c>
      <c r="K25" s="44">
        <v>2010</v>
      </c>
      <c r="L25" s="44">
        <v>2015</v>
      </c>
      <c r="M25" s="29" t="s">
        <v>1225</v>
      </c>
      <c r="N25" s="24">
        <v>520</v>
      </c>
      <c r="O25" s="24"/>
      <c r="P25" s="129">
        <v>104</v>
      </c>
      <c r="Q25" s="24">
        <v>104</v>
      </c>
      <c r="R25" s="24">
        <v>104</v>
      </c>
      <c r="S25" s="24">
        <v>104</v>
      </c>
      <c r="T25" s="24"/>
      <c r="U25" s="24"/>
      <c r="V25" s="127" t="s">
        <v>23</v>
      </c>
      <c r="W25" s="29" t="s">
        <v>32</v>
      </c>
      <c r="X25" s="131" t="s">
        <v>1843</v>
      </c>
      <c r="Y25" s="132" t="s">
        <v>2092</v>
      </c>
      <c r="Z25" s="118" t="s">
        <v>2093</v>
      </c>
      <c r="AA2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114.16652944728031</v>
      </c>
      <c r="AB2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114.16652944728031</v>
      </c>
      <c r="AC2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114.16652944728031</v>
      </c>
      <c r="AD2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114.16652944728031</v>
      </c>
      <c r="AE2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 s="160">
        <f>SUM(Infrastructure[[#This Row],[2011/12c]:[2014/15c]])</f>
        <v>456.66611778912124</v>
      </c>
      <c r="AH25" s="160">
        <f>SUM(Infrastructure[[#This Row],[2012/13c]:[2014/15c]])</f>
        <v>342.49958834184093</v>
      </c>
      <c r="AI25" s="160">
        <f>SUM(Infrastructure[[#This Row],[2015 to 2020c]:[Beyond 2020c]])</f>
        <v>0</v>
      </c>
      <c r="AJ25" s="160">
        <f>Infrastructure[[#This Row],[2012 to 2015 deflated]]+Infrastructure[[#This Row],[Post 2015 deflated]]</f>
        <v>342.49958834184093</v>
      </c>
      <c r="AK25" s="160">
        <f>Infrastructure[[#This Row],[2011 to 2015 deflated]]+Infrastructure[[#This Row],[Post 2015 deflated]]</f>
        <v>456.66611778912124</v>
      </c>
    </row>
    <row r="26" spans="1:37" ht="45">
      <c r="A26" s="109" t="s">
        <v>2009</v>
      </c>
      <c r="B26" s="109" t="s">
        <v>2089</v>
      </c>
      <c r="C26" s="114" t="s">
        <v>2089</v>
      </c>
      <c r="D26" s="118" t="s">
        <v>2102</v>
      </c>
      <c r="E26" s="120" t="s">
        <v>2103</v>
      </c>
      <c r="F26" s="26" t="s">
        <v>36</v>
      </c>
      <c r="G26" s="124" t="s">
        <v>15</v>
      </c>
      <c r="H26" s="29" t="s">
        <v>18</v>
      </c>
      <c r="I26" s="127" t="s">
        <v>15</v>
      </c>
      <c r="J26" s="28" t="s">
        <v>19</v>
      </c>
      <c r="K26" s="44">
        <v>2010</v>
      </c>
      <c r="L26" s="44">
        <v>2015</v>
      </c>
      <c r="M26" s="29" t="s">
        <v>1225</v>
      </c>
      <c r="N26" s="24">
        <v>224</v>
      </c>
      <c r="O26" s="24"/>
      <c r="P26" s="129">
        <v>44.8</v>
      </c>
      <c r="Q26" s="24">
        <v>44.8</v>
      </c>
      <c r="R26" s="24">
        <v>44.8</v>
      </c>
      <c r="S26" s="24">
        <v>44.8</v>
      </c>
      <c r="T26" s="24"/>
      <c r="U26" s="24"/>
      <c r="V26" s="127" t="s">
        <v>23</v>
      </c>
      <c r="W26" s="29" t="s">
        <v>32</v>
      </c>
      <c r="X26" s="131" t="s">
        <v>1843</v>
      </c>
      <c r="Y26" s="132" t="s">
        <v>2092</v>
      </c>
      <c r="Z26" s="118" t="s">
        <v>2093</v>
      </c>
      <c r="AA2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49.179428069597677</v>
      </c>
      <c r="AB2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49.179428069597677</v>
      </c>
      <c r="AC2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49.179428069597677</v>
      </c>
      <c r="AD2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49.179428069597677</v>
      </c>
      <c r="AE2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 s="160">
        <f>SUM(Infrastructure[[#This Row],[2011/12c]:[2014/15c]])</f>
        <v>196.71771227839071</v>
      </c>
      <c r="AH26" s="160">
        <f>SUM(Infrastructure[[#This Row],[2012/13c]:[2014/15c]])</f>
        <v>147.53828420879302</v>
      </c>
      <c r="AI26" s="160">
        <f>SUM(Infrastructure[[#This Row],[2015 to 2020c]:[Beyond 2020c]])</f>
        <v>0</v>
      </c>
      <c r="AJ26" s="160">
        <f>Infrastructure[[#This Row],[2012 to 2015 deflated]]+Infrastructure[[#This Row],[Post 2015 deflated]]</f>
        <v>147.53828420879302</v>
      </c>
      <c r="AK26" s="160">
        <f>Infrastructure[[#This Row],[2011 to 2015 deflated]]+Infrastructure[[#This Row],[Post 2015 deflated]]</f>
        <v>196.71771227839071</v>
      </c>
    </row>
    <row r="27" spans="1:37" ht="45">
      <c r="A27" s="109" t="s">
        <v>2009</v>
      </c>
      <c r="B27" s="109" t="s">
        <v>2089</v>
      </c>
      <c r="C27" s="114" t="s">
        <v>2089</v>
      </c>
      <c r="D27" s="118" t="s">
        <v>2104</v>
      </c>
      <c r="E27" s="120" t="s">
        <v>2105</v>
      </c>
      <c r="F27" s="26" t="s">
        <v>27</v>
      </c>
      <c r="G27" s="124" t="s">
        <v>15</v>
      </c>
      <c r="H27" s="29" t="s">
        <v>18</v>
      </c>
      <c r="I27" s="127" t="s">
        <v>15</v>
      </c>
      <c r="J27" s="28" t="s">
        <v>19</v>
      </c>
      <c r="K27" s="44">
        <v>2010</v>
      </c>
      <c r="L27" s="44">
        <v>2015</v>
      </c>
      <c r="M27" s="29" t="s">
        <v>1225</v>
      </c>
      <c r="N27" s="24">
        <v>339</v>
      </c>
      <c r="O27" s="24"/>
      <c r="P27" s="129">
        <v>67.8</v>
      </c>
      <c r="Q27" s="24">
        <v>67.8</v>
      </c>
      <c r="R27" s="24">
        <v>67.8</v>
      </c>
      <c r="S27" s="24">
        <v>67.8</v>
      </c>
      <c r="T27" s="24"/>
      <c r="U27" s="24"/>
      <c r="V27" s="127" t="s">
        <v>23</v>
      </c>
      <c r="W27" s="29" t="s">
        <v>32</v>
      </c>
      <c r="X27" s="131" t="s">
        <v>1843</v>
      </c>
      <c r="Y27" s="132" t="s">
        <v>2092</v>
      </c>
      <c r="Z27" s="118" t="s">
        <v>2093</v>
      </c>
      <c r="AA2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74.427795158900054</v>
      </c>
      <c r="AB2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74.427795158900054</v>
      </c>
      <c r="AC2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74.427795158900054</v>
      </c>
      <c r="AD2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74.427795158900054</v>
      </c>
      <c r="AE2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 s="160">
        <f>SUM(Infrastructure[[#This Row],[2011/12c]:[2014/15c]])</f>
        <v>297.71118063560021</v>
      </c>
      <c r="AH27" s="160">
        <f>SUM(Infrastructure[[#This Row],[2012/13c]:[2014/15c]])</f>
        <v>223.28338547670018</v>
      </c>
      <c r="AI27" s="160">
        <f>SUM(Infrastructure[[#This Row],[2015 to 2020c]:[Beyond 2020c]])</f>
        <v>0</v>
      </c>
      <c r="AJ27" s="160">
        <f>Infrastructure[[#This Row],[2012 to 2015 deflated]]+Infrastructure[[#This Row],[Post 2015 deflated]]</f>
        <v>223.28338547670018</v>
      </c>
      <c r="AK27" s="160">
        <f>Infrastructure[[#This Row],[2011 to 2015 deflated]]+Infrastructure[[#This Row],[Post 2015 deflated]]</f>
        <v>297.71118063560021</v>
      </c>
    </row>
    <row r="28" spans="1:37" ht="60">
      <c r="A28" s="25" t="s">
        <v>2009</v>
      </c>
      <c r="B28" s="25" t="s">
        <v>2196</v>
      </c>
      <c r="C28" s="25" t="s">
        <v>2424</v>
      </c>
      <c r="D28" s="25" t="s">
        <v>2424</v>
      </c>
      <c r="F28" s="26" t="s">
        <v>1773</v>
      </c>
      <c r="G28" s="30" t="s">
        <v>15</v>
      </c>
      <c r="H28" s="29" t="s">
        <v>16</v>
      </c>
      <c r="I28" s="30" t="s">
        <v>15</v>
      </c>
      <c r="J28" s="28" t="s">
        <v>40</v>
      </c>
      <c r="K28" s="44"/>
      <c r="L28" s="44"/>
      <c r="M28" s="29"/>
      <c r="N28" s="24">
        <v>187.22924999999998</v>
      </c>
      <c r="O28" s="24"/>
      <c r="P28" s="129">
        <v>52.398937499999995</v>
      </c>
      <c r="Q28" s="24">
        <v>44.913374999999995</v>
      </c>
      <c r="R28" s="24">
        <v>14.971125000000001</v>
      </c>
      <c r="S28" s="24">
        <v>0</v>
      </c>
      <c r="T28" s="24">
        <v>0</v>
      </c>
      <c r="U28" s="24">
        <v>0</v>
      </c>
      <c r="W28" s="29" t="s">
        <v>32</v>
      </c>
      <c r="X28" s="131" t="s">
        <v>44</v>
      </c>
      <c r="Y28" s="25" t="s">
        <v>2197</v>
      </c>
      <c r="Z28" s="32" t="s">
        <v>2198</v>
      </c>
      <c r="AA2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55.163163629472876</v>
      </c>
      <c r="AB2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47.282711682405328</v>
      </c>
      <c r="AC2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15.760903894135112</v>
      </c>
      <c r="AD2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8" s="160">
        <f>SUM(Infrastructure[[#This Row],[2011/12c]:[2014/15c]])</f>
        <v>118.20677920601332</v>
      </c>
      <c r="AH28" s="160">
        <f>SUM(Infrastructure[[#This Row],[2012/13c]:[2014/15c]])</f>
        <v>63.043615576540439</v>
      </c>
      <c r="AI28" s="160">
        <f>SUM(Infrastructure[[#This Row],[2015 to 2020c]:[Beyond 2020c]])</f>
        <v>0</v>
      </c>
      <c r="AJ28" s="160">
        <f>Infrastructure[[#This Row],[2012 to 2015 deflated]]+Infrastructure[[#This Row],[Post 2015 deflated]]</f>
        <v>63.043615576540439</v>
      </c>
      <c r="AK28" s="160">
        <f>Infrastructure[[#This Row],[2011 to 2015 deflated]]+Infrastructure[[#This Row],[Post 2015 deflated]]</f>
        <v>118.20677920601332</v>
      </c>
    </row>
    <row r="29" spans="1:37" ht="75">
      <c r="A29" s="25" t="s">
        <v>2009</v>
      </c>
      <c r="B29" s="25" t="s">
        <v>2196</v>
      </c>
      <c r="C29" s="25" t="s">
        <v>2424</v>
      </c>
      <c r="D29" s="25" t="s">
        <v>1901</v>
      </c>
      <c r="E29" s="25" t="s">
        <v>2488</v>
      </c>
      <c r="F29" s="26"/>
      <c r="G29" s="30" t="s">
        <v>15</v>
      </c>
      <c r="H29" s="29" t="s">
        <v>16</v>
      </c>
      <c r="I29" s="30" t="s">
        <v>15</v>
      </c>
      <c r="J29" s="28" t="s">
        <v>2443</v>
      </c>
      <c r="K29" s="44"/>
      <c r="L29" s="44">
        <v>2015</v>
      </c>
      <c r="M29" s="29"/>
      <c r="N29" s="24"/>
      <c r="O29" s="24"/>
      <c r="P29" s="129"/>
      <c r="Q29" s="24"/>
      <c r="R29" s="24"/>
      <c r="S29" s="24"/>
      <c r="T29" s="24"/>
      <c r="U29" s="24"/>
      <c r="W29" s="29"/>
      <c r="X29" s="131"/>
      <c r="Y29" s="25" t="s">
        <v>2249</v>
      </c>
      <c r="Z29" s="32" t="s">
        <v>2201</v>
      </c>
      <c r="AA2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9" s="160">
        <f>SUM(Infrastructure[[#This Row],[2011/12c]:[2014/15c]])</f>
        <v>0</v>
      </c>
      <c r="AH29" s="160">
        <f>SUM(Infrastructure[[#This Row],[2012/13c]:[2014/15c]])</f>
        <v>0</v>
      </c>
      <c r="AI29" s="160">
        <f>SUM(Infrastructure[[#This Row],[2015 to 2020c]:[Beyond 2020c]])</f>
        <v>0</v>
      </c>
      <c r="AJ29" s="160">
        <f>Infrastructure[[#This Row],[2012 to 2015 deflated]]+Infrastructure[[#This Row],[Post 2015 deflated]]</f>
        <v>0</v>
      </c>
      <c r="AK29" s="160">
        <f>Infrastructure[[#This Row],[2011 to 2015 deflated]]+Infrastructure[[#This Row],[Post 2015 deflated]]</f>
        <v>0</v>
      </c>
    </row>
    <row r="30" spans="1:37" ht="75">
      <c r="A30" s="25" t="s">
        <v>2009</v>
      </c>
      <c r="B30" s="25" t="s">
        <v>2196</v>
      </c>
      <c r="C30" s="25" t="s">
        <v>2424</v>
      </c>
      <c r="D30" s="25" t="s">
        <v>2608</v>
      </c>
      <c r="E30" s="25" t="s">
        <v>2609</v>
      </c>
      <c r="F30" s="26"/>
      <c r="G30" s="30" t="s">
        <v>15</v>
      </c>
      <c r="H30" s="29" t="s">
        <v>16</v>
      </c>
      <c r="I30" s="30" t="s">
        <v>15</v>
      </c>
      <c r="J30" s="28" t="s">
        <v>2439</v>
      </c>
      <c r="K30" s="44"/>
      <c r="L30" s="44">
        <v>2012</v>
      </c>
      <c r="M30" s="29"/>
      <c r="N30" s="24"/>
      <c r="O30" s="24"/>
      <c r="P30" s="129"/>
      <c r="Q30" s="24"/>
      <c r="R30" s="24"/>
      <c r="S30" s="24"/>
      <c r="T30" s="24"/>
      <c r="U30" s="24"/>
      <c r="W30" s="29"/>
      <c r="X30" s="131"/>
      <c r="Y30" s="25" t="s">
        <v>2346</v>
      </c>
      <c r="Z30" s="32" t="s">
        <v>2201</v>
      </c>
      <c r="AA3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 s="160">
        <f>SUM(Infrastructure[[#This Row],[2011/12c]:[2014/15c]])</f>
        <v>0</v>
      </c>
      <c r="AH30" s="160">
        <f>SUM(Infrastructure[[#This Row],[2012/13c]:[2014/15c]])</f>
        <v>0</v>
      </c>
      <c r="AI30" s="160">
        <f>SUM(Infrastructure[[#This Row],[2015 to 2020c]:[Beyond 2020c]])</f>
        <v>0</v>
      </c>
      <c r="AJ30" s="160">
        <f>Infrastructure[[#This Row],[2012 to 2015 deflated]]+Infrastructure[[#This Row],[Post 2015 deflated]]</f>
        <v>0</v>
      </c>
      <c r="AK30" s="160">
        <f>Infrastructure[[#This Row],[2011 to 2015 deflated]]+Infrastructure[[#This Row],[Post 2015 deflated]]</f>
        <v>0</v>
      </c>
    </row>
    <row r="31" spans="1:37" ht="75">
      <c r="A31" s="25" t="s">
        <v>2009</v>
      </c>
      <c r="B31" s="25" t="s">
        <v>2196</v>
      </c>
      <c r="C31" s="25" t="s">
        <v>2424</v>
      </c>
      <c r="D31" s="25" t="s">
        <v>2610</v>
      </c>
      <c r="E31" s="25" t="s">
        <v>2611</v>
      </c>
      <c r="F31" s="26"/>
      <c r="G31" s="30" t="s">
        <v>15</v>
      </c>
      <c r="H31" s="29" t="s">
        <v>16</v>
      </c>
      <c r="I31" s="30" t="s">
        <v>15</v>
      </c>
      <c r="J31" s="28" t="s">
        <v>2439</v>
      </c>
      <c r="K31" s="44"/>
      <c r="L31" s="44">
        <v>2015</v>
      </c>
      <c r="M31" s="29"/>
      <c r="N31" s="24"/>
      <c r="O31" s="24"/>
      <c r="P31" s="129"/>
      <c r="Q31" s="24"/>
      <c r="R31" s="24"/>
      <c r="S31" s="24"/>
      <c r="T31" s="24"/>
      <c r="U31" s="24"/>
      <c r="W31" s="29"/>
      <c r="X31" s="131"/>
      <c r="Y31" s="25" t="s">
        <v>2347</v>
      </c>
      <c r="Z31" s="32" t="s">
        <v>2201</v>
      </c>
      <c r="AA3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1" s="160">
        <f>SUM(Infrastructure[[#This Row],[2011/12c]:[2014/15c]])</f>
        <v>0</v>
      </c>
      <c r="AH31" s="160">
        <f>SUM(Infrastructure[[#This Row],[2012/13c]:[2014/15c]])</f>
        <v>0</v>
      </c>
      <c r="AI31" s="160">
        <f>SUM(Infrastructure[[#This Row],[2015 to 2020c]:[Beyond 2020c]])</f>
        <v>0</v>
      </c>
      <c r="AJ31" s="160">
        <f>Infrastructure[[#This Row],[2012 to 2015 deflated]]+Infrastructure[[#This Row],[Post 2015 deflated]]</f>
        <v>0</v>
      </c>
      <c r="AK31" s="160">
        <f>Infrastructure[[#This Row],[2011 to 2015 deflated]]+Infrastructure[[#This Row],[Post 2015 deflated]]</f>
        <v>0</v>
      </c>
    </row>
    <row r="32" spans="1:37" ht="75">
      <c r="A32" s="25" t="s">
        <v>2009</v>
      </c>
      <c r="B32" s="25" t="s">
        <v>2196</v>
      </c>
      <c r="C32" s="25" t="s">
        <v>2425</v>
      </c>
      <c r="D32" s="25" t="s">
        <v>2437</v>
      </c>
      <c r="E32" s="25" t="s">
        <v>2438</v>
      </c>
      <c r="F32" s="26"/>
      <c r="G32" s="30" t="s">
        <v>15</v>
      </c>
      <c r="H32" s="29" t="s">
        <v>16</v>
      </c>
      <c r="I32" s="30" t="s">
        <v>15</v>
      </c>
      <c r="J32" s="28" t="s">
        <v>2439</v>
      </c>
      <c r="K32" s="44"/>
      <c r="L32" s="44">
        <v>2015</v>
      </c>
      <c r="M32" s="29"/>
      <c r="N32" s="24"/>
      <c r="O32" s="24"/>
      <c r="P32" s="129"/>
      <c r="Q32" s="24"/>
      <c r="R32" s="24"/>
      <c r="S32" s="24"/>
      <c r="T32" s="24"/>
      <c r="U32" s="24"/>
      <c r="W32" s="29"/>
      <c r="X32" s="131"/>
      <c r="Y32" s="25" t="s">
        <v>2203</v>
      </c>
      <c r="Z32" s="32" t="s">
        <v>2201</v>
      </c>
      <c r="AA3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2" s="160">
        <f>SUM(Infrastructure[[#This Row],[2011/12c]:[2014/15c]])</f>
        <v>0</v>
      </c>
      <c r="AH32" s="160">
        <f>SUM(Infrastructure[[#This Row],[2012/13c]:[2014/15c]])</f>
        <v>0</v>
      </c>
      <c r="AI32" s="160">
        <f>SUM(Infrastructure[[#This Row],[2015 to 2020c]:[Beyond 2020c]])</f>
        <v>0</v>
      </c>
      <c r="AJ32" s="160">
        <f>Infrastructure[[#This Row],[2012 to 2015 deflated]]+Infrastructure[[#This Row],[Post 2015 deflated]]</f>
        <v>0</v>
      </c>
      <c r="AK32" s="160">
        <f>Infrastructure[[#This Row],[2011 to 2015 deflated]]+Infrastructure[[#This Row],[Post 2015 deflated]]</f>
        <v>0</v>
      </c>
    </row>
    <row r="33" spans="1:37" ht="75">
      <c r="A33" s="25" t="s">
        <v>2009</v>
      </c>
      <c r="B33" s="25" t="s">
        <v>2196</v>
      </c>
      <c r="C33" s="25" t="s">
        <v>2425</v>
      </c>
      <c r="D33" s="25" t="s">
        <v>2444</v>
      </c>
      <c r="E33" s="25" t="s">
        <v>2445</v>
      </c>
      <c r="F33" s="26"/>
      <c r="G33" s="30" t="s">
        <v>15</v>
      </c>
      <c r="H33" s="29" t="s">
        <v>16</v>
      </c>
      <c r="I33" s="30" t="s">
        <v>15</v>
      </c>
      <c r="J33" s="28" t="s">
        <v>2439</v>
      </c>
      <c r="K33" s="44"/>
      <c r="L33" s="44">
        <v>2017</v>
      </c>
      <c r="M33" s="29"/>
      <c r="N33" s="24"/>
      <c r="O33" s="24"/>
      <c r="P33" s="129"/>
      <c r="Q33" s="24"/>
      <c r="R33" s="24"/>
      <c r="S33" s="24"/>
      <c r="T33" s="24"/>
      <c r="U33" s="24"/>
      <c r="W33" s="29"/>
      <c r="X33" s="131"/>
      <c r="Y33" s="25" t="s">
        <v>2212</v>
      </c>
      <c r="Z33" s="32" t="s">
        <v>2201</v>
      </c>
      <c r="AA3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3" s="160">
        <f>SUM(Infrastructure[[#This Row],[2011/12c]:[2014/15c]])</f>
        <v>0</v>
      </c>
      <c r="AH33" s="160">
        <f>SUM(Infrastructure[[#This Row],[2012/13c]:[2014/15c]])</f>
        <v>0</v>
      </c>
      <c r="AI33" s="160">
        <f>SUM(Infrastructure[[#This Row],[2015 to 2020c]:[Beyond 2020c]])</f>
        <v>0</v>
      </c>
      <c r="AJ33" s="160">
        <f>Infrastructure[[#This Row],[2012 to 2015 deflated]]+Infrastructure[[#This Row],[Post 2015 deflated]]</f>
        <v>0</v>
      </c>
      <c r="AK33" s="160">
        <f>Infrastructure[[#This Row],[2011 to 2015 deflated]]+Infrastructure[[#This Row],[Post 2015 deflated]]</f>
        <v>0</v>
      </c>
    </row>
    <row r="34" spans="1:37" ht="75">
      <c r="A34" s="25" t="s">
        <v>2009</v>
      </c>
      <c r="B34" s="25" t="s">
        <v>2196</v>
      </c>
      <c r="C34" s="25" t="s">
        <v>2425</v>
      </c>
      <c r="D34" s="25" t="s">
        <v>2452</v>
      </c>
      <c r="E34" s="25" t="s">
        <v>2453</v>
      </c>
      <c r="F34" s="26"/>
      <c r="G34" s="30" t="s">
        <v>15</v>
      </c>
      <c r="H34" s="29" t="s">
        <v>16</v>
      </c>
      <c r="I34" s="30" t="s">
        <v>15</v>
      </c>
      <c r="J34" s="28" t="s">
        <v>2439</v>
      </c>
      <c r="K34" s="44"/>
      <c r="L34" s="44">
        <v>2014</v>
      </c>
      <c r="M34" s="29"/>
      <c r="N34" s="24"/>
      <c r="O34" s="24"/>
      <c r="P34" s="129"/>
      <c r="Q34" s="24"/>
      <c r="R34" s="24"/>
      <c r="S34" s="24"/>
      <c r="T34" s="24"/>
      <c r="U34" s="24"/>
      <c r="W34" s="29"/>
      <c r="X34" s="131"/>
      <c r="Y34" s="25" t="s">
        <v>2218</v>
      </c>
      <c r="Z34" s="32" t="s">
        <v>2201</v>
      </c>
      <c r="AA3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4" s="160">
        <f>SUM(Infrastructure[[#This Row],[2011/12c]:[2014/15c]])</f>
        <v>0</v>
      </c>
      <c r="AH34" s="160">
        <f>SUM(Infrastructure[[#This Row],[2012/13c]:[2014/15c]])</f>
        <v>0</v>
      </c>
      <c r="AI34" s="160">
        <f>SUM(Infrastructure[[#This Row],[2015 to 2020c]:[Beyond 2020c]])</f>
        <v>0</v>
      </c>
      <c r="AJ34" s="160">
        <f>Infrastructure[[#This Row],[2012 to 2015 deflated]]+Infrastructure[[#This Row],[Post 2015 deflated]]</f>
        <v>0</v>
      </c>
      <c r="AK34" s="160">
        <f>Infrastructure[[#This Row],[2011 to 2015 deflated]]+Infrastructure[[#This Row],[Post 2015 deflated]]</f>
        <v>0</v>
      </c>
    </row>
    <row r="35" spans="1:37" ht="60">
      <c r="A35" s="25" t="s">
        <v>2009</v>
      </c>
      <c r="B35" s="25" t="s">
        <v>2196</v>
      </c>
      <c r="C35" s="25" t="s">
        <v>2425</v>
      </c>
      <c r="D35" s="25" t="s">
        <v>2425</v>
      </c>
      <c r="F35" s="26" t="s">
        <v>1773</v>
      </c>
      <c r="G35" s="30" t="s">
        <v>15</v>
      </c>
      <c r="H35" s="29" t="s">
        <v>16</v>
      </c>
      <c r="I35" s="30" t="s">
        <v>15</v>
      </c>
      <c r="J35" s="28" t="s">
        <v>40</v>
      </c>
      <c r="K35" s="44"/>
      <c r="L35" s="44"/>
      <c r="M35" s="29"/>
      <c r="N35" s="24">
        <v>3639.0219299999994</v>
      </c>
      <c r="O35" s="24"/>
      <c r="P35" s="129">
        <v>427.71409200000005</v>
      </c>
      <c r="Q35" s="24">
        <v>422.14838400000008</v>
      </c>
      <c r="R35" s="24">
        <v>241.40377799999999</v>
      </c>
      <c r="S35" s="24">
        <v>256.65663599999999</v>
      </c>
      <c r="T35" s="24">
        <v>1363.8802679999999</v>
      </c>
      <c r="U35" s="24">
        <v>87.078672000000012</v>
      </c>
      <c r="W35" s="29" t="s">
        <v>32</v>
      </c>
      <c r="X35" s="131" t="s">
        <v>2199</v>
      </c>
      <c r="Y35" s="25" t="s">
        <v>2197</v>
      </c>
      <c r="Z35" s="32" t="s">
        <v>2198</v>
      </c>
      <c r="AA3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427.71409199999999</v>
      </c>
      <c r="AB3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422.14838400000008</v>
      </c>
      <c r="AC3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241.40377799999999</v>
      </c>
      <c r="AD3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256.65663599999999</v>
      </c>
      <c r="AE3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1363.8802679999999</v>
      </c>
      <c r="AF3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87.078672000000012</v>
      </c>
      <c r="AG35" s="160">
        <f>SUM(Infrastructure[[#This Row],[2011/12c]:[2014/15c]])</f>
        <v>1347.9228900000001</v>
      </c>
      <c r="AH35" s="160">
        <f>SUM(Infrastructure[[#This Row],[2012/13c]:[2014/15c]])</f>
        <v>920.20879800000012</v>
      </c>
      <c r="AI35" s="160">
        <f>SUM(Infrastructure[[#This Row],[2015 to 2020c]:[Beyond 2020c]])</f>
        <v>1450.95894</v>
      </c>
      <c r="AJ35" s="160">
        <f>Infrastructure[[#This Row],[2012 to 2015 deflated]]+Infrastructure[[#This Row],[Post 2015 deflated]]</f>
        <v>2371.1677380000001</v>
      </c>
      <c r="AK35" s="160">
        <f>Infrastructure[[#This Row],[2011 to 2015 deflated]]+Infrastructure[[#This Row],[Post 2015 deflated]]</f>
        <v>2798.8818300000003</v>
      </c>
    </row>
    <row r="36" spans="1:37" ht="75">
      <c r="A36" s="25" t="s">
        <v>2009</v>
      </c>
      <c r="B36" s="25" t="s">
        <v>2196</v>
      </c>
      <c r="C36" s="25" t="s">
        <v>2425</v>
      </c>
      <c r="D36" s="25" t="s">
        <v>2639</v>
      </c>
      <c r="E36" s="25" t="s">
        <v>2640</v>
      </c>
      <c r="F36" s="26"/>
      <c r="G36" s="30" t="s">
        <v>15</v>
      </c>
      <c r="H36" s="29" t="s">
        <v>16</v>
      </c>
      <c r="I36" s="30" t="s">
        <v>15</v>
      </c>
      <c r="J36" s="28" t="s">
        <v>2439</v>
      </c>
      <c r="K36" s="44"/>
      <c r="L36" s="44">
        <v>2016</v>
      </c>
      <c r="M36" s="29"/>
      <c r="N36" s="24"/>
      <c r="O36" s="24"/>
      <c r="P36" s="129"/>
      <c r="Q36" s="24"/>
      <c r="R36" s="24"/>
      <c r="S36" s="24"/>
      <c r="T36" s="24"/>
      <c r="U36" s="24"/>
      <c r="W36" s="29"/>
      <c r="X36" s="131"/>
      <c r="Y36" s="25" t="s">
        <v>2376</v>
      </c>
      <c r="Z36" s="32" t="s">
        <v>2201</v>
      </c>
      <c r="AA3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6" s="160">
        <f>SUM(Infrastructure[[#This Row],[2011/12c]:[2014/15c]])</f>
        <v>0</v>
      </c>
      <c r="AH36" s="160">
        <f>SUM(Infrastructure[[#This Row],[2012/13c]:[2014/15c]])</f>
        <v>0</v>
      </c>
      <c r="AI36" s="160">
        <f>SUM(Infrastructure[[#This Row],[2015 to 2020c]:[Beyond 2020c]])</f>
        <v>0</v>
      </c>
      <c r="AJ36" s="160">
        <f>Infrastructure[[#This Row],[2012 to 2015 deflated]]+Infrastructure[[#This Row],[Post 2015 deflated]]</f>
        <v>0</v>
      </c>
      <c r="AK36" s="160">
        <f>Infrastructure[[#This Row],[2011 to 2015 deflated]]+Infrastructure[[#This Row],[Post 2015 deflated]]</f>
        <v>0</v>
      </c>
    </row>
    <row r="37" spans="1:37" ht="75">
      <c r="A37" s="25" t="s">
        <v>2009</v>
      </c>
      <c r="B37" s="25" t="s">
        <v>2196</v>
      </c>
      <c r="C37" s="25" t="s">
        <v>2425</v>
      </c>
      <c r="D37" s="25" t="s">
        <v>2489</v>
      </c>
      <c r="E37" s="25" t="s">
        <v>2490</v>
      </c>
      <c r="F37" s="26"/>
      <c r="G37" s="30" t="s">
        <v>15</v>
      </c>
      <c r="H37" s="29" t="s">
        <v>16</v>
      </c>
      <c r="I37" s="30" t="s">
        <v>15</v>
      </c>
      <c r="J37" s="28" t="s">
        <v>2439</v>
      </c>
      <c r="K37" s="44"/>
      <c r="L37" s="44">
        <v>2014</v>
      </c>
      <c r="M37" s="29"/>
      <c r="N37" s="24"/>
      <c r="O37" s="24"/>
      <c r="P37" s="129"/>
      <c r="Q37" s="24"/>
      <c r="R37" s="24"/>
      <c r="S37" s="24"/>
      <c r="T37" s="24"/>
      <c r="U37" s="24"/>
      <c r="W37" s="29"/>
      <c r="X37" s="131"/>
      <c r="Y37" s="25" t="s">
        <v>2250</v>
      </c>
      <c r="Z37" s="32" t="s">
        <v>2201</v>
      </c>
      <c r="AA3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7" s="160">
        <f>SUM(Infrastructure[[#This Row],[2011/12c]:[2014/15c]])</f>
        <v>0</v>
      </c>
      <c r="AH37" s="160">
        <f>SUM(Infrastructure[[#This Row],[2012/13c]:[2014/15c]])</f>
        <v>0</v>
      </c>
      <c r="AI37" s="160">
        <f>SUM(Infrastructure[[#This Row],[2015 to 2020c]:[Beyond 2020c]])</f>
        <v>0</v>
      </c>
      <c r="AJ37" s="160">
        <f>Infrastructure[[#This Row],[2012 to 2015 deflated]]+Infrastructure[[#This Row],[Post 2015 deflated]]</f>
        <v>0</v>
      </c>
      <c r="AK37" s="160">
        <f>Infrastructure[[#This Row],[2011 to 2015 deflated]]+Infrastructure[[#This Row],[Post 2015 deflated]]</f>
        <v>0</v>
      </c>
    </row>
    <row r="38" spans="1:37" ht="75">
      <c r="A38" s="25" t="s">
        <v>2009</v>
      </c>
      <c r="B38" s="25" t="s">
        <v>2196</v>
      </c>
      <c r="C38" s="25" t="s">
        <v>2425</v>
      </c>
      <c r="D38" s="25" t="s">
        <v>2463</v>
      </c>
      <c r="E38" s="25" t="s">
        <v>2464</v>
      </c>
      <c r="F38" s="26"/>
      <c r="G38" s="30" t="s">
        <v>15</v>
      </c>
      <c r="H38" s="29" t="s">
        <v>16</v>
      </c>
      <c r="I38" s="30" t="s">
        <v>15</v>
      </c>
      <c r="J38" s="28" t="s">
        <v>2439</v>
      </c>
      <c r="K38" s="44"/>
      <c r="L38" s="44">
        <v>2015</v>
      </c>
      <c r="M38" s="29"/>
      <c r="N38" s="24"/>
      <c r="O38" s="24"/>
      <c r="P38" s="129"/>
      <c r="Q38" s="24"/>
      <c r="R38" s="24"/>
      <c r="S38" s="24"/>
      <c r="T38" s="24"/>
      <c r="U38" s="24"/>
      <c r="W38" s="29"/>
      <c r="X38" s="131"/>
      <c r="Y38" s="25" t="s">
        <v>2227</v>
      </c>
      <c r="Z38" s="32" t="s">
        <v>2201</v>
      </c>
      <c r="AA3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8" s="160">
        <f>SUM(Infrastructure[[#This Row],[2011/12c]:[2014/15c]])</f>
        <v>0</v>
      </c>
      <c r="AH38" s="160">
        <f>SUM(Infrastructure[[#This Row],[2012/13c]:[2014/15c]])</f>
        <v>0</v>
      </c>
      <c r="AI38" s="160">
        <f>SUM(Infrastructure[[#This Row],[2015 to 2020c]:[Beyond 2020c]])</f>
        <v>0</v>
      </c>
      <c r="AJ38" s="160">
        <f>Infrastructure[[#This Row],[2012 to 2015 deflated]]+Infrastructure[[#This Row],[Post 2015 deflated]]</f>
        <v>0</v>
      </c>
      <c r="AK38" s="160">
        <f>Infrastructure[[#This Row],[2011 to 2015 deflated]]+Infrastructure[[#This Row],[Post 2015 deflated]]</f>
        <v>0</v>
      </c>
    </row>
    <row r="39" spans="1:37" ht="75">
      <c r="A39" s="25" t="s">
        <v>2009</v>
      </c>
      <c r="B39" s="25" t="s">
        <v>2196</v>
      </c>
      <c r="C39" s="25" t="s">
        <v>2425</v>
      </c>
      <c r="D39" s="25" t="s">
        <v>2548</v>
      </c>
      <c r="E39" s="25">
        <v>0</v>
      </c>
      <c r="F39" s="26"/>
      <c r="G39" s="30" t="s">
        <v>15</v>
      </c>
      <c r="H39" s="29" t="s">
        <v>16</v>
      </c>
      <c r="I39" s="30" t="s">
        <v>15</v>
      </c>
      <c r="J39" s="28" t="s">
        <v>2443</v>
      </c>
      <c r="K39" s="44"/>
      <c r="L39" s="44">
        <v>2018</v>
      </c>
      <c r="M39" s="29"/>
      <c r="N39" s="24"/>
      <c r="O39" s="24"/>
      <c r="P39" s="129"/>
      <c r="Q39" s="24"/>
      <c r="R39" s="24"/>
      <c r="S39" s="24"/>
      <c r="T39" s="24"/>
      <c r="U39" s="24"/>
      <c r="W39" s="29"/>
      <c r="X39" s="131"/>
      <c r="Y39" s="25" t="s">
        <v>2304</v>
      </c>
      <c r="Z39" s="32" t="s">
        <v>2201</v>
      </c>
      <c r="AA3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 s="160">
        <f>SUM(Infrastructure[[#This Row],[2011/12c]:[2014/15c]])</f>
        <v>0</v>
      </c>
      <c r="AH39" s="160">
        <f>SUM(Infrastructure[[#This Row],[2012/13c]:[2014/15c]])</f>
        <v>0</v>
      </c>
      <c r="AI39" s="160">
        <f>SUM(Infrastructure[[#This Row],[2015 to 2020c]:[Beyond 2020c]])</f>
        <v>0</v>
      </c>
      <c r="AJ39" s="160">
        <f>Infrastructure[[#This Row],[2012 to 2015 deflated]]+Infrastructure[[#This Row],[Post 2015 deflated]]</f>
        <v>0</v>
      </c>
      <c r="AK39" s="160">
        <f>Infrastructure[[#This Row],[2011 to 2015 deflated]]+Infrastructure[[#This Row],[Post 2015 deflated]]</f>
        <v>0</v>
      </c>
    </row>
    <row r="40" spans="1:37" ht="75">
      <c r="A40" s="25" t="s">
        <v>2009</v>
      </c>
      <c r="B40" s="25" t="s">
        <v>2196</v>
      </c>
      <c r="C40" s="25" t="s">
        <v>2425</v>
      </c>
      <c r="D40" s="25" t="s">
        <v>2604</v>
      </c>
      <c r="E40" s="25" t="s">
        <v>2605</v>
      </c>
      <c r="F40" s="26"/>
      <c r="G40" s="30" t="s">
        <v>15</v>
      </c>
      <c r="H40" s="29" t="s">
        <v>16</v>
      </c>
      <c r="I40" s="30" t="s">
        <v>15</v>
      </c>
      <c r="J40" s="28" t="s">
        <v>2529</v>
      </c>
      <c r="K40" s="44"/>
      <c r="L40" s="44">
        <v>2012</v>
      </c>
      <c r="M40" s="29"/>
      <c r="N40" s="24"/>
      <c r="O40" s="24"/>
      <c r="P40" s="129"/>
      <c r="Q40" s="24"/>
      <c r="R40" s="24"/>
      <c r="S40" s="24"/>
      <c r="T40" s="24"/>
      <c r="U40" s="24"/>
      <c r="W40" s="29"/>
      <c r="X40" s="131"/>
      <c r="Y40" s="25" t="s">
        <v>2344</v>
      </c>
      <c r="Z40" s="32" t="s">
        <v>2201</v>
      </c>
      <c r="AA4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0" s="160">
        <f>SUM(Infrastructure[[#This Row],[2011/12c]:[2014/15c]])</f>
        <v>0</v>
      </c>
      <c r="AH40" s="160">
        <f>SUM(Infrastructure[[#This Row],[2012/13c]:[2014/15c]])</f>
        <v>0</v>
      </c>
      <c r="AI40" s="160">
        <f>SUM(Infrastructure[[#This Row],[2015 to 2020c]:[Beyond 2020c]])</f>
        <v>0</v>
      </c>
      <c r="AJ40" s="160">
        <f>Infrastructure[[#This Row],[2012 to 2015 deflated]]+Infrastructure[[#This Row],[Post 2015 deflated]]</f>
        <v>0</v>
      </c>
      <c r="AK40" s="160">
        <f>Infrastructure[[#This Row],[2011 to 2015 deflated]]+Infrastructure[[#This Row],[Post 2015 deflated]]</f>
        <v>0</v>
      </c>
    </row>
    <row r="41" spans="1:37" ht="75">
      <c r="A41" s="25" t="s">
        <v>2009</v>
      </c>
      <c r="B41" s="25" t="s">
        <v>2196</v>
      </c>
      <c r="C41" s="25" t="s">
        <v>2425</v>
      </c>
      <c r="D41" s="25" t="s">
        <v>2641</v>
      </c>
      <c r="E41" s="25" t="s">
        <v>2642</v>
      </c>
      <c r="F41" s="26"/>
      <c r="G41" s="30" t="s">
        <v>15</v>
      </c>
      <c r="H41" s="29" t="s">
        <v>16</v>
      </c>
      <c r="I41" s="30" t="s">
        <v>15</v>
      </c>
      <c r="J41" s="28" t="s">
        <v>2434</v>
      </c>
      <c r="K41" s="44"/>
      <c r="L41" s="44">
        <v>2023</v>
      </c>
      <c r="M41" s="29"/>
      <c r="N41" s="24"/>
      <c r="O41" s="24"/>
      <c r="P41" s="129"/>
      <c r="Q41" s="24"/>
      <c r="R41" s="24"/>
      <c r="S41" s="24"/>
      <c r="T41" s="24"/>
      <c r="U41" s="24"/>
      <c r="W41" s="29"/>
      <c r="X41" s="131"/>
      <c r="Y41" s="25" t="s">
        <v>2377</v>
      </c>
      <c r="Z41" s="32" t="s">
        <v>2201</v>
      </c>
      <c r="AA4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 s="160">
        <f>SUM(Infrastructure[[#This Row],[2011/12c]:[2014/15c]])</f>
        <v>0</v>
      </c>
      <c r="AH41" s="160">
        <f>SUM(Infrastructure[[#This Row],[2012/13c]:[2014/15c]])</f>
        <v>0</v>
      </c>
      <c r="AI41" s="160">
        <f>SUM(Infrastructure[[#This Row],[2015 to 2020c]:[Beyond 2020c]])</f>
        <v>0</v>
      </c>
      <c r="AJ41" s="160">
        <f>Infrastructure[[#This Row],[2012 to 2015 deflated]]+Infrastructure[[#This Row],[Post 2015 deflated]]</f>
        <v>0</v>
      </c>
      <c r="AK41" s="160">
        <f>Infrastructure[[#This Row],[2011 to 2015 deflated]]+Infrastructure[[#This Row],[Post 2015 deflated]]</f>
        <v>0</v>
      </c>
    </row>
    <row r="42" spans="1:37" ht="75">
      <c r="A42" s="25" t="s">
        <v>2009</v>
      </c>
      <c r="B42" s="25" t="s">
        <v>2196</v>
      </c>
      <c r="C42" s="25" t="s">
        <v>2425</v>
      </c>
      <c r="D42" s="25" t="s">
        <v>2544</v>
      </c>
      <c r="E42" s="25" t="s">
        <v>2545</v>
      </c>
      <c r="F42" s="26"/>
      <c r="G42" s="30" t="s">
        <v>15</v>
      </c>
      <c r="H42" s="29" t="s">
        <v>16</v>
      </c>
      <c r="I42" s="30" t="s">
        <v>15</v>
      </c>
      <c r="J42" s="28" t="s">
        <v>2439</v>
      </c>
      <c r="K42" s="44"/>
      <c r="L42" s="44">
        <v>2014</v>
      </c>
      <c r="M42" s="29"/>
      <c r="N42" s="24"/>
      <c r="O42" s="24"/>
      <c r="P42" s="129"/>
      <c r="Q42" s="24"/>
      <c r="R42" s="24"/>
      <c r="S42" s="24"/>
      <c r="T42" s="24"/>
      <c r="U42" s="24"/>
      <c r="W42" s="29"/>
      <c r="X42" s="131"/>
      <c r="Y42" s="25" t="s">
        <v>2302</v>
      </c>
      <c r="Z42" s="32" t="s">
        <v>2201</v>
      </c>
      <c r="AA4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2" s="160">
        <f>SUM(Infrastructure[[#This Row],[2011/12c]:[2014/15c]])</f>
        <v>0</v>
      </c>
      <c r="AH42" s="160">
        <f>SUM(Infrastructure[[#This Row],[2012/13c]:[2014/15c]])</f>
        <v>0</v>
      </c>
      <c r="AI42" s="160">
        <f>SUM(Infrastructure[[#This Row],[2015 to 2020c]:[Beyond 2020c]])</f>
        <v>0</v>
      </c>
      <c r="AJ42" s="160">
        <f>Infrastructure[[#This Row],[2012 to 2015 deflated]]+Infrastructure[[#This Row],[Post 2015 deflated]]</f>
        <v>0</v>
      </c>
      <c r="AK42" s="160">
        <f>Infrastructure[[#This Row],[2011 to 2015 deflated]]+Infrastructure[[#This Row],[Post 2015 deflated]]</f>
        <v>0</v>
      </c>
    </row>
    <row r="43" spans="1:37" ht="75">
      <c r="A43" s="25" t="s">
        <v>2009</v>
      </c>
      <c r="B43" s="25" t="s">
        <v>2196</v>
      </c>
      <c r="C43" s="25" t="s">
        <v>2425</v>
      </c>
      <c r="D43" s="25" t="s">
        <v>2546</v>
      </c>
      <c r="E43" s="25" t="s">
        <v>2547</v>
      </c>
      <c r="F43" s="26"/>
      <c r="G43" s="30" t="s">
        <v>15</v>
      </c>
      <c r="H43" s="29" t="s">
        <v>16</v>
      </c>
      <c r="I43" s="30" t="s">
        <v>15</v>
      </c>
      <c r="J43" s="28" t="s">
        <v>2439</v>
      </c>
      <c r="K43" s="44"/>
      <c r="L43" s="44">
        <v>2014</v>
      </c>
      <c r="M43" s="29"/>
      <c r="N43" s="24"/>
      <c r="O43" s="24"/>
      <c r="P43" s="129"/>
      <c r="Q43" s="24"/>
      <c r="R43" s="24"/>
      <c r="S43" s="24"/>
      <c r="T43" s="24"/>
      <c r="U43" s="24"/>
      <c r="W43" s="29"/>
      <c r="X43" s="131"/>
      <c r="Y43" s="25" t="s">
        <v>2303</v>
      </c>
      <c r="Z43" s="32" t="s">
        <v>2201</v>
      </c>
      <c r="AA4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 s="160">
        <f>SUM(Infrastructure[[#This Row],[2011/12c]:[2014/15c]])</f>
        <v>0</v>
      </c>
      <c r="AH43" s="160">
        <f>SUM(Infrastructure[[#This Row],[2012/13c]:[2014/15c]])</f>
        <v>0</v>
      </c>
      <c r="AI43" s="160">
        <f>SUM(Infrastructure[[#This Row],[2015 to 2020c]:[Beyond 2020c]])</f>
        <v>0</v>
      </c>
      <c r="AJ43" s="160">
        <f>Infrastructure[[#This Row],[2012 to 2015 deflated]]+Infrastructure[[#This Row],[Post 2015 deflated]]</f>
        <v>0</v>
      </c>
      <c r="AK43" s="160">
        <f>Infrastructure[[#This Row],[2011 to 2015 deflated]]+Infrastructure[[#This Row],[Post 2015 deflated]]</f>
        <v>0</v>
      </c>
    </row>
    <row r="44" spans="1:37" ht="75">
      <c r="A44" s="25" t="s">
        <v>2009</v>
      </c>
      <c r="B44" s="25" t="s">
        <v>2196</v>
      </c>
      <c r="C44" s="25" t="s">
        <v>2425</v>
      </c>
      <c r="D44" s="25" t="s">
        <v>2433</v>
      </c>
      <c r="E44" s="25" t="s">
        <v>2433</v>
      </c>
      <c r="F44" s="26"/>
      <c r="G44" s="30" t="s">
        <v>15</v>
      </c>
      <c r="H44" s="29" t="s">
        <v>16</v>
      </c>
      <c r="I44" s="30" t="s">
        <v>15</v>
      </c>
      <c r="J44" s="28" t="s">
        <v>2439</v>
      </c>
      <c r="K44" s="44"/>
      <c r="L44" s="44">
        <v>2016</v>
      </c>
      <c r="M44" s="29"/>
      <c r="N44" s="24"/>
      <c r="O44" s="24"/>
      <c r="P44" s="129"/>
      <c r="Q44" s="24"/>
      <c r="R44" s="24"/>
      <c r="S44" s="24"/>
      <c r="T44" s="24"/>
      <c r="U44" s="24"/>
      <c r="W44" s="29"/>
      <c r="X44" s="131"/>
      <c r="Y44" s="25" t="s">
        <v>2407</v>
      </c>
      <c r="Z44" s="32" t="s">
        <v>2201</v>
      </c>
      <c r="AA4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 s="160">
        <f>SUM(Infrastructure[[#This Row],[2011/12c]:[2014/15c]])</f>
        <v>0</v>
      </c>
      <c r="AH44" s="160">
        <f>SUM(Infrastructure[[#This Row],[2012/13c]:[2014/15c]])</f>
        <v>0</v>
      </c>
      <c r="AI44" s="160">
        <f>SUM(Infrastructure[[#This Row],[2015 to 2020c]:[Beyond 2020c]])</f>
        <v>0</v>
      </c>
      <c r="AJ44" s="160">
        <f>Infrastructure[[#This Row],[2012 to 2015 deflated]]+Infrastructure[[#This Row],[Post 2015 deflated]]</f>
        <v>0</v>
      </c>
      <c r="AK44" s="160">
        <f>Infrastructure[[#This Row],[2011 to 2015 deflated]]+Infrastructure[[#This Row],[Post 2015 deflated]]</f>
        <v>0</v>
      </c>
    </row>
    <row r="45" spans="1:37" ht="75">
      <c r="A45" s="25" t="s">
        <v>2009</v>
      </c>
      <c r="B45" s="25" t="s">
        <v>2196</v>
      </c>
      <c r="C45" s="25" t="s">
        <v>2425</v>
      </c>
      <c r="D45" s="25" t="s">
        <v>2606</v>
      </c>
      <c r="E45" s="25" t="s">
        <v>2607</v>
      </c>
      <c r="F45" s="26"/>
      <c r="G45" s="30" t="s">
        <v>15</v>
      </c>
      <c r="H45" s="29" t="s">
        <v>16</v>
      </c>
      <c r="I45" s="30" t="s">
        <v>15</v>
      </c>
      <c r="J45" s="28" t="s">
        <v>2529</v>
      </c>
      <c r="K45" s="44"/>
      <c r="L45" s="44">
        <v>2019</v>
      </c>
      <c r="M45" s="29"/>
      <c r="N45" s="24"/>
      <c r="O45" s="24"/>
      <c r="P45" s="129"/>
      <c r="Q45" s="24"/>
      <c r="R45" s="24"/>
      <c r="S45" s="24"/>
      <c r="T45" s="24"/>
      <c r="U45" s="24"/>
      <c r="W45" s="29"/>
      <c r="X45" s="131"/>
      <c r="Y45" s="25" t="s">
        <v>2345</v>
      </c>
      <c r="Z45" s="32" t="s">
        <v>2201</v>
      </c>
      <c r="AA4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 s="160">
        <f>SUM(Infrastructure[[#This Row],[2011/12c]:[2014/15c]])</f>
        <v>0</v>
      </c>
      <c r="AH45" s="160">
        <f>SUM(Infrastructure[[#This Row],[2012/13c]:[2014/15c]])</f>
        <v>0</v>
      </c>
      <c r="AI45" s="160">
        <f>SUM(Infrastructure[[#This Row],[2015 to 2020c]:[Beyond 2020c]])</f>
        <v>0</v>
      </c>
      <c r="AJ45" s="160">
        <f>Infrastructure[[#This Row],[2012 to 2015 deflated]]+Infrastructure[[#This Row],[Post 2015 deflated]]</f>
        <v>0</v>
      </c>
      <c r="AK45" s="160">
        <f>Infrastructure[[#This Row],[2011 to 2015 deflated]]+Infrastructure[[#This Row],[Post 2015 deflated]]</f>
        <v>0</v>
      </c>
    </row>
    <row r="46" spans="1:37" ht="75">
      <c r="A46" s="25" t="s">
        <v>2009</v>
      </c>
      <c r="B46" s="25" t="s">
        <v>2196</v>
      </c>
      <c r="C46" s="25" t="s">
        <v>2425</v>
      </c>
      <c r="D46" s="25" t="s">
        <v>2692</v>
      </c>
      <c r="E46" s="25">
        <v>0</v>
      </c>
      <c r="F46" s="26"/>
      <c r="G46" s="30" t="s">
        <v>15</v>
      </c>
      <c r="H46" s="29" t="s">
        <v>16</v>
      </c>
      <c r="I46" s="30" t="s">
        <v>15</v>
      </c>
      <c r="J46" s="28" t="s">
        <v>2439</v>
      </c>
      <c r="K46" s="44"/>
      <c r="L46" s="44">
        <v>2015</v>
      </c>
      <c r="M46" s="29"/>
      <c r="N46" s="24"/>
      <c r="O46" s="24"/>
      <c r="P46" s="129"/>
      <c r="Q46" s="24"/>
      <c r="R46" s="24"/>
      <c r="S46" s="24"/>
      <c r="T46" s="24"/>
      <c r="U46" s="24"/>
      <c r="W46" s="29"/>
      <c r="X46" s="131"/>
      <c r="Y46" s="25" t="s">
        <v>2415</v>
      </c>
      <c r="Z46" s="32" t="s">
        <v>2201</v>
      </c>
      <c r="AA4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 s="160">
        <f>SUM(Infrastructure[[#This Row],[2011/12c]:[2014/15c]])</f>
        <v>0</v>
      </c>
      <c r="AH46" s="160">
        <f>SUM(Infrastructure[[#This Row],[2012/13c]:[2014/15c]])</f>
        <v>0</v>
      </c>
      <c r="AI46" s="160">
        <f>SUM(Infrastructure[[#This Row],[2015 to 2020c]:[Beyond 2020c]])</f>
        <v>0</v>
      </c>
      <c r="AJ46" s="160">
        <f>Infrastructure[[#This Row],[2012 to 2015 deflated]]+Infrastructure[[#This Row],[Post 2015 deflated]]</f>
        <v>0</v>
      </c>
      <c r="AK46" s="160">
        <f>Infrastructure[[#This Row],[2011 to 2015 deflated]]+Infrastructure[[#This Row],[Post 2015 deflated]]</f>
        <v>0</v>
      </c>
    </row>
    <row r="47" spans="1:37" ht="75">
      <c r="A47" s="25" t="s">
        <v>2009</v>
      </c>
      <c r="B47" s="25" t="s">
        <v>2196</v>
      </c>
      <c r="C47" s="25" t="s">
        <v>2425</v>
      </c>
      <c r="D47" s="25" t="s">
        <v>2692</v>
      </c>
      <c r="E47" s="25">
        <v>0</v>
      </c>
      <c r="F47" s="26"/>
      <c r="G47" s="30" t="s">
        <v>15</v>
      </c>
      <c r="H47" s="29" t="s">
        <v>16</v>
      </c>
      <c r="I47" s="30" t="s">
        <v>15</v>
      </c>
      <c r="J47" s="28" t="s">
        <v>2439</v>
      </c>
      <c r="K47" s="44"/>
      <c r="L47" s="44">
        <v>2018</v>
      </c>
      <c r="M47" s="29"/>
      <c r="N47" s="24"/>
      <c r="O47" s="24"/>
      <c r="P47" s="129"/>
      <c r="Q47" s="24"/>
      <c r="R47" s="24"/>
      <c r="S47" s="24"/>
      <c r="T47" s="24"/>
      <c r="U47" s="24"/>
      <c r="W47" s="29"/>
      <c r="X47" s="131"/>
      <c r="Y47" s="25" t="s">
        <v>2416</v>
      </c>
      <c r="Z47" s="32" t="s">
        <v>2201</v>
      </c>
      <c r="AA4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 s="160">
        <f>SUM(Infrastructure[[#This Row],[2011/12c]:[2014/15c]])</f>
        <v>0</v>
      </c>
      <c r="AH47" s="160">
        <f>SUM(Infrastructure[[#This Row],[2012/13c]:[2014/15c]])</f>
        <v>0</v>
      </c>
      <c r="AI47" s="160">
        <f>SUM(Infrastructure[[#This Row],[2015 to 2020c]:[Beyond 2020c]])</f>
        <v>0</v>
      </c>
      <c r="AJ47" s="160">
        <f>Infrastructure[[#This Row],[2012 to 2015 deflated]]+Infrastructure[[#This Row],[Post 2015 deflated]]</f>
        <v>0</v>
      </c>
      <c r="AK47" s="160">
        <f>Infrastructure[[#This Row],[2011 to 2015 deflated]]+Infrastructure[[#This Row],[Post 2015 deflated]]</f>
        <v>0</v>
      </c>
    </row>
    <row r="48" spans="1:37" ht="75">
      <c r="A48" s="25" t="s">
        <v>2009</v>
      </c>
      <c r="B48" s="25" t="s">
        <v>2196</v>
      </c>
      <c r="C48" s="25" t="s">
        <v>2425</v>
      </c>
      <c r="D48" s="25" t="s">
        <v>2693</v>
      </c>
      <c r="E48" s="25" t="s">
        <v>2694</v>
      </c>
      <c r="F48" s="26"/>
      <c r="G48" s="30" t="s">
        <v>15</v>
      </c>
      <c r="H48" s="29" t="s">
        <v>16</v>
      </c>
      <c r="I48" s="30" t="s">
        <v>15</v>
      </c>
      <c r="J48" s="28" t="s">
        <v>2529</v>
      </c>
      <c r="K48" s="44"/>
      <c r="L48" s="44"/>
      <c r="M48" s="29"/>
      <c r="N48" s="24"/>
      <c r="O48" s="24"/>
      <c r="P48" s="129"/>
      <c r="Q48" s="24"/>
      <c r="R48" s="24"/>
      <c r="S48" s="24"/>
      <c r="T48" s="24"/>
      <c r="U48" s="24"/>
      <c r="W48" s="29"/>
      <c r="X48" s="131"/>
      <c r="Y48" s="25" t="s">
        <v>2417</v>
      </c>
      <c r="Z48" s="32" t="s">
        <v>2201</v>
      </c>
      <c r="AA4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 s="160">
        <f>SUM(Infrastructure[[#This Row],[2011/12c]:[2014/15c]])</f>
        <v>0</v>
      </c>
      <c r="AH48" s="160">
        <f>SUM(Infrastructure[[#This Row],[2012/13c]:[2014/15c]])</f>
        <v>0</v>
      </c>
      <c r="AI48" s="160">
        <f>SUM(Infrastructure[[#This Row],[2015 to 2020c]:[Beyond 2020c]])</f>
        <v>0</v>
      </c>
      <c r="AJ48" s="160">
        <f>Infrastructure[[#This Row],[2012 to 2015 deflated]]+Infrastructure[[#This Row],[Post 2015 deflated]]</f>
        <v>0</v>
      </c>
      <c r="AK48" s="160">
        <f>Infrastructure[[#This Row],[2011 to 2015 deflated]]+Infrastructure[[#This Row],[Post 2015 deflated]]</f>
        <v>0</v>
      </c>
    </row>
    <row r="49" spans="1:37" ht="75">
      <c r="A49" s="25" t="s">
        <v>2009</v>
      </c>
      <c r="B49" s="25" t="s">
        <v>2196</v>
      </c>
      <c r="C49" s="25" t="s">
        <v>2425</v>
      </c>
      <c r="D49" s="25" t="s">
        <v>2650</v>
      </c>
      <c r="E49" s="25" t="s">
        <v>2650</v>
      </c>
      <c r="F49" s="26"/>
      <c r="G49" s="30" t="s">
        <v>15</v>
      </c>
      <c r="H49" s="29" t="s">
        <v>16</v>
      </c>
      <c r="I49" s="30" t="s">
        <v>15</v>
      </c>
      <c r="J49" s="28" t="s">
        <v>2529</v>
      </c>
      <c r="K49" s="44"/>
      <c r="L49" s="44">
        <v>2014</v>
      </c>
      <c r="M49" s="29"/>
      <c r="N49" s="24"/>
      <c r="O49" s="24"/>
      <c r="P49" s="129"/>
      <c r="Q49" s="24"/>
      <c r="R49" s="24"/>
      <c r="S49" s="24"/>
      <c r="T49" s="24"/>
      <c r="U49" s="24"/>
      <c r="W49" s="29"/>
      <c r="X49" s="131"/>
      <c r="Y49" s="25" t="s">
        <v>2385</v>
      </c>
      <c r="Z49" s="32" t="s">
        <v>2201</v>
      </c>
      <c r="AA4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 s="160">
        <f>SUM(Infrastructure[[#This Row],[2011/12c]:[2014/15c]])</f>
        <v>0</v>
      </c>
      <c r="AH49" s="160">
        <f>SUM(Infrastructure[[#This Row],[2012/13c]:[2014/15c]])</f>
        <v>0</v>
      </c>
      <c r="AI49" s="160">
        <f>SUM(Infrastructure[[#This Row],[2015 to 2020c]:[Beyond 2020c]])</f>
        <v>0</v>
      </c>
      <c r="AJ49" s="160">
        <f>Infrastructure[[#This Row],[2012 to 2015 deflated]]+Infrastructure[[#This Row],[Post 2015 deflated]]</f>
        <v>0</v>
      </c>
      <c r="AK49" s="160">
        <f>Infrastructure[[#This Row],[2011 to 2015 deflated]]+Infrastructure[[#This Row],[Post 2015 deflated]]</f>
        <v>0</v>
      </c>
    </row>
    <row r="50" spans="1:37" ht="75">
      <c r="A50" s="25" t="s">
        <v>2009</v>
      </c>
      <c r="B50" s="25" t="s">
        <v>2196</v>
      </c>
      <c r="C50" s="25" t="s">
        <v>2597</v>
      </c>
      <c r="D50" s="25" t="s">
        <v>2598</v>
      </c>
      <c r="E50" s="25" t="s">
        <v>2599</v>
      </c>
      <c r="F50" s="26"/>
      <c r="G50" s="30" t="s">
        <v>15</v>
      </c>
      <c r="H50" s="29" t="s">
        <v>16</v>
      </c>
      <c r="I50" s="30" t="s">
        <v>15</v>
      </c>
      <c r="J50" s="28" t="s">
        <v>2443</v>
      </c>
      <c r="K50" s="44"/>
      <c r="L50" s="44">
        <v>2016</v>
      </c>
      <c r="M50" s="29"/>
      <c r="N50" s="24"/>
      <c r="O50" s="24"/>
      <c r="P50" s="129"/>
      <c r="Q50" s="24"/>
      <c r="R50" s="24"/>
      <c r="S50" s="24"/>
      <c r="T50" s="24"/>
      <c r="U50" s="24"/>
      <c r="W50" s="29"/>
      <c r="X50" s="131"/>
      <c r="Y50" s="25" t="s">
        <v>2341</v>
      </c>
      <c r="Z50" s="32" t="s">
        <v>2201</v>
      </c>
      <c r="AA5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 s="160">
        <f>SUM(Infrastructure[[#This Row],[2011/12c]:[2014/15c]])</f>
        <v>0</v>
      </c>
      <c r="AH50" s="160">
        <f>SUM(Infrastructure[[#This Row],[2012/13c]:[2014/15c]])</f>
        <v>0</v>
      </c>
      <c r="AI50" s="160">
        <f>SUM(Infrastructure[[#This Row],[2015 to 2020c]:[Beyond 2020c]])</f>
        <v>0</v>
      </c>
      <c r="AJ50" s="160">
        <f>Infrastructure[[#This Row],[2012 to 2015 deflated]]+Infrastructure[[#This Row],[Post 2015 deflated]]</f>
        <v>0</v>
      </c>
      <c r="AK50" s="160">
        <f>Infrastructure[[#This Row],[2011 to 2015 deflated]]+Infrastructure[[#This Row],[Post 2015 deflated]]</f>
        <v>0</v>
      </c>
    </row>
    <row r="51" spans="1:37" ht="75">
      <c r="A51" s="25" t="s">
        <v>2009</v>
      </c>
      <c r="B51" s="25" t="s">
        <v>2196</v>
      </c>
      <c r="C51" s="25" t="s">
        <v>2426</v>
      </c>
      <c r="D51" s="25" t="s">
        <v>2661</v>
      </c>
      <c r="E51" s="25" t="s">
        <v>2662</v>
      </c>
      <c r="F51" s="26"/>
      <c r="G51" s="30" t="s">
        <v>15</v>
      </c>
      <c r="H51" s="29" t="s">
        <v>16</v>
      </c>
      <c r="I51" s="30" t="s">
        <v>15</v>
      </c>
      <c r="J51" s="28" t="s">
        <v>2529</v>
      </c>
      <c r="K51" s="44"/>
      <c r="L51" s="44">
        <v>2019</v>
      </c>
      <c r="M51" s="29"/>
      <c r="N51" s="24"/>
      <c r="O51" s="24"/>
      <c r="P51" s="129"/>
      <c r="Q51" s="24"/>
      <c r="R51" s="24"/>
      <c r="S51" s="24"/>
      <c r="T51" s="24"/>
      <c r="U51" s="24"/>
      <c r="W51" s="29"/>
      <c r="X51" s="131"/>
      <c r="Y51" s="25" t="s">
        <v>2393</v>
      </c>
      <c r="Z51" s="32" t="s">
        <v>2201</v>
      </c>
      <c r="AA5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 s="160">
        <f>SUM(Infrastructure[[#This Row],[2011/12c]:[2014/15c]])</f>
        <v>0</v>
      </c>
      <c r="AH51" s="160">
        <f>SUM(Infrastructure[[#This Row],[2012/13c]:[2014/15c]])</f>
        <v>0</v>
      </c>
      <c r="AI51" s="160">
        <f>SUM(Infrastructure[[#This Row],[2015 to 2020c]:[Beyond 2020c]])</f>
        <v>0</v>
      </c>
      <c r="AJ51" s="160">
        <f>Infrastructure[[#This Row],[2012 to 2015 deflated]]+Infrastructure[[#This Row],[Post 2015 deflated]]</f>
        <v>0</v>
      </c>
      <c r="AK51" s="160">
        <f>Infrastructure[[#This Row],[2011 to 2015 deflated]]+Infrastructure[[#This Row],[Post 2015 deflated]]</f>
        <v>0</v>
      </c>
    </row>
    <row r="52" spans="1:37" ht="60">
      <c r="A52" s="25" t="s">
        <v>2009</v>
      </c>
      <c r="B52" s="25" t="s">
        <v>2196</v>
      </c>
      <c r="C52" s="25" t="s">
        <v>2426</v>
      </c>
      <c r="D52" s="25" t="s">
        <v>2426</v>
      </c>
      <c r="F52" s="26" t="s">
        <v>1773</v>
      </c>
      <c r="G52" s="30" t="s">
        <v>15</v>
      </c>
      <c r="H52" s="29" t="s">
        <v>16</v>
      </c>
      <c r="I52" s="30" t="s">
        <v>15</v>
      </c>
      <c r="J52" s="28" t="s">
        <v>40</v>
      </c>
      <c r="K52" s="44"/>
      <c r="L52" s="44"/>
      <c r="M52" s="29"/>
      <c r="N52" s="24">
        <v>9.5640000000000001</v>
      </c>
      <c r="O52" s="24"/>
      <c r="P52" s="129">
        <v>0</v>
      </c>
      <c r="Q52" s="24">
        <v>0</v>
      </c>
      <c r="R52" s="24">
        <v>1.9128000000000001</v>
      </c>
      <c r="S52" s="24">
        <v>1.9128000000000001</v>
      </c>
      <c r="T52" s="24">
        <v>5.7384000000000004</v>
      </c>
      <c r="U52" s="24">
        <v>0</v>
      </c>
      <c r="W52" s="29" t="s">
        <v>32</v>
      </c>
      <c r="X52" s="131" t="s">
        <v>44</v>
      </c>
      <c r="Y52" s="25" t="s">
        <v>2197</v>
      </c>
      <c r="Z52" s="32" t="s">
        <v>2198</v>
      </c>
      <c r="AA5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2.0137068502668729</v>
      </c>
      <c r="AD5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2.0137068502668729</v>
      </c>
      <c r="AE5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6.0411205508006187</v>
      </c>
      <c r="AF5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 s="160">
        <f>SUM(Infrastructure[[#This Row],[2011/12c]:[2014/15c]])</f>
        <v>4.0274137005337458</v>
      </c>
      <c r="AH52" s="160">
        <f>SUM(Infrastructure[[#This Row],[2012/13c]:[2014/15c]])</f>
        <v>4.0274137005337458</v>
      </c>
      <c r="AI52" s="160">
        <f>SUM(Infrastructure[[#This Row],[2015 to 2020c]:[Beyond 2020c]])</f>
        <v>6.0411205508006187</v>
      </c>
      <c r="AJ52" s="160">
        <f>Infrastructure[[#This Row],[2012 to 2015 deflated]]+Infrastructure[[#This Row],[Post 2015 deflated]]</f>
        <v>10.068534251334365</v>
      </c>
      <c r="AK52" s="160">
        <f>Infrastructure[[#This Row],[2011 to 2015 deflated]]+Infrastructure[[#This Row],[Post 2015 deflated]]</f>
        <v>10.068534251334365</v>
      </c>
    </row>
    <row r="53" spans="1:37" ht="75">
      <c r="A53" s="25" t="s">
        <v>2009</v>
      </c>
      <c r="B53" s="25" t="s">
        <v>2196</v>
      </c>
      <c r="C53" s="25" t="s">
        <v>2427</v>
      </c>
      <c r="D53" s="25" t="s">
        <v>2432</v>
      </c>
      <c r="E53" s="25" t="s">
        <v>2433</v>
      </c>
      <c r="F53" s="26"/>
      <c r="G53" s="30" t="s">
        <v>15</v>
      </c>
      <c r="H53" s="29" t="s">
        <v>16</v>
      </c>
      <c r="I53" s="30" t="s">
        <v>15</v>
      </c>
      <c r="J53" s="28" t="s">
        <v>2434</v>
      </c>
      <c r="K53" s="44"/>
      <c r="L53" s="44">
        <v>2016</v>
      </c>
      <c r="M53" s="29"/>
      <c r="N53" s="24"/>
      <c r="O53" s="24"/>
      <c r="P53" s="129"/>
      <c r="Q53" s="24"/>
      <c r="R53" s="24"/>
      <c r="S53" s="24"/>
      <c r="T53" s="24"/>
      <c r="U53" s="24"/>
      <c r="W53" s="29"/>
      <c r="X53" s="131"/>
      <c r="Y53" s="25" t="s">
        <v>2200</v>
      </c>
      <c r="Z53" s="32" t="s">
        <v>2201</v>
      </c>
      <c r="AA5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 s="160">
        <f>SUM(Infrastructure[[#This Row],[2011/12c]:[2014/15c]])</f>
        <v>0</v>
      </c>
      <c r="AH53" s="160">
        <f>SUM(Infrastructure[[#This Row],[2012/13c]:[2014/15c]])</f>
        <v>0</v>
      </c>
      <c r="AI53" s="160">
        <f>SUM(Infrastructure[[#This Row],[2015 to 2020c]:[Beyond 2020c]])</f>
        <v>0</v>
      </c>
      <c r="AJ53" s="160">
        <f>Infrastructure[[#This Row],[2012 to 2015 deflated]]+Infrastructure[[#This Row],[Post 2015 deflated]]</f>
        <v>0</v>
      </c>
      <c r="AK53" s="160">
        <f>Infrastructure[[#This Row],[2011 to 2015 deflated]]+Infrastructure[[#This Row],[Post 2015 deflated]]</f>
        <v>0</v>
      </c>
    </row>
    <row r="54" spans="1:37" ht="60">
      <c r="A54" s="25" t="s">
        <v>2009</v>
      </c>
      <c r="B54" s="25" t="s">
        <v>2196</v>
      </c>
      <c r="C54" s="25" t="s">
        <v>2427</v>
      </c>
      <c r="D54" s="25" t="s">
        <v>2427</v>
      </c>
      <c r="F54" s="26" t="s">
        <v>1773</v>
      </c>
      <c r="G54" s="30" t="s">
        <v>15</v>
      </c>
      <c r="H54" s="29" t="s">
        <v>16</v>
      </c>
      <c r="I54" s="30" t="s">
        <v>15</v>
      </c>
      <c r="J54" s="28" t="s">
        <v>40</v>
      </c>
      <c r="K54" s="44"/>
      <c r="L54" s="44"/>
      <c r="M54" s="29"/>
      <c r="N54" s="24">
        <v>575.80799999999999</v>
      </c>
      <c r="O54" s="24"/>
      <c r="P54" s="129">
        <v>115.16160000000001</v>
      </c>
      <c r="Q54" s="24">
        <v>172.7424</v>
      </c>
      <c r="R54" s="24">
        <v>201.53279999999998</v>
      </c>
      <c r="S54" s="24">
        <v>86.371200000000002</v>
      </c>
      <c r="T54" s="24">
        <v>0</v>
      </c>
      <c r="U54" s="24">
        <v>0</v>
      </c>
      <c r="W54" s="29" t="s">
        <v>32</v>
      </c>
      <c r="X54" s="131" t="s">
        <v>2199</v>
      </c>
      <c r="Y54" s="25" t="s">
        <v>2197</v>
      </c>
      <c r="Z54" s="32" t="s">
        <v>2198</v>
      </c>
      <c r="AA5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115.16159999999999</v>
      </c>
      <c r="AB5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172.7424</v>
      </c>
      <c r="AC5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201.53279999999998</v>
      </c>
      <c r="AD5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86.371200000000002</v>
      </c>
      <c r="AE5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 s="160">
        <f>SUM(Infrastructure[[#This Row],[2011/12c]:[2014/15c]])</f>
        <v>575.80799999999999</v>
      </c>
      <c r="AH54" s="160">
        <f>SUM(Infrastructure[[#This Row],[2012/13c]:[2014/15c]])</f>
        <v>460.64639999999997</v>
      </c>
      <c r="AI54" s="160">
        <f>SUM(Infrastructure[[#This Row],[2015 to 2020c]:[Beyond 2020c]])</f>
        <v>0</v>
      </c>
      <c r="AJ54" s="160">
        <f>Infrastructure[[#This Row],[2012 to 2015 deflated]]+Infrastructure[[#This Row],[Post 2015 deflated]]</f>
        <v>460.64639999999997</v>
      </c>
      <c r="AK54" s="160">
        <f>Infrastructure[[#This Row],[2011 to 2015 deflated]]+Infrastructure[[#This Row],[Post 2015 deflated]]</f>
        <v>575.80799999999999</v>
      </c>
    </row>
    <row r="55" spans="1:37" ht="75">
      <c r="A55" s="25" t="s">
        <v>2009</v>
      </c>
      <c r="B55" s="25" t="s">
        <v>2196</v>
      </c>
      <c r="C55" s="25" t="s">
        <v>2568</v>
      </c>
      <c r="D55" s="25" t="s">
        <v>2569</v>
      </c>
      <c r="E55" s="25" t="s">
        <v>2570</v>
      </c>
      <c r="F55" s="26"/>
      <c r="G55" s="30" t="s">
        <v>15</v>
      </c>
      <c r="H55" s="29" t="s">
        <v>16</v>
      </c>
      <c r="I55" s="30" t="s">
        <v>15</v>
      </c>
      <c r="J55" s="28" t="s">
        <v>2443</v>
      </c>
      <c r="K55" s="44"/>
      <c r="L55" s="44">
        <v>2018</v>
      </c>
      <c r="M55" s="29"/>
      <c r="N55" s="24"/>
      <c r="O55" s="24"/>
      <c r="P55" s="129"/>
      <c r="Q55" s="24"/>
      <c r="R55" s="24"/>
      <c r="S55" s="24"/>
      <c r="T55" s="24"/>
      <c r="U55" s="24"/>
      <c r="W55" s="29"/>
      <c r="X55" s="131"/>
      <c r="Y55" s="25" t="s">
        <v>2322</v>
      </c>
      <c r="Z55" s="32" t="s">
        <v>2201</v>
      </c>
      <c r="AA5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 s="160">
        <f>SUM(Infrastructure[[#This Row],[2011/12c]:[2014/15c]])</f>
        <v>0</v>
      </c>
      <c r="AH55" s="160">
        <f>SUM(Infrastructure[[#This Row],[2012/13c]:[2014/15c]])</f>
        <v>0</v>
      </c>
      <c r="AI55" s="160">
        <f>SUM(Infrastructure[[#This Row],[2015 to 2020c]:[Beyond 2020c]])</f>
        <v>0</v>
      </c>
      <c r="AJ55" s="160">
        <f>Infrastructure[[#This Row],[2012 to 2015 deflated]]+Infrastructure[[#This Row],[Post 2015 deflated]]</f>
        <v>0</v>
      </c>
      <c r="AK55" s="160">
        <f>Infrastructure[[#This Row],[2011 to 2015 deflated]]+Infrastructure[[#This Row],[Post 2015 deflated]]</f>
        <v>0</v>
      </c>
    </row>
    <row r="56" spans="1:37" ht="75">
      <c r="A56" s="25" t="s">
        <v>2009</v>
      </c>
      <c r="B56" s="25" t="s">
        <v>2196</v>
      </c>
      <c r="C56" s="25" t="s">
        <v>2568</v>
      </c>
      <c r="D56" s="25" t="s">
        <v>2571</v>
      </c>
      <c r="E56" s="25" t="s">
        <v>2572</v>
      </c>
      <c r="F56" s="26"/>
      <c r="G56" s="30" t="s">
        <v>15</v>
      </c>
      <c r="H56" s="29" t="s">
        <v>16</v>
      </c>
      <c r="I56" s="30" t="s">
        <v>15</v>
      </c>
      <c r="J56" s="28" t="s">
        <v>2443</v>
      </c>
      <c r="K56" s="44"/>
      <c r="L56" s="44">
        <v>2019</v>
      </c>
      <c r="M56" s="29"/>
      <c r="N56" s="24"/>
      <c r="O56" s="24"/>
      <c r="P56" s="129"/>
      <c r="Q56" s="24"/>
      <c r="R56" s="24"/>
      <c r="S56" s="24"/>
      <c r="T56" s="24"/>
      <c r="U56" s="24"/>
      <c r="W56" s="29"/>
      <c r="X56" s="131"/>
      <c r="Y56" s="25" t="s">
        <v>2323</v>
      </c>
      <c r="Z56" s="32" t="s">
        <v>2201</v>
      </c>
      <c r="AA5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 s="160">
        <f>SUM(Infrastructure[[#This Row],[2011/12c]:[2014/15c]])</f>
        <v>0</v>
      </c>
      <c r="AH56" s="160">
        <f>SUM(Infrastructure[[#This Row],[2012/13c]:[2014/15c]])</f>
        <v>0</v>
      </c>
      <c r="AI56" s="160">
        <f>SUM(Infrastructure[[#This Row],[2015 to 2020c]:[Beyond 2020c]])</f>
        <v>0</v>
      </c>
      <c r="AJ56" s="160">
        <f>Infrastructure[[#This Row],[2012 to 2015 deflated]]+Infrastructure[[#This Row],[Post 2015 deflated]]</f>
        <v>0</v>
      </c>
      <c r="AK56" s="160">
        <f>Infrastructure[[#This Row],[2011 to 2015 deflated]]+Infrastructure[[#This Row],[Post 2015 deflated]]</f>
        <v>0</v>
      </c>
    </row>
    <row r="57" spans="1:37" ht="75">
      <c r="A57" s="25" t="s">
        <v>2009</v>
      </c>
      <c r="B57" s="25" t="s">
        <v>2196</v>
      </c>
      <c r="C57" s="25" t="s">
        <v>2568</v>
      </c>
      <c r="D57" s="25" t="s">
        <v>2573</v>
      </c>
      <c r="E57" s="25" t="s">
        <v>2574</v>
      </c>
      <c r="F57" s="26"/>
      <c r="G57" s="30" t="s">
        <v>15</v>
      </c>
      <c r="H57" s="29" t="s">
        <v>16</v>
      </c>
      <c r="I57" s="30" t="s">
        <v>15</v>
      </c>
      <c r="J57" s="28" t="s">
        <v>2443</v>
      </c>
      <c r="K57" s="44"/>
      <c r="L57" s="44">
        <v>2018</v>
      </c>
      <c r="M57" s="29"/>
      <c r="N57" s="24"/>
      <c r="O57" s="24"/>
      <c r="P57" s="129"/>
      <c r="Q57" s="24"/>
      <c r="R57" s="24"/>
      <c r="S57" s="24"/>
      <c r="T57" s="24"/>
      <c r="U57" s="24"/>
      <c r="W57" s="29"/>
      <c r="X57" s="131"/>
      <c r="Y57" s="25" t="s">
        <v>2324</v>
      </c>
      <c r="Z57" s="32" t="s">
        <v>2201</v>
      </c>
      <c r="AA5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7" s="160">
        <f>SUM(Infrastructure[[#This Row],[2011/12c]:[2014/15c]])</f>
        <v>0</v>
      </c>
      <c r="AH57" s="160">
        <f>SUM(Infrastructure[[#This Row],[2012/13c]:[2014/15c]])</f>
        <v>0</v>
      </c>
      <c r="AI57" s="160">
        <f>SUM(Infrastructure[[#This Row],[2015 to 2020c]:[Beyond 2020c]])</f>
        <v>0</v>
      </c>
      <c r="AJ57" s="160">
        <f>Infrastructure[[#This Row],[2012 to 2015 deflated]]+Infrastructure[[#This Row],[Post 2015 deflated]]</f>
        <v>0</v>
      </c>
      <c r="AK57" s="160">
        <f>Infrastructure[[#This Row],[2011 to 2015 deflated]]+Infrastructure[[#This Row],[Post 2015 deflated]]</f>
        <v>0</v>
      </c>
    </row>
    <row r="58" spans="1:37" ht="75">
      <c r="A58" s="25" t="s">
        <v>2009</v>
      </c>
      <c r="B58" s="25" t="s">
        <v>2196</v>
      </c>
      <c r="C58" s="25" t="s">
        <v>2568</v>
      </c>
      <c r="D58" s="25" t="s">
        <v>2573</v>
      </c>
      <c r="E58" s="25" t="s">
        <v>2589</v>
      </c>
      <c r="F58" s="26"/>
      <c r="G58" s="30" t="s">
        <v>15</v>
      </c>
      <c r="H58" s="29" t="s">
        <v>16</v>
      </c>
      <c r="I58" s="30" t="s">
        <v>15</v>
      </c>
      <c r="J58" s="28" t="s">
        <v>2443</v>
      </c>
      <c r="K58" s="44"/>
      <c r="L58" s="44">
        <v>2021</v>
      </c>
      <c r="M58" s="29"/>
      <c r="N58" s="24"/>
      <c r="O58" s="24"/>
      <c r="P58" s="129"/>
      <c r="Q58" s="24"/>
      <c r="R58" s="24"/>
      <c r="S58" s="24"/>
      <c r="T58" s="24"/>
      <c r="U58" s="24"/>
      <c r="W58" s="29"/>
      <c r="X58" s="131"/>
      <c r="Y58" s="25" t="s">
        <v>2334</v>
      </c>
      <c r="Z58" s="32" t="s">
        <v>2201</v>
      </c>
      <c r="AA5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8" s="160">
        <f>SUM(Infrastructure[[#This Row],[2011/12c]:[2014/15c]])</f>
        <v>0</v>
      </c>
      <c r="AH58" s="160">
        <f>SUM(Infrastructure[[#This Row],[2012/13c]:[2014/15c]])</f>
        <v>0</v>
      </c>
      <c r="AI58" s="160">
        <f>SUM(Infrastructure[[#This Row],[2015 to 2020c]:[Beyond 2020c]])</f>
        <v>0</v>
      </c>
      <c r="AJ58" s="160">
        <f>Infrastructure[[#This Row],[2012 to 2015 deflated]]+Infrastructure[[#This Row],[Post 2015 deflated]]</f>
        <v>0</v>
      </c>
      <c r="AK58" s="160">
        <f>Infrastructure[[#This Row],[2011 to 2015 deflated]]+Infrastructure[[#This Row],[Post 2015 deflated]]</f>
        <v>0</v>
      </c>
    </row>
    <row r="59" spans="1:37" ht="60">
      <c r="A59" s="25" t="s">
        <v>2009</v>
      </c>
      <c r="B59" s="25" t="s">
        <v>2196</v>
      </c>
      <c r="C59" s="25" t="s">
        <v>2428</v>
      </c>
      <c r="D59" s="25" t="s">
        <v>2428</v>
      </c>
      <c r="F59" s="26" t="s">
        <v>1773</v>
      </c>
      <c r="G59" s="30" t="s">
        <v>15</v>
      </c>
      <c r="H59" s="29" t="s">
        <v>16</v>
      </c>
      <c r="I59" s="30" t="s">
        <v>15</v>
      </c>
      <c r="J59" s="28" t="s">
        <v>40</v>
      </c>
      <c r="K59" s="44"/>
      <c r="L59" s="44"/>
      <c r="M59" s="29"/>
      <c r="N59" s="24">
        <v>10397.280000000001</v>
      </c>
      <c r="O59" s="24"/>
      <c r="P59" s="129">
        <v>0</v>
      </c>
      <c r="Q59" s="24">
        <v>0</v>
      </c>
      <c r="R59" s="24">
        <v>0</v>
      </c>
      <c r="S59" s="24">
        <v>770.16960000000006</v>
      </c>
      <c r="T59" s="24">
        <v>9627.1103999999996</v>
      </c>
      <c r="U59" s="24">
        <v>0</v>
      </c>
      <c r="W59" s="29" t="s">
        <v>32</v>
      </c>
      <c r="X59" s="131" t="s">
        <v>2199</v>
      </c>
      <c r="Y59" s="25" t="s">
        <v>2197</v>
      </c>
      <c r="Z59" s="32" t="s">
        <v>2198</v>
      </c>
      <c r="AA5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770.16960000000006</v>
      </c>
      <c r="AE5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9627.1103999999996</v>
      </c>
      <c r="AF5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9" s="160">
        <f>SUM(Infrastructure[[#This Row],[2011/12c]:[2014/15c]])</f>
        <v>770.16960000000006</v>
      </c>
      <c r="AH59" s="160">
        <f>SUM(Infrastructure[[#This Row],[2012/13c]:[2014/15c]])</f>
        <v>770.16960000000006</v>
      </c>
      <c r="AI59" s="160">
        <f>SUM(Infrastructure[[#This Row],[2015 to 2020c]:[Beyond 2020c]])</f>
        <v>9627.1103999999996</v>
      </c>
      <c r="AJ59" s="160">
        <f>Infrastructure[[#This Row],[2012 to 2015 deflated]]+Infrastructure[[#This Row],[Post 2015 deflated]]</f>
        <v>10397.279999999999</v>
      </c>
      <c r="AK59" s="160">
        <f>Infrastructure[[#This Row],[2011 to 2015 deflated]]+Infrastructure[[#This Row],[Post 2015 deflated]]</f>
        <v>10397.279999999999</v>
      </c>
    </row>
    <row r="60" spans="1:37" ht="75">
      <c r="A60" s="25" t="s">
        <v>2009</v>
      </c>
      <c r="B60" s="25" t="s">
        <v>2196</v>
      </c>
      <c r="C60" s="25" t="s">
        <v>2428</v>
      </c>
      <c r="D60" s="25" t="s">
        <v>2537</v>
      </c>
      <c r="F60" s="26"/>
      <c r="G60" s="30" t="s">
        <v>15</v>
      </c>
      <c r="H60" s="29" t="s">
        <v>16</v>
      </c>
      <c r="I60" s="30" t="s">
        <v>15</v>
      </c>
      <c r="J60" s="28" t="s">
        <v>2443</v>
      </c>
      <c r="K60" s="44"/>
      <c r="L60" s="44">
        <v>2020</v>
      </c>
      <c r="M60" s="29"/>
      <c r="N60" s="24"/>
      <c r="O60" s="24"/>
      <c r="P60" s="129"/>
      <c r="Q60" s="24"/>
      <c r="R60" s="24"/>
      <c r="S60" s="24"/>
      <c r="T60" s="24"/>
      <c r="U60" s="24"/>
      <c r="W60" s="29"/>
      <c r="X60" s="131"/>
      <c r="Y60" s="25" t="s">
        <v>2294</v>
      </c>
      <c r="Z60" s="32" t="s">
        <v>2201</v>
      </c>
      <c r="AA6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6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6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6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0" s="160">
        <f>SUM(Infrastructure[[#This Row],[2011/12c]:[2014/15c]])</f>
        <v>0</v>
      </c>
      <c r="AH60" s="160">
        <f>SUM(Infrastructure[[#This Row],[2012/13c]:[2014/15c]])</f>
        <v>0</v>
      </c>
      <c r="AI60" s="160">
        <f>SUM(Infrastructure[[#This Row],[2015 to 2020c]:[Beyond 2020c]])</f>
        <v>0</v>
      </c>
      <c r="AJ60" s="160">
        <f>Infrastructure[[#This Row],[2012 to 2015 deflated]]+Infrastructure[[#This Row],[Post 2015 deflated]]</f>
        <v>0</v>
      </c>
      <c r="AK60" s="160">
        <f>Infrastructure[[#This Row],[2011 to 2015 deflated]]+Infrastructure[[#This Row],[Post 2015 deflated]]</f>
        <v>0</v>
      </c>
    </row>
    <row r="61" spans="1:37" ht="75">
      <c r="A61" s="25" t="s">
        <v>2009</v>
      </c>
      <c r="B61" s="25" t="s">
        <v>2196</v>
      </c>
      <c r="C61" s="25" t="s">
        <v>2428</v>
      </c>
      <c r="D61" s="25" t="s">
        <v>2537</v>
      </c>
      <c r="E61" s="25" t="s">
        <v>2538</v>
      </c>
      <c r="F61" s="26"/>
      <c r="G61" s="30" t="s">
        <v>15</v>
      </c>
      <c r="H61" s="29" t="s">
        <v>16</v>
      </c>
      <c r="I61" s="30" t="s">
        <v>15</v>
      </c>
      <c r="J61" s="28" t="s">
        <v>2443</v>
      </c>
      <c r="K61" s="44"/>
      <c r="L61" s="44">
        <v>2021</v>
      </c>
      <c r="M61" s="29"/>
      <c r="N61" s="24"/>
      <c r="O61" s="24"/>
      <c r="P61" s="129"/>
      <c r="Q61" s="24"/>
      <c r="R61" s="24"/>
      <c r="S61" s="24"/>
      <c r="T61" s="24"/>
      <c r="U61" s="24"/>
      <c r="W61" s="29"/>
      <c r="X61" s="131"/>
      <c r="Y61" s="25" t="s">
        <v>2295</v>
      </c>
      <c r="Z61" s="32" t="s">
        <v>2201</v>
      </c>
      <c r="AA6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6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6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6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1" s="160">
        <f>SUM(Infrastructure[[#This Row],[2011/12c]:[2014/15c]])</f>
        <v>0</v>
      </c>
      <c r="AH61" s="160">
        <f>SUM(Infrastructure[[#This Row],[2012/13c]:[2014/15c]])</f>
        <v>0</v>
      </c>
      <c r="AI61" s="160">
        <f>SUM(Infrastructure[[#This Row],[2015 to 2020c]:[Beyond 2020c]])</f>
        <v>0</v>
      </c>
      <c r="AJ61" s="160">
        <f>Infrastructure[[#This Row],[2012 to 2015 deflated]]+Infrastructure[[#This Row],[Post 2015 deflated]]</f>
        <v>0</v>
      </c>
      <c r="AK61" s="160">
        <f>Infrastructure[[#This Row],[2011 to 2015 deflated]]+Infrastructure[[#This Row],[Post 2015 deflated]]</f>
        <v>0</v>
      </c>
    </row>
    <row r="62" spans="1:37" ht="75">
      <c r="A62" s="25" t="s">
        <v>2009</v>
      </c>
      <c r="B62" s="25" t="s">
        <v>2196</v>
      </c>
      <c r="C62" s="25" t="s">
        <v>2428</v>
      </c>
      <c r="D62" s="25" t="s">
        <v>2537</v>
      </c>
      <c r="E62" s="25" t="s">
        <v>2538</v>
      </c>
      <c r="F62" s="26"/>
      <c r="G62" s="30" t="s">
        <v>15</v>
      </c>
      <c r="H62" s="29" t="s">
        <v>16</v>
      </c>
      <c r="I62" s="30" t="s">
        <v>15</v>
      </c>
      <c r="J62" s="28" t="s">
        <v>2443</v>
      </c>
      <c r="K62" s="44"/>
      <c r="L62" s="44">
        <v>2022</v>
      </c>
      <c r="M62" s="29"/>
      <c r="N62" s="24"/>
      <c r="O62" s="24"/>
      <c r="P62" s="129"/>
      <c r="Q62" s="21"/>
      <c r="R62" s="24"/>
      <c r="S62" s="24"/>
      <c r="T62" s="24"/>
      <c r="U62" s="24"/>
      <c r="W62" s="29"/>
      <c r="X62" s="131"/>
      <c r="Y62" s="25" t="s">
        <v>2296</v>
      </c>
      <c r="Z62" s="32" t="s">
        <v>2201</v>
      </c>
      <c r="AA6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6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6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6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2" s="160">
        <f>SUM(Infrastructure[[#This Row],[2011/12c]:[2014/15c]])</f>
        <v>0</v>
      </c>
      <c r="AH62" s="160">
        <f>SUM(Infrastructure[[#This Row],[2012/13c]:[2014/15c]])</f>
        <v>0</v>
      </c>
      <c r="AI62" s="160">
        <f>SUM(Infrastructure[[#This Row],[2015 to 2020c]:[Beyond 2020c]])</f>
        <v>0</v>
      </c>
      <c r="AJ62" s="160">
        <f>Infrastructure[[#This Row],[2012 to 2015 deflated]]+Infrastructure[[#This Row],[Post 2015 deflated]]</f>
        <v>0</v>
      </c>
      <c r="AK62" s="160">
        <f>Infrastructure[[#This Row],[2011 to 2015 deflated]]+Infrastructure[[#This Row],[Post 2015 deflated]]</f>
        <v>0</v>
      </c>
    </row>
    <row r="63" spans="1:37" ht="75">
      <c r="A63" s="25" t="s">
        <v>2009</v>
      </c>
      <c r="B63" s="25" t="s">
        <v>2196</v>
      </c>
      <c r="C63" s="25" t="s">
        <v>2429</v>
      </c>
      <c r="D63" s="25" t="s">
        <v>2493</v>
      </c>
      <c r="E63" s="25" t="s">
        <v>2494</v>
      </c>
      <c r="F63" s="26"/>
      <c r="G63" s="30" t="s">
        <v>15</v>
      </c>
      <c r="H63" s="29" t="s">
        <v>16</v>
      </c>
      <c r="I63" s="30" t="s">
        <v>15</v>
      </c>
      <c r="J63" s="28" t="s">
        <v>2443</v>
      </c>
      <c r="K63" s="44"/>
      <c r="L63" s="44">
        <v>2021</v>
      </c>
      <c r="M63" s="29"/>
      <c r="N63" s="24"/>
      <c r="O63" s="24"/>
      <c r="P63" s="129"/>
      <c r="Q63" s="24"/>
      <c r="R63" s="24"/>
      <c r="S63" s="24"/>
      <c r="T63" s="24"/>
      <c r="U63" s="24"/>
      <c r="W63" s="29"/>
      <c r="X63" s="131"/>
      <c r="Y63" s="25" t="s">
        <v>2262</v>
      </c>
      <c r="Z63" s="32" t="s">
        <v>2201</v>
      </c>
      <c r="AA6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6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6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6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3" s="160">
        <f>SUM(Infrastructure[[#This Row],[2011/12c]:[2014/15c]])</f>
        <v>0</v>
      </c>
      <c r="AH63" s="160">
        <f>SUM(Infrastructure[[#This Row],[2012/13c]:[2014/15c]])</f>
        <v>0</v>
      </c>
      <c r="AI63" s="160">
        <f>SUM(Infrastructure[[#This Row],[2015 to 2020c]:[Beyond 2020c]])</f>
        <v>0</v>
      </c>
      <c r="AJ63" s="160">
        <f>Infrastructure[[#This Row],[2012 to 2015 deflated]]+Infrastructure[[#This Row],[Post 2015 deflated]]</f>
        <v>0</v>
      </c>
      <c r="AK63" s="160">
        <f>Infrastructure[[#This Row],[2011 to 2015 deflated]]+Infrastructure[[#This Row],[Post 2015 deflated]]</f>
        <v>0</v>
      </c>
    </row>
    <row r="64" spans="1:37" ht="75">
      <c r="A64" s="25" t="s">
        <v>2009</v>
      </c>
      <c r="B64" s="25" t="s">
        <v>2196</v>
      </c>
      <c r="C64" s="25" t="s">
        <v>2429</v>
      </c>
      <c r="D64" s="25" t="s">
        <v>2495</v>
      </c>
      <c r="E64" s="25" t="s">
        <v>2496</v>
      </c>
      <c r="F64" s="26"/>
      <c r="G64" s="30" t="s">
        <v>15</v>
      </c>
      <c r="H64" s="29" t="s">
        <v>16</v>
      </c>
      <c r="I64" s="30" t="s">
        <v>15</v>
      </c>
      <c r="J64" s="28" t="s">
        <v>2443</v>
      </c>
      <c r="K64" s="44"/>
      <c r="L64" s="44">
        <v>2017</v>
      </c>
      <c r="M64" s="29"/>
      <c r="N64" s="24"/>
      <c r="O64" s="24"/>
      <c r="P64" s="129"/>
      <c r="Q64" s="24"/>
      <c r="R64" s="24"/>
      <c r="S64" s="24"/>
      <c r="T64" s="24"/>
      <c r="U64" s="24"/>
      <c r="W64" s="29"/>
      <c r="X64" s="131"/>
      <c r="Y64" s="25" t="s">
        <v>2263</v>
      </c>
      <c r="Z64" s="32" t="s">
        <v>2201</v>
      </c>
      <c r="AA6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6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6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6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4" s="160">
        <f>SUM(Infrastructure[[#This Row],[2011/12c]:[2014/15c]])</f>
        <v>0</v>
      </c>
      <c r="AH64" s="160">
        <f>SUM(Infrastructure[[#This Row],[2012/13c]:[2014/15c]])</f>
        <v>0</v>
      </c>
      <c r="AI64" s="160">
        <f>SUM(Infrastructure[[#This Row],[2015 to 2020c]:[Beyond 2020c]])</f>
        <v>0</v>
      </c>
      <c r="AJ64" s="160">
        <f>Infrastructure[[#This Row],[2012 to 2015 deflated]]+Infrastructure[[#This Row],[Post 2015 deflated]]</f>
        <v>0</v>
      </c>
      <c r="AK64" s="160">
        <f>Infrastructure[[#This Row],[2011 to 2015 deflated]]+Infrastructure[[#This Row],[Post 2015 deflated]]</f>
        <v>0</v>
      </c>
    </row>
    <row r="65" spans="1:37" ht="75">
      <c r="A65" s="25" t="s">
        <v>2009</v>
      </c>
      <c r="B65" s="25" t="s">
        <v>2196</v>
      </c>
      <c r="C65" s="25" t="s">
        <v>2429</v>
      </c>
      <c r="D65" s="25" t="s">
        <v>2495</v>
      </c>
      <c r="E65" s="25" t="s">
        <v>2496</v>
      </c>
      <c r="F65" s="26"/>
      <c r="G65" s="30" t="s">
        <v>15</v>
      </c>
      <c r="H65" s="29" t="s">
        <v>16</v>
      </c>
      <c r="I65" s="30" t="s">
        <v>15</v>
      </c>
      <c r="J65" s="28" t="s">
        <v>2443</v>
      </c>
      <c r="K65" s="44"/>
      <c r="L65" s="44">
        <v>2018</v>
      </c>
      <c r="M65" s="29"/>
      <c r="N65" s="24"/>
      <c r="O65" s="24"/>
      <c r="P65" s="129"/>
      <c r="Q65" s="24"/>
      <c r="R65" s="24"/>
      <c r="S65" s="24"/>
      <c r="T65" s="24"/>
      <c r="U65" s="24"/>
      <c r="W65" s="29"/>
      <c r="X65" s="131"/>
      <c r="Y65" s="25" t="s">
        <v>2264</v>
      </c>
      <c r="Z65" s="32" t="s">
        <v>2201</v>
      </c>
      <c r="AA6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6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6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6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5" s="160">
        <f>SUM(Infrastructure[[#This Row],[2011/12c]:[2014/15c]])</f>
        <v>0</v>
      </c>
      <c r="AH65" s="160">
        <f>SUM(Infrastructure[[#This Row],[2012/13c]:[2014/15c]])</f>
        <v>0</v>
      </c>
      <c r="AI65" s="160">
        <f>SUM(Infrastructure[[#This Row],[2015 to 2020c]:[Beyond 2020c]])</f>
        <v>0</v>
      </c>
      <c r="AJ65" s="160">
        <f>Infrastructure[[#This Row],[2012 to 2015 deflated]]+Infrastructure[[#This Row],[Post 2015 deflated]]</f>
        <v>0</v>
      </c>
      <c r="AK65" s="160">
        <f>Infrastructure[[#This Row],[2011 to 2015 deflated]]+Infrastructure[[#This Row],[Post 2015 deflated]]</f>
        <v>0</v>
      </c>
    </row>
    <row r="66" spans="1:37" ht="75">
      <c r="A66" s="25" t="s">
        <v>2009</v>
      </c>
      <c r="B66" s="25" t="s">
        <v>2196</v>
      </c>
      <c r="C66" s="25" t="s">
        <v>2429</v>
      </c>
      <c r="D66" s="25" t="s">
        <v>2593</v>
      </c>
      <c r="E66" s="25" t="s">
        <v>43</v>
      </c>
      <c r="F66" s="26"/>
      <c r="G66" s="30" t="s">
        <v>15</v>
      </c>
      <c r="H66" s="29" t="s">
        <v>16</v>
      </c>
      <c r="I66" s="30" t="s">
        <v>15</v>
      </c>
      <c r="J66" s="28" t="s">
        <v>2443</v>
      </c>
      <c r="K66" s="44"/>
      <c r="L66" s="44">
        <v>2023</v>
      </c>
      <c r="M66" s="29"/>
      <c r="N66" s="24"/>
      <c r="O66" s="24"/>
      <c r="P66" s="129"/>
      <c r="Q66" s="24"/>
      <c r="R66" s="24"/>
      <c r="S66" s="24"/>
      <c r="T66" s="24"/>
      <c r="U66" s="24"/>
      <c r="W66" s="29"/>
      <c r="X66" s="131"/>
      <c r="Y66" s="25" t="s">
        <v>2337</v>
      </c>
      <c r="Z66" s="32" t="s">
        <v>2201</v>
      </c>
      <c r="AA6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6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6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6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6" s="160">
        <f>SUM(Infrastructure[[#This Row],[2011/12c]:[2014/15c]])</f>
        <v>0</v>
      </c>
      <c r="AH66" s="160">
        <f>SUM(Infrastructure[[#This Row],[2012/13c]:[2014/15c]])</f>
        <v>0</v>
      </c>
      <c r="AI66" s="160">
        <f>SUM(Infrastructure[[#This Row],[2015 to 2020c]:[Beyond 2020c]])</f>
        <v>0</v>
      </c>
      <c r="AJ66" s="160">
        <f>Infrastructure[[#This Row],[2012 to 2015 deflated]]+Infrastructure[[#This Row],[Post 2015 deflated]]</f>
        <v>0</v>
      </c>
      <c r="AK66" s="160">
        <f>Infrastructure[[#This Row],[2011 to 2015 deflated]]+Infrastructure[[#This Row],[Post 2015 deflated]]</f>
        <v>0</v>
      </c>
    </row>
    <row r="67" spans="1:37" ht="75">
      <c r="A67" s="25" t="s">
        <v>2009</v>
      </c>
      <c r="B67" s="25" t="s">
        <v>2196</v>
      </c>
      <c r="C67" s="25" t="s">
        <v>2429</v>
      </c>
      <c r="D67" s="25" t="s">
        <v>2593</v>
      </c>
      <c r="F67" s="26"/>
      <c r="G67" s="30" t="s">
        <v>15</v>
      </c>
      <c r="H67" s="29" t="s">
        <v>16</v>
      </c>
      <c r="I67" s="30" t="s">
        <v>15</v>
      </c>
      <c r="J67" s="28" t="s">
        <v>2443</v>
      </c>
      <c r="K67" s="44"/>
      <c r="L67" s="44">
        <v>2025</v>
      </c>
      <c r="M67" s="29"/>
      <c r="N67" s="24"/>
      <c r="O67" s="24"/>
      <c r="P67" s="129"/>
      <c r="Q67" s="24"/>
      <c r="R67" s="24"/>
      <c r="S67" s="24"/>
      <c r="T67" s="24"/>
      <c r="U67" s="24"/>
      <c r="W67" s="29"/>
      <c r="X67" s="131"/>
      <c r="Y67" s="25" t="s">
        <v>2338</v>
      </c>
      <c r="Z67" s="32" t="s">
        <v>2201</v>
      </c>
      <c r="AA6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6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6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6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7" s="160">
        <f>SUM(Infrastructure[[#This Row],[2011/12c]:[2014/15c]])</f>
        <v>0</v>
      </c>
      <c r="AH67" s="160">
        <f>SUM(Infrastructure[[#This Row],[2012/13c]:[2014/15c]])</f>
        <v>0</v>
      </c>
      <c r="AI67" s="160">
        <f>SUM(Infrastructure[[#This Row],[2015 to 2020c]:[Beyond 2020c]])</f>
        <v>0</v>
      </c>
      <c r="AJ67" s="160">
        <f>Infrastructure[[#This Row],[2012 to 2015 deflated]]+Infrastructure[[#This Row],[Post 2015 deflated]]</f>
        <v>0</v>
      </c>
      <c r="AK67" s="160">
        <f>Infrastructure[[#This Row],[2011 to 2015 deflated]]+Infrastructure[[#This Row],[Post 2015 deflated]]</f>
        <v>0</v>
      </c>
    </row>
    <row r="68" spans="1:37" ht="60">
      <c r="A68" s="25" t="s">
        <v>2009</v>
      </c>
      <c r="B68" s="25" t="s">
        <v>2196</v>
      </c>
      <c r="C68" s="25" t="s">
        <v>2429</v>
      </c>
      <c r="D68" s="25" t="s">
        <v>2429</v>
      </c>
      <c r="F68" s="26" t="s">
        <v>1773</v>
      </c>
      <c r="G68" s="30" t="s">
        <v>15</v>
      </c>
      <c r="H68" s="29" t="s">
        <v>16</v>
      </c>
      <c r="I68" s="30" t="s">
        <v>15</v>
      </c>
      <c r="J68" s="28" t="s">
        <v>40</v>
      </c>
      <c r="K68" s="44"/>
      <c r="L68" s="44"/>
      <c r="M68" s="29"/>
      <c r="N68" s="24">
        <v>41037.1512</v>
      </c>
      <c r="O68" s="24"/>
      <c r="P68" s="129">
        <v>803.86451999999997</v>
      </c>
      <c r="Q68" s="24">
        <v>1755.1032</v>
      </c>
      <c r="R68" s="24">
        <v>2250.8193200000001</v>
      </c>
      <c r="S68" s="24">
        <v>3816.5076400000003</v>
      </c>
      <c r="T68" s="24">
        <v>25209.781319999998</v>
      </c>
      <c r="U68" s="24">
        <v>7201.0751999999984</v>
      </c>
      <c r="W68" s="29" t="s">
        <v>32</v>
      </c>
      <c r="X68" s="131" t="s">
        <v>2199</v>
      </c>
      <c r="Y68" s="25" t="s">
        <v>2197</v>
      </c>
      <c r="Z68" s="32" t="s">
        <v>2198</v>
      </c>
      <c r="AA6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803.86451999999986</v>
      </c>
      <c r="AB6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1755.1032</v>
      </c>
      <c r="AC6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2250.8193200000001</v>
      </c>
      <c r="AD6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3816.5076400000003</v>
      </c>
      <c r="AE6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25209.781319999998</v>
      </c>
      <c r="AF6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7201.0751999999975</v>
      </c>
      <c r="AG68" s="160">
        <f>SUM(Infrastructure[[#This Row],[2011/12c]:[2014/15c]])</f>
        <v>8626.2946799999991</v>
      </c>
      <c r="AH68" s="160">
        <f>SUM(Infrastructure[[#This Row],[2012/13c]:[2014/15c]])</f>
        <v>7822.4301599999999</v>
      </c>
      <c r="AI68" s="160">
        <f>SUM(Infrastructure[[#This Row],[2015 to 2020c]:[Beyond 2020c]])</f>
        <v>32410.856519999994</v>
      </c>
      <c r="AJ68" s="160">
        <f>Infrastructure[[#This Row],[2012 to 2015 deflated]]+Infrastructure[[#This Row],[Post 2015 deflated]]</f>
        <v>40233.28667999999</v>
      </c>
      <c r="AK68" s="160">
        <f>Infrastructure[[#This Row],[2011 to 2015 deflated]]+Infrastructure[[#This Row],[Post 2015 deflated]]</f>
        <v>41037.151199999993</v>
      </c>
    </row>
    <row r="69" spans="1:37" ht="75">
      <c r="A69" s="25" t="s">
        <v>2009</v>
      </c>
      <c r="B69" s="25" t="s">
        <v>2196</v>
      </c>
      <c r="C69" s="25" t="s">
        <v>2429</v>
      </c>
      <c r="D69" s="25" t="s">
        <v>2534</v>
      </c>
      <c r="E69" s="25" t="s">
        <v>2535</v>
      </c>
      <c r="F69" s="26"/>
      <c r="G69" s="30" t="s">
        <v>15</v>
      </c>
      <c r="H69" s="29" t="s">
        <v>16</v>
      </c>
      <c r="I69" s="30" t="s">
        <v>15</v>
      </c>
      <c r="J69" s="28" t="s">
        <v>2443</v>
      </c>
      <c r="K69" s="44"/>
      <c r="L69" s="44">
        <v>2023</v>
      </c>
      <c r="M69" s="29"/>
      <c r="N69" s="24"/>
      <c r="O69" s="24"/>
      <c r="P69" s="129"/>
      <c r="Q69" s="24"/>
      <c r="R69" s="24"/>
      <c r="S69" s="24"/>
      <c r="T69" s="24"/>
      <c r="U69" s="24"/>
      <c r="W69" s="29"/>
      <c r="X69" s="131"/>
      <c r="Y69" s="25" t="s">
        <v>2292</v>
      </c>
      <c r="Z69" s="32" t="s">
        <v>2201</v>
      </c>
      <c r="AA6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6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6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6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6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6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69" s="160">
        <f>SUM(Infrastructure[[#This Row],[2011/12c]:[2014/15c]])</f>
        <v>0</v>
      </c>
      <c r="AH69" s="160">
        <f>SUM(Infrastructure[[#This Row],[2012/13c]:[2014/15c]])</f>
        <v>0</v>
      </c>
      <c r="AI69" s="160">
        <f>SUM(Infrastructure[[#This Row],[2015 to 2020c]:[Beyond 2020c]])</f>
        <v>0</v>
      </c>
      <c r="AJ69" s="160">
        <f>Infrastructure[[#This Row],[2012 to 2015 deflated]]+Infrastructure[[#This Row],[Post 2015 deflated]]</f>
        <v>0</v>
      </c>
      <c r="AK69" s="160">
        <f>Infrastructure[[#This Row],[2011 to 2015 deflated]]+Infrastructure[[#This Row],[Post 2015 deflated]]</f>
        <v>0</v>
      </c>
    </row>
    <row r="70" spans="1:37" ht="75">
      <c r="A70" s="25" t="s">
        <v>2009</v>
      </c>
      <c r="B70" s="25" t="s">
        <v>2196</v>
      </c>
      <c r="C70" s="25" t="s">
        <v>2429</v>
      </c>
      <c r="D70" s="25" t="s">
        <v>2536</v>
      </c>
      <c r="E70" s="25" t="s">
        <v>2535</v>
      </c>
      <c r="F70" s="26"/>
      <c r="G70" s="30" t="s">
        <v>15</v>
      </c>
      <c r="H70" s="29" t="s">
        <v>16</v>
      </c>
      <c r="I70" s="30" t="s">
        <v>15</v>
      </c>
      <c r="J70" s="28" t="s">
        <v>2443</v>
      </c>
      <c r="K70" s="44"/>
      <c r="L70" s="44">
        <v>2020</v>
      </c>
      <c r="M70" s="29"/>
      <c r="N70" s="24"/>
      <c r="O70" s="24"/>
      <c r="P70" s="129"/>
      <c r="Q70" s="24"/>
      <c r="R70" s="24"/>
      <c r="S70" s="24"/>
      <c r="T70" s="24"/>
      <c r="U70" s="24"/>
      <c r="W70" s="29"/>
      <c r="X70" s="131"/>
      <c r="Y70" s="25" t="s">
        <v>2293</v>
      </c>
      <c r="Z70" s="32" t="s">
        <v>2201</v>
      </c>
      <c r="AA7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0" s="160">
        <f>SUM(Infrastructure[[#This Row],[2011/12c]:[2014/15c]])</f>
        <v>0</v>
      </c>
      <c r="AH70" s="160">
        <f>SUM(Infrastructure[[#This Row],[2012/13c]:[2014/15c]])</f>
        <v>0</v>
      </c>
      <c r="AI70" s="160">
        <f>SUM(Infrastructure[[#This Row],[2015 to 2020c]:[Beyond 2020c]])</f>
        <v>0</v>
      </c>
      <c r="AJ70" s="160">
        <f>Infrastructure[[#This Row],[2012 to 2015 deflated]]+Infrastructure[[#This Row],[Post 2015 deflated]]</f>
        <v>0</v>
      </c>
      <c r="AK70" s="160">
        <f>Infrastructure[[#This Row],[2011 to 2015 deflated]]+Infrastructure[[#This Row],[Post 2015 deflated]]</f>
        <v>0</v>
      </c>
    </row>
    <row r="71" spans="1:37" ht="75">
      <c r="A71" s="25" t="s">
        <v>2009</v>
      </c>
      <c r="B71" s="25" t="s">
        <v>2196</v>
      </c>
      <c r="C71" s="25" t="s">
        <v>2429</v>
      </c>
      <c r="D71" s="25" t="s">
        <v>2497</v>
      </c>
      <c r="E71" s="25" t="s">
        <v>2498</v>
      </c>
      <c r="F71" s="26"/>
      <c r="G71" s="30" t="s">
        <v>15</v>
      </c>
      <c r="H71" s="29" t="s">
        <v>16</v>
      </c>
      <c r="I71" s="30" t="s">
        <v>15</v>
      </c>
      <c r="J71" s="28" t="s">
        <v>2443</v>
      </c>
      <c r="K71" s="44"/>
      <c r="L71" s="44">
        <v>2020</v>
      </c>
      <c r="M71" s="29"/>
      <c r="N71" s="24"/>
      <c r="O71" s="24"/>
      <c r="P71" s="129"/>
      <c r="Q71" s="24"/>
      <c r="R71" s="24"/>
      <c r="S71" s="24"/>
      <c r="T71" s="24"/>
      <c r="U71" s="24"/>
      <c r="W71" s="29"/>
      <c r="X71" s="131"/>
      <c r="Y71" s="25" t="s">
        <v>2265</v>
      </c>
      <c r="Z71" s="32" t="s">
        <v>2201</v>
      </c>
      <c r="AA7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1" s="160">
        <f>SUM(Infrastructure[[#This Row],[2011/12c]:[2014/15c]])</f>
        <v>0</v>
      </c>
      <c r="AH71" s="160">
        <f>SUM(Infrastructure[[#This Row],[2012/13c]:[2014/15c]])</f>
        <v>0</v>
      </c>
      <c r="AI71" s="160">
        <f>SUM(Infrastructure[[#This Row],[2015 to 2020c]:[Beyond 2020c]])</f>
        <v>0</v>
      </c>
      <c r="AJ71" s="160">
        <f>Infrastructure[[#This Row],[2012 to 2015 deflated]]+Infrastructure[[#This Row],[Post 2015 deflated]]</f>
        <v>0</v>
      </c>
      <c r="AK71" s="160">
        <f>Infrastructure[[#This Row],[2011 to 2015 deflated]]+Infrastructure[[#This Row],[Post 2015 deflated]]</f>
        <v>0</v>
      </c>
    </row>
    <row r="72" spans="1:37" ht="75">
      <c r="A72" s="25" t="s">
        <v>2009</v>
      </c>
      <c r="B72" s="25" t="s">
        <v>2196</v>
      </c>
      <c r="C72" s="25" t="s">
        <v>2429</v>
      </c>
      <c r="D72" s="25" t="s">
        <v>2499</v>
      </c>
      <c r="E72" s="25" t="s">
        <v>2498</v>
      </c>
      <c r="F72" s="26"/>
      <c r="G72" s="30" t="s">
        <v>15</v>
      </c>
      <c r="H72" s="29" t="s">
        <v>16</v>
      </c>
      <c r="I72" s="30" t="s">
        <v>15</v>
      </c>
      <c r="J72" s="28" t="s">
        <v>2443</v>
      </c>
      <c r="K72" s="44"/>
      <c r="L72" s="44">
        <v>2021</v>
      </c>
      <c r="M72" s="29"/>
      <c r="N72" s="24"/>
      <c r="O72" s="24"/>
      <c r="P72" s="129"/>
      <c r="Q72" s="24"/>
      <c r="R72" s="24"/>
      <c r="S72" s="24"/>
      <c r="T72" s="24"/>
      <c r="U72" s="24"/>
      <c r="W72" s="29"/>
      <c r="X72" s="131"/>
      <c r="Y72" s="25" t="s">
        <v>2266</v>
      </c>
      <c r="Z72" s="32" t="s">
        <v>2201</v>
      </c>
      <c r="AA7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2" s="160">
        <f>SUM(Infrastructure[[#This Row],[2011/12c]:[2014/15c]])</f>
        <v>0</v>
      </c>
      <c r="AH72" s="160">
        <f>SUM(Infrastructure[[#This Row],[2012/13c]:[2014/15c]])</f>
        <v>0</v>
      </c>
      <c r="AI72" s="160">
        <f>SUM(Infrastructure[[#This Row],[2015 to 2020c]:[Beyond 2020c]])</f>
        <v>0</v>
      </c>
      <c r="AJ72" s="160">
        <f>Infrastructure[[#This Row],[2012 to 2015 deflated]]+Infrastructure[[#This Row],[Post 2015 deflated]]</f>
        <v>0</v>
      </c>
      <c r="AK72" s="160">
        <f>Infrastructure[[#This Row],[2011 to 2015 deflated]]+Infrastructure[[#This Row],[Post 2015 deflated]]</f>
        <v>0</v>
      </c>
    </row>
    <row r="73" spans="1:37" ht="75">
      <c r="A73" s="25" t="s">
        <v>2009</v>
      </c>
      <c r="B73" s="25" t="s">
        <v>2196</v>
      </c>
      <c r="C73" s="25" t="s">
        <v>2440</v>
      </c>
      <c r="D73" s="25" t="s">
        <v>2441</v>
      </c>
      <c r="E73" s="25" t="s">
        <v>2442</v>
      </c>
      <c r="F73" s="26"/>
      <c r="G73" s="30" t="s">
        <v>15</v>
      </c>
      <c r="H73" s="29" t="s">
        <v>16</v>
      </c>
      <c r="I73" s="30" t="s">
        <v>15</v>
      </c>
      <c r="J73" s="28" t="s">
        <v>2443</v>
      </c>
      <c r="K73" s="44"/>
      <c r="L73" s="44">
        <v>2017</v>
      </c>
      <c r="M73" s="29"/>
      <c r="N73" s="24"/>
      <c r="O73" s="24"/>
      <c r="P73" s="129"/>
      <c r="Q73" s="24"/>
      <c r="R73" s="24"/>
      <c r="S73" s="24"/>
      <c r="T73" s="24"/>
      <c r="U73" s="24"/>
      <c r="W73" s="29"/>
      <c r="X73" s="131"/>
      <c r="Y73" s="25" t="s">
        <v>2204</v>
      </c>
      <c r="Z73" s="32" t="s">
        <v>2201</v>
      </c>
      <c r="AA7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3" s="160">
        <f>SUM(Infrastructure[[#This Row],[2011/12c]:[2014/15c]])</f>
        <v>0</v>
      </c>
      <c r="AH73" s="160">
        <f>SUM(Infrastructure[[#This Row],[2012/13c]:[2014/15c]])</f>
        <v>0</v>
      </c>
      <c r="AI73" s="160">
        <f>SUM(Infrastructure[[#This Row],[2015 to 2020c]:[Beyond 2020c]])</f>
        <v>0</v>
      </c>
      <c r="AJ73" s="160">
        <f>Infrastructure[[#This Row],[2012 to 2015 deflated]]+Infrastructure[[#This Row],[Post 2015 deflated]]</f>
        <v>0</v>
      </c>
      <c r="AK73" s="160">
        <f>Infrastructure[[#This Row],[2011 to 2015 deflated]]+Infrastructure[[#This Row],[Post 2015 deflated]]</f>
        <v>0</v>
      </c>
    </row>
    <row r="74" spans="1:37" ht="75">
      <c r="A74" s="25" t="s">
        <v>2009</v>
      </c>
      <c r="B74" s="25" t="s">
        <v>2196</v>
      </c>
      <c r="C74" s="25" t="s">
        <v>2440</v>
      </c>
      <c r="D74" s="25" t="s">
        <v>2441</v>
      </c>
      <c r="E74" s="25" t="s">
        <v>2442</v>
      </c>
      <c r="F74" s="26"/>
      <c r="G74" s="30" t="s">
        <v>15</v>
      </c>
      <c r="H74" s="29" t="s">
        <v>16</v>
      </c>
      <c r="I74" s="30" t="s">
        <v>15</v>
      </c>
      <c r="J74" s="28" t="s">
        <v>2443</v>
      </c>
      <c r="K74" s="44"/>
      <c r="L74" s="44">
        <v>2018</v>
      </c>
      <c r="M74" s="29"/>
      <c r="N74" s="24"/>
      <c r="O74" s="24"/>
      <c r="P74" s="129"/>
      <c r="Q74" s="24"/>
      <c r="R74" s="24"/>
      <c r="S74" s="24"/>
      <c r="T74" s="24"/>
      <c r="U74" s="24"/>
      <c r="W74" s="29"/>
      <c r="X74" s="131"/>
      <c r="Y74" s="25" t="s">
        <v>2205</v>
      </c>
      <c r="Z74" s="32" t="s">
        <v>2201</v>
      </c>
      <c r="AA7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4" s="160">
        <f>SUM(Infrastructure[[#This Row],[2011/12c]:[2014/15c]])</f>
        <v>0</v>
      </c>
      <c r="AH74" s="160">
        <f>SUM(Infrastructure[[#This Row],[2012/13c]:[2014/15c]])</f>
        <v>0</v>
      </c>
      <c r="AI74" s="160">
        <f>SUM(Infrastructure[[#This Row],[2015 to 2020c]:[Beyond 2020c]])</f>
        <v>0</v>
      </c>
      <c r="AJ74" s="160">
        <f>Infrastructure[[#This Row],[2012 to 2015 deflated]]+Infrastructure[[#This Row],[Post 2015 deflated]]</f>
        <v>0</v>
      </c>
      <c r="AK74" s="160">
        <f>Infrastructure[[#This Row],[2011 to 2015 deflated]]+Infrastructure[[#This Row],[Post 2015 deflated]]</f>
        <v>0</v>
      </c>
    </row>
    <row r="75" spans="1:37" ht="75">
      <c r="A75" s="25" t="s">
        <v>2009</v>
      </c>
      <c r="B75" s="25" t="s">
        <v>2196</v>
      </c>
      <c r="C75" s="25" t="s">
        <v>2440</v>
      </c>
      <c r="D75" s="25" t="s">
        <v>2441</v>
      </c>
      <c r="E75" s="25" t="s">
        <v>2442</v>
      </c>
      <c r="F75" s="26"/>
      <c r="G75" s="30" t="s">
        <v>15</v>
      </c>
      <c r="H75" s="29" t="s">
        <v>16</v>
      </c>
      <c r="I75" s="30" t="s">
        <v>15</v>
      </c>
      <c r="J75" s="28" t="s">
        <v>2443</v>
      </c>
      <c r="K75" s="44"/>
      <c r="L75" s="44">
        <v>2019</v>
      </c>
      <c r="M75" s="29"/>
      <c r="N75" s="24"/>
      <c r="O75" s="24"/>
      <c r="P75" s="129"/>
      <c r="Q75" s="24"/>
      <c r="R75" s="24"/>
      <c r="S75" s="24"/>
      <c r="T75" s="24"/>
      <c r="U75" s="24"/>
      <c r="W75" s="29"/>
      <c r="X75" s="131"/>
      <c r="Y75" s="25" t="s">
        <v>2206</v>
      </c>
      <c r="Z75" s="32" t="s">
        <v>2201</v>
      </c>
      <c r="AA7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5" s="160">
        <f>SUM(Infrastructure[[#This Row],[2011/12c]:[2014/15c]])</f>
        <v>0</v>
      </c>
      <c r="AH75" s="160">
        <f>SUM(Infrastructure[[#This Row],[2012/13c]:[2014/15c]])</f>
        <v>0</v>
      </c>
      <c r="AI75" s="160">
        <f>SUM(Infrastructure[[#This Row],[2015 to 2020c]:[Beyond 2020c]])</f>
        <v>0</v>
      </c>
      <c r="AJ75" s="160">
        <f>Infrastructure[[#This Row],[2012 to 2015 deflated]]+Infrastructure[[#This Row],[Post 2015 deflated]]</f>
        <v>0</v>
      </c>
      <c r="AK75" s="160">
        <f>Infrastructure[[#This Row],[2011 to 2015 deflated]]+Infrastructure[[#This Row],[Post 2015 deflated]]</f>
        <v>0</v>
      </c>
    </row>
    <row r="76" spans="1:37" ht="75">
      <c r="A76" s="25" t="s">
        <v>2009</v>
      </c>
      <c r="B76" s="25" t="s">
        <v>2196</v>
      </c>
      <c r="C76" s="25" t="s">
        <v>2440</v>
      </c>
      <c r="D76" s="25" t="s">
        <v>2441</v>
      </c>
      <c r="E76" s="25" t="s">
        <v>2442</v>
      </c>
      <c r="F76" s="26"/>
      <c r="G76" s="30" t="s">
        <v>15</v>
      </c>
      <c r="H76" s="29" t="s">
        <v>16</v>
      </c>
      <c r="I76" s="30" t="s">
        <v>15</v>
      </c>
      <c r="J76" s="28" t="s">
        <v>2443</v>
      </c>
      <c r="K76" s="44"/>
      <c r="L76" s="44">
        <v>2020</v>
      </c>
      <c r="M76" s="29"/>
      <c r="N76" s="24"/>
      <c r="O76" s="24"/>
      <c r="P76" s="129"/>
      <c r="Q76" s="24"/>
      <c r="R76" s="24"/>
      <c r="S76" s="24"/>
      <c r="T76" s="24"/>
      <c r="U76" s="24"/>
      <c r="W76" s="29"/>
      <c r="X76" s="131"/>
      <c r="Y76" s="25" t="s">
        <v>2207</v>
      </c>
      <c r="Z76" s="32" t="s">
        <v>2201</v>
      </c>
      <c r="AA7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6" s="160">
        <f>SUM(Infrastructure[[#This Row],[2011/12c]:[2014/15c]])</f>
        <v>0</v>
      </c>
      <c r="AH76" s="160">
        <f>SUM(Infrastructure[[#This Row],[2012/13c]:[2014/15c]])</f>
        <v>0</v>
      </c>
      <c r="AI76" s="160">
        <f>SUM(Infrastructure[[#This Row],[2015 to 2020c]:[Beyond 2020c]])</f>
        <v>0</v>
      </c>
      <c r="AJ76" s="160">
        <f>Infrastructure[[#This Row],[2012 to 2015 deflated]]+Infrastructure[[#This Row],[Post 2015 deflated]]</f>
        <v>0</v>
      </c>
      <c r="AK76" s="160">
        <f>Infrastructure[[#This Row],[2011 to 2015 deflated]]+Infrastructure[[#This Row],[Post 2015 deflated]]</f>
        <v>0</v>
      </c>
    </row>
    <row r="77" spans="1:37" ht="75">
      <c r="A77" s="25" t="s">
        <v>2009</v>
      </c>
      <c r="B77" s="25" t="s">
        <v>2196</v>
      </c>
      <c r="C77" s="25" t="s">
        <v>2440</v>
      </c>
      <c r="D77" s="25" t="s">
        <v>2441</v>
      </c>
      <c r="E77" s="25" t="s">
        <v>2442</v>
      </c>
      <c r="F77" s="26"/>
      <c r="G77" s="30" t="s">
        <v>15</v>
      </c>
      <c r="H77" s="29" t="s">
        <v>16</v>
      </c>
      <c r="I77" s="30" t="s">
        <v>15</v>
      </c>
      <c r="J77" s="28" t="s">
        <v>2443</v>
      </c>
      <c r="K77" s="44"/>
      <c r="L77" s="44">
        <v>2021</v>
      </c>
      <c r="M77" s="29"/>
      <c r="N77" s="24"/>
      <c r="O77" s="24"/>
      <c r="P77" s="129"/>
      <c r="Q77" s="24"/>
      <c r="R77" s="24"/>
      <c r="S77" s="24"/>
      <c r="T77" s="24"/>
      <c r="U77" s="24"/>
      <c r="W77" s="29"/>
      <c r="X77" s="131"/>
      <c r="Y77" s="25" t="s">
        <v>2208</v>
      </c>
      <c r="Z77" s="32" t="s">
        <v>2201</v>
      </c>
      <c r="AA7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7" s="160">
        <f>SUM(Infrastructure[[#This Row],[2011/12c]:[2014/15c]])</f>
        <v>0</v>
      </c>
      <c r="AH77" s="160">
        <f>SUM(Infrastructure[[#This Row],[2012/13c]:[2014/15c]])</f>
        <v>0</v>
      </c>
      <c r="AI77" s="160">
        <f>SUM(Infrastructure[[#This Row],[2015 to 2020c]:[Beyond 2020c]])</f>
        <v>0</v>
      </c>
      <c r="AJ77" s="160">
        <f>Infrastructure[[#This Row],[2012 to 2015 deflated]]+Infrastructure[[#This Row],[Post 2015 deflated]]</f>
        <v>0</v>
      </c>
      <c r="AK77" s="160">
        <f>Infrastructure[[#This Row],[2011 to 2015 deflated]]+Infrastructure[[#This Row],[Post 2015 deflated]]</f>
        <v>0</v>
      </c>
    </row>
    <row r="78" spans="1:37" ht="75">
      <c r="A78" s="25" t="s">
        <v>2009</v>
      </c>
      <c r="B78" s="25" t="s">
        <v>2196</v>
      </c>
      <c r="C78" s="25" t="s">
        <v>2440</v>
      </c>
      <c r="D78" s="25" t="s">
        <v>2441</v>
      </c>
      <c r="E78" s="25" t="s">
        <v>2442</v>
      </c>
      <c r="F78" s="26"/>
      <c r="G78" s="30" t="s">
        <v>15</v>
      </c>
      <c r="H78" s="29" t="s">
        <v>16</v>
      </c>
      <c r="I78" s="30" t="s">
        <v>15</v>
      </c>
      <c r="J78" s="28" t="s">
        <v>2443</v>
      </c>
      <c r="K78" s="44"/>
      <c r="L78" s="44">
        <v>2022</v>
      </c>
      <c r="M78" s="29"/>
      <c r="N78" s="24"/>
      <c r="O78" s="24"/>
      <c r="P78" s="129"/>
      <c r="Q78" s="24"/>
      <c r="R78" s="24"/>
      <c r="S78" s="24"/>
      <c r="T78" s="24"/>
      <c r="U78" s="24"/>
      <c r="W78" s="29"/>
      <c r="X78" s="131"/>
      <c r="Y78" s="25" t="s">
        <v>2209</v>
      </c>
      <c r="Z78" s="32" t="s">
        <v>2201</v>
      </c>
      <c r="AA7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8" s="160">
        <f>SUM(Infrastructure[[#This Row],[2011/12c]:[2014/15c]])</f>
        <v>0</v>
      </c>
      <c r="AH78" s="160">
        <f>SUM(Infrastructure[[#This Row],[2012/13c]:[2014/15c]])</f>
        <v>0</v>
      </c>
      <c r="AI78" s="160">
        <f>SUM(Infrastructure[[#This Row],[2015 to 2020c]:[Beyond 2020c]])</f>
        <v>0</v>
      </c>
      <c r="AJ78" s="160">
        <f>Infrastructure[[#This Row],[2012 to 2015 deflated]]+Infrastructure[[#This Row],[Post 2015 deflated]]</f>
        <v>0</v>
      </c>
      <c r="AK78" s="160">
        <f>Infrastructure[[#This Row],[2011 to 2015 deflated]]+Infrastructure[[#This Row],[Post 2015 deflated]]</f>
        <v>0</v>
      </c>
    </row>
    <row r="79" spans="1:37" ht="75">
      <c r="A79" s="25" t="s">
        <v>2009</v>
      </c>
      <c r="B79" s="25" t="s">
        <v>2196</v>
      </c>
      <c r="C79" s="25" t="s">
        <v>2440</v>
      </c>
      <c r="D79" s="25" t="s">
        <v>2441</v>
      </c>
      <c r="E79" s="25" t="s">
        <v>2442</v>
      </c>
      <c r="F79" s="26"/>
      <c r="G79" s="30" t="s">
        <v>15</v>
      </c>
      <c r="H79" s="29" t="s">
        <v>16</v>
      </c>
      <c r="I79" s="30" t="s">
        <v>15</v>
      </c>
      <c r="J79" s="28" t="s">
        <v>2443</v>
      </c>
      <c r="K79" s="44"/>
      <c r="L79" s="44">
        <v>2023</v>
      </c>
      <c r="M79" s="29"/>
      <c r="N79" s="24"/>
      <c r="O79" s="24"/>
      <c r="P79" s="129"/>
      <c r="Q79" s="24"/>
      <c r="R79" s="24"/>
      <c r="S79" s="24"/>
      <c r="T79" s="24"/>
      <c r="U79" s="24"/>
      <c r="W79" s="29"/>
      <c r="X79" s="131"/>
      <c r="Y79" s="25" t="s">
        <v>2210</v>
      </c>
      <c r="Z79" s="32" t="s">
        <v>2201</v>
      </c>
      <c r="AA7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7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7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7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7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7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79" s="160">
        <f>SUM(Infrastructure[[#This Row],[2011/12c]:[2014/15c]])</f>
        <v>0</v>
      </c>
      <c r="AH79" s="160">
        <f>SUM(Infrastructure[[#This Row],[2012/13c]:[2014/15c]])</f>
        <v>0</v>
      </c>
      <c r="AI79" s="160">
        <f>SUM(Infrastructure[[#This Row],[2015 to 2020c]:[Beyond 2020c]])</f>
        <v>0</v>
      </c>
      <c r="AJ79" s="160">
        <f>Infrastructure[[#This Row],[2012 to 2015 deflated]]+Infrastructure[[#This Row],[Post 2015 deflated]]</f>
        <v>0</v>
      </c>
      <c r="AK79" s="160">
        <f>Infrastructure[[#This Row],[2011 to 2015 deflated]]+Infrastructure[[#This Row],[Post 2015 deflated]]</f>
        <v>0</v>
      </c>
    </row>
    <row r="80" spans="1:37" ht="75">
      <c r="A80" s="25" t="s">
        <v>2009</v>
      </c>
      <c r="B80" s="25" t="s">
        <v>2196</v>
      </c>
      <c r="C80" s="25" t="s">
        <v>2440</v>
      </c>
      <c r="D80" s="25" t="s">
        <v>2441</v>
      </c>
      <c r="E80" s="25" t="s">
        <v>2442</v>
      </c>
      <c r="F80" s="26"/>
      <c r="G80" s="30" t="s">
        <v>15</v>
      </c>
      <c r="H80" s="29" t="s">
        <v>16</v>
      </c>
      <c r="I80" s="30" t="s">
        <v>15</v>
      </c>
      <c r="J80" s="28" t="s">
        <v>2443</v>
      </c>
      <c r="K80" s="44"/>
      <c r="L80" s="44">
        <v>2024</v>
      </c>
      <c r="M80" s="29"/>
      <c r="N80" s="24"/>
      <c r="O80" s="24"/>
      <c r="P80" s="129"/>
      <c r="Q80" s="24"/>
      <c r="R80" s="24"/>
      <c r="S80" s="24"/>
      <c r="T80" s="24"/>
      <c r="U80" s="24"/>
      <c r="W80" s="29"/>
      <c r="X80" s="131"/>
      <c r="Y80" s="25" t="s">
        <v>2211</v>
      </c>
      <c r="Z80" s="32" t="s">
        <v>2201</v>
      </c>
      <c r="AA8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0" s="160">
        <f>SUM(Infrastructure[[#This Row],[2011/12c]:[2014/15c]])</f>
        <v>0</v>
      </c>
      <c r="AH80" s="160">
        <f>SUM(Infrastructure[[#This Row],[2012/13c]:[2014/15c]])</f>
        <v>0</v>
      </c>
      <c r="AI80" s="160">
        <f>SUM(Infrastructure[[#This Row],[2015 to 2020c]:[Beyond 2020c]])</f>
        <v>0</v>
      </c>
      <c r="AJ80" s="160">
        <f>Infrastructure[[#This Row],[2012 to 2015 deflated]]+Infrastructure[[#This Row],[Post 2015 deflated]]</f>
        <v>0</v>
      </c>
      <c r="AK80" s="160">
        <f>Infrastructure[[#This Row],[2011 to 2015 deflated]]+Infrastructure[[#This Row],[Post 2015 deflated]]</f>
        <v>0</v>
      </c>
    </row>
    <row r="81" spans="1:37" ht="75">
      <c r="A81" s="25" t="s">
        <v>2009</v>
      </c>
      <c r="B81" s="25" t="s">
        <v>2196</v>
      </c>
      <c r="C81" s="25" t="s">
        <v>2440</v>
      </c>
      <c r="D81" s="25" t="s">
        <v>2626</v>
      </c>
      <c r="E81" s="25" t="s">
        <v>2627</v>
      </c>
      <c r="F81" s="26"/>
      <c r="G81" s="30" t="s">
        <v>15</v>
      </c>
      <c r="H81" s="29" t="s">
        <v>16</v>
      </c>
      <c r="I81" s="30" t="s">
        <v>15</v>
      </c>
      <c r="J81" s="28" t="s">
        <v>2443</v>
      </c>
      <c r="K81" s="44"/>
      <c r="L81" s="44">
        <v>2016</v>
      </c>
      <c r="M81" s="29"/>
      <c r="N81" s="24"/>
      <c r="O81" s="24"/>
      <c r="P81" s="129"/>
      <c r="Q81" s="24"/>
      <c r="R81" s="24"/>
      <c r="S81" s="24"/>
      <c r="T81" s="24"/>
      <c r="U81" s="24"/>
      <c r="W81" s="29"/>
      <c r="X81" s="131"/>
      <c r="Y81" s="25" t="s">
        <v>2360</v>
      </c>
      <c r="Z81" s="32" t="s">
        <v>2201</v>
      </c>
      <c r="AA8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1" s="160">
        <f>SUM(Infrastructure[[#This Row],[2011/12c]:[2014/15c]])</f>
        <v>0</v>
      </c>
      <c r="AH81" s="160">
        <f>SUM(Infrastructure[[#This Row],[2012/13c]:[2014/15c]])</f>
        <v>0</v>
      </c>
      <c r="AI81" s="160">
        <f>SUM(Infrastructure[[#This Row],[2015 to 2020c]:[Beyond 2020c]])</f>
        <v>0</v>
      </c>
      <c r="AJ81" s="160">
        <f>Infrastructure[[#This Row],[2012 to 2015 deflated]]+Infrastructure[[#This Row],[Post 2015 deflated]]</f>
        <v>0</v>
      </c>
      <c r="AK81" s="160">
        <f>Infrastructure[[#This Row],[2011 to 2015 deflated]]+Infrastructure[[#This Row],[Post 2015 deflated]]</f>
        <v>0</v>
      </c>
    </row>
    <row r="82" spans="1:37" ht="75">
      <c r="A82" s="25" t="s">
        <v>2009</v>
      </c>
      <c r="B82" s="25" t="s">
        <v>2196</v>
      </c>
      <c r="C82" s="25" t="s">
        <v>2440</v>
      </c>
      <c r="D82" s="25" t="s">
        <v>2626</v>
      </c>
      <c r="F82" s="26"/>
      <c r="G82" s="30" t="s">
        <v>15</v>
      </c>
      <c r="H82" s="29" t="s">
        <v>16</v>
      </c>
      <c r="I82" s="30" t="s">
        <v>15</v>
      </c>
      <c r="J82" s="28" t="s">
        <v>2443</v>
      </c>
      <c r="K82" s="44"/>
      <c r="L82" s="44">
        <v>2017</v>
      </c>
      <c r="M82" s="29"/>
      <c r="N82" s="24"/>
      <c r="O82" s="24"/>
      <c r="P82" s="129"/>
      <c r="Q82" s="24"/>
      <c r="R82" s="24"/>
      <c r="S82" s="24"/>
      <c r="T82" s="24"/>
      <c r="U82" s="24"/>
      <c r="W82" s="29"/>
      <c r="X82" s="131"/>
      <c r="Y82" s="25" t="s">
        <v>2361</v>
      </c>
      <c r="Z82" s="32" t="s">
        <v>2201</v>
      </c>
      <c r="AA8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2" s="160">
        <f>SUM(Infrastructure[[#This Row],[2011/12c]:[2014/15c]])</f>
        <v>0</v>
      </c>
      <c r="AH82" s="160">
        <f>SUM(Infrastructure[[#This Row],[2012/13c]:[2014/15c]])</f>
        <v>0</v>
      </c>
      <c r="AI82" s="160">
        <f>SUM(Infrastructure[[#This Row],[2015 to 2020c]:[Beyond 2020c]])</f>
        <v>0</v>
      </c>
      <c r="AJ82" s="160">
        <f>Infrastructure[[#This Row],[2012 to 2015 deflated]]+Infrastructure[[#This Row],[Post 2015 deflated]]</f>
        <v>0</v>
      </c>
      <c r="AK82" s="160">
        <f>Infrastructure[[#This Row],[2011 to 2015 deflated]]+Infrastructure[[#This Row],[Post 2015 deflated]]</f>
        <v>0</v>
      </c>
    </row>
    <row r="83" spans="1:37" ht="75">
      <c r="A83" s="25" t="s">
        <v>2009</v>
      </c>
      <c r="B83" s="25" t="s">
        <v>2196</v>
      </c>
      <c r="C83" s="25" t="s">
        <v>2440</v>
      </c>
      <c r="D83" s="25" t="s">
        <v>2626</v>
      </c>
      <c r="F83" s="26"/>
      <c r="G83" s="30" t="s">
        <v>15</v>
      </c>
      <c r="H83" s="29" t="s">
        <v>16</v>
      </c>
      <c r="I83" s="30" t="s">
        <v>15</v>
      </c>
      <c r="J83" s="28" t="s">
        <v>2443</v>
      </c>
      <c r="K83" s="44"/>
      <c r="L83" s="44">
        <v>2018</v>
      </c>
      <c r="M83" s="29"/>
      <c r="N83" s="24"/>
      <c r="O83" s="24"/>
      <c r="P83" s="129"/>
      <c r="Q83" s="24"/>
      <c r="R83" s="24"/>
      <c r="S83" s="24"/>
      <c r="T83" s="24"/>
      <c r="U83" s="24"/>
      <c r="W83" s="29"/>
      <c r="X83" s="131"/>
      <c r="Y83" s="25" t="s">
        <v>2362</v>
      </c>
      <c r="Z83" s="32" t="s">
        <v>2201</v>
      </c>
      <c r="AA8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3" s="160">
        <f>SUM(Infrastructure[[#This Row],[2011/12c]:[2014/15c]])</f>
        <v>0</v>
      </c>
      <c r="AH83" s="160">
        <f>SUM(Infrastructure[[#This Row],[2012/13c]:[2014/15c]])</f>
        <v>0</v>
      </c>
      <c r="AI83" s="160">
        <f>SUM(Infrastructure[[#This Row],[2015 to 2020c]:[Beyond 2020c]])</f>
        <v>0</v>
      </c>
      <c r="AJ83" s="160">
        <f>Infrastructure[[#This Row],[2012 to 2015 deflated]]+Infrastructure[[#This Row],[Post 2015 deflated]]</f>
        <v>0</v>
      </c>
      <c r="AK83" s="160">
        <f>Infrastructure[[#This Row],[2011 to 2015 deflated]]+Infrastructure[[#This Row],[Post 2015 deflated]]</f>
        <v>0</v>
      </c>
    </row>
    <row r="84" spans="1:37" ht="75">
      <c r="A84" s="25" t="s">
        <v>2009</v>
      </c>
      <c r="B84" s="25" t="s">
        <v>2196</v>
      </c>
      <c r="C84" s="25" t="s">
        <v>2440</v>
      </c>
      <c r="D84" s="25" t="s">
        <v>2471</v>
      </c>
      <c r="F84" s="26"/>
      <c r="G84" s="30" t="s">
        <v>15</v>
      </c>
      <c r="H84" s="29" t="s">
        <v>16</v>
      </c>
      <c r="I84" s="30" t="s">
        <v>15</v>
      </c>
      <c r="J84" s="28" t="s">
        <v>2443</v>
      </c>
      <c r="K84" s="44"/>
      <c r="L84" s="44">
        <v>2019</v>
      </c>
      <c r="M84" s="29"/>
      <c r="N84" s="24"/>
      <c r="O84" s="24"/>
      <c r="P84" s="129"/>
      <c r="Q84" s="24"/>
      <c r="R84" s="24"/>
      <c r="S84" s="24"/>
      <c r="T84" s="24"/>
      <c r="U84" s="24"/>
      <c r="W84" s="29"/>
      <c r="X84" s="131"/>
      <c r="Y84" s="25" t="s">
        <v>2234</v>
      </c>
      <c r="Z84" s="32" t="s">
        <v>2201</v>
      </c>
      <c r="AA8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4" s="160">
        <f>SUM(Infrastructure[[#This Row],[2011/12c]:[2014/15c]])</f>
        <v>0</v>
      </c>
      <c r="AH84" s="160">
        <f>SUM(Infrastructure[[#This Row],[2012/13c]:[2014/15c]])</f>
        <v>0</v>
      </c>
      <c r="AI84" s="160">
        <f>SUM(Infrastructure[[#This Row],[2015 to 2020c]:[Beyond 2020c]])</f>
        <v>0</v>
      </c>
      <c r="AJ84" s="160">
        <f>Infrastructure[[#This Row],[2012 to 2015 deflated]]+Infrastructure[[#This Row],[Post 2015 deflated]]</f>
        <v>0</v>
      </c>
      <c r="AK84" s="160">
        <f>Infrastructure[[#This Row],[2011 to 2015 deflated]]+Infrastructure[[#This Row],[Post 2015 deflated]]</f>
        <v>0</v>
      </c>
    </row>
    <row r="85" spans="1:37" ht="75">
      <c r="A85" s="25" t="s">
        <v>2009</v>
      </c>
      <c r="B85" s="25" t="s">
        <v>2196</v>
      </c>
      <c r="C85" s="25" t="s">
        <v>2440</v>
      </c>
      <c r="D85" s="25" t="s">
        <v>2561</v>
      </c>
      <c r="E85" s="25" t="s">
        <v>2562</v>
      </c>
      <c r="F85" s="26"/>
      <c r="G85" s="30" t="s">
        <v>15</v>
      </c>
      <c r="H85" s="29" t="s">
        <v>16</v>
      </c>
      <c r="I85" s="30" t="s">
        <v>15</v>
      </c>
      <c r="J85" s="28" t="s">
        <v>2443</v>
      </c>
      <c r="K85" s="44"/>
      <c r="L85" s="44">
        <v>2016</v>
      </c>
      <c r="M85" s="29"/>
      <c r="N85" s="24"/>
      <c r="O85" s="24"/>
      <c r="P85" s="129"/>
      <c r="Q85" s="24"/>
      <c r="R85" s="24"/>
      <c r="S85" s="24"/>
      <c r="T85" s="24"/>
      <c r="U85" s="24"/>
      <c r="W85" s="29"/>
      <c r="X85" s="131"/>
      <c r="Y85" s="25" t="s">
        <v>2313</v>
      </c>
      <c r="Z85" s="32" t="s">
        <v>2201</v>
      </c>
      <c r="AA8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5" s="160">
        <f>SUM(Infrastructure[[#This Row],[2011/12c]:[2014/15c]])</f>
        <v>0</v>
      </c>
      <c r="AH85" s="160">
        <f>SUM(Infrastructure[[#This Row],[2012/13c]:[2014/15c]])</f>
        <v>0</v>
      </c>
      <c r="AI85" s="160">
        <f>SUM(Infrastructure[[#This Row],[2015 to 2020c]:[Beyond 2020c]])</f>
        <v>0</v>
      </c>
      <c r="AJ85" s="160">
        <f>Infrastructure[[#This Row],[2012 to 2015 deflated]]+Infrastructure[[#This Row],[Post 2015 deflated]]</f>
        <v>0</v>
      </c>
      <c r="AK85" s="160">
        <f>Infrastructure[[#This Row],[2011 to 2015 deflated]]+Infrastructure[[#This Row],[Post 2015 deflated]]</f>
        <v>0</v>
      </c>
    </row>
    <row r="86" spans="1:37" ht="75">
      <c r="A86" s="25" t="s">
        <v>2009</v>
      </c>
      <c r="B86" s="25" t="s">
        <v>2196</v>
      </c>
      <c r="C86" s="25" t="s">
        <v>2440</v>
      </c>
      <c r="D86" s="25" t="s">
        <v>2561</v>
      </c>
      <c r="E86" s="25" t="s">
        <v>2562</v>
      </c>
      <c r="F86" s="26"/>
      <c r="G86" s="30" t="s">
        <v>15</v>
      </c>
      <c r="H86" s="29" t="s">
        <v>16</v>
      </c>
      <c r="I86" s="30" t="s">
        <v>15</v>
      </c>
      <c r="J86" s="28" t="s">
        <v>2443</v>
      </c>
      <c r="K86" s="44"/>
      <c r="L86" s="44">
        <v>2017</v>
      </c>
      <c r="M86" s="29"/>
      <c r="N86" s="24"/>
      <c r="O86" s="24"/>
      <c r="P86" s="129"/>
      <c r="Q86" s="24"/>
      <c r="R86" s="24"/>
      <c r="S86" s="24"/>
      <c r="T86" s="24"/>
      <c r="U86" s="24"/>
      <c r="W86" s="29"/>
      <c r="X86" s="131"/>
      <c r="Y86" s="25" t="s">
        <v>2314</v>
      </c>
      <c r="Z86" s="32" t="s">
        <v>2201</v>
      </c>
      <c r="AA8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6" s="160">
        <f>SUM(Infrastructure[[#This Row],[2011/12c]:[2014/15c]])</f>
        <v>0</v>
      </c>
      <c r="AH86" s="160">
        <f>SUM(Infrastructure[[#This Row],[2012/13c]:[2014/15c]])</f>
        <v>0</v>
      </c>
      <c r="AI86" s="160">
        <f>SUM(Infrastructure[[#This Row],[2015 to 2020c]:[Beyond 2020c]])</f>
        <v>0</v>
      </c>
      <c r="AJ86" s="160">
        <f>Infrastructure[[#This Row],[2012 to 2015 deflated]]+Infrastructure[[#This Row],[Post 2015 deflated]]</f>
        <v>0</v>
      </c>
      <c r="AK86" s="160">
        <f>Infrastructure[[#This Row],[2011 to 2015 deflated]]+Infrastructure[[#This Row],[Post 2015 deflated]]</f>
        <v>0</v>
      </c>
    </row>
    <row r="87" spans="1:37" ht="75">
      <c r="A87" s="25" t="s">
        <v>2009</v>
      </c>
      <c r="B87" s="25" t="s">
        <v>2196</v>
      </c>
      <c r="C87" s="25" t="s">
        <v>2440</v>
      </c>
      <c r="D87" s="25" t="s">
        <v>2561</v>
      </c>
      <c r="E87" s="25" t="s">
        <v>2562</v>
      </c>
      <c r="F87" s="26"/>
      <c r="G87" s="30" t="s">
        <v>15</v>
      </c>
      <c r="H87" s="29" t="s">
        <v>16</v>
      </c>
      <c r="I87" s="30" t="s">
        <v>15</v>
      </c>
      <c r="J87" s="28" t="s">
        <v>2443</v>
      </c>
      <c r="K87" s="44"/>
      <c r="L87" s="44">
        <v>2018</v>
      </c>
      <c r="M87" s="29"/>
      <c r="N87" s="24"/>
      <c r="O87" s="24"/>
      <c r="P87" s="129"/>
      <c r="Q87" s="24"/>
      <c r="R87" s="24"/>
      <c r="S87" s="24"/>
      <c r="T87" s="24"/>
      <c r="U87" s="24"/>
      <c r="W87" s="29"/>
      <c r="X87" s="131"/>
      <c r="Y87" s="25" t="s">
        <v>2315</v>
      </c>
      <c r="Z87" s="32" t="s">
        <v>2201</v>
      </c>
      <c r="AA8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7" s="160">
        <f>SUM(Infrastructure[[#This Row],[2011/12c]:[2014/15c]])</f>
        <v>0</v>
      </c>
      <c r="AH87" s="160">
        <f>SUM(Infrastructure[[#This Row],[2012/13c]:[2014/15c]])</f>
        <v>0</v>
      </c>
      <c r="AI87" s="160">
        <f>SUM(Infrastructure[[#This Row],[2015 to 2020c]:[Beyond 2020c]])</f>
        <v>0</v>
      </c>
      <c r="AJ87" s="160">
        <f>Infrastructure[[#This Row],[2012 to 2015 deflated]]+Infrastructure[[#This Row],[Post 2015 deflated]]</f>
        <v>0</v>
      </c>
      <c r="AK87" s="160">
        <f>Infrastructure[[#This Row],[2011 to 2015 deflated]]+Infrastructure[[#This Row],[Post 2015 deflated]]</f>
        <v>0</v>
      </c>
    </row>
    <row r="88" spans="1:37" ht="75">
      <c r="A88" s="25" t="s">
        <v>2009</v>
      </c>
      <c r="B88" s="25" t="s">
        <v>2196</v>
      </c>
      <c r="C88" s="25" t="s">
        <v>2440</v>
      </c>
      <c r="D88" s="25" t="s">
        <v>2561</v>
      </c>
      <c r="F88" s="26"/>
      <c r="G88" s="30" t="s">
        <v>15</v>
      </c>
      <c r="H88" s="29" t="s">
        <v>16</v>
      </c>
      <c r="I88" s="30" t="s">
        <v>15</v>
      </c>
      <c r="J88" s="28" t="s">
        <v>2443</v>
      </c>
      <c r="K88" s="44"/>
      <c r="L88" s="44">
        <v>2019</v>
      </c>
      <c r="M88" s="29"/>
      <c r="N88" s="24"/>
      <c r="O88" s="24"/>
      <c r="P88" s="129"/>
      <c r="Q88" s="24"/>
      <c r="R88" s="24"/>
      <c r="S88" s="24"/>
      <c r="T88" s="24"/>
      <c r="U88" s="24"/>
      <c r="W88" s="29"/>
      <c r="X88" s="131"/>
      <c r="Y88" s="25" t="s">
        <v>2316</v>
      </c>
      <c r="Z88" s="32" t="s">
        <v>2201</v>
      </c>
      <c r="AA8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8" s="160">
        <f>SUM(Infrastructure[[#This Row],[2011/12c]:[2014/15c]])</f>
        <v>0</v>
      </c>
      <c r="AH88" s="160">
        <f>SUM(Infrastructure[[#This Row],[2012/13c]:[2014/15c]])</f>
        <v>0</v>
      </c>
      <c r="AI88" s="160">
        <f>SUM(Infrastructure[[#This Row],[2015 to 2020c]:[Beyond 2020c]])</f>
        <v>0</v>
      </c>
      <c r="AJ88" s="160">
        <f>Infrastructure[[#This Row],[2012 to 2015 deflated]]+Infrastructure[[#This Row],[Post 2015 deflated]]</f>
        <v>0</v>
      </c>
      <c r="AK88" s="160">
        <f>Infrastructure[[#This Row],[2011 to 2015 deflated]]+Infrastructure[[#This Row],[Post 2015 deflated]]</f>
        <v>0</v>
      </c>
    </row>
    <row r="89" spans="1:37" ht="75">
      <c r="A89" s="25" t="s">
        <v>2009</v>
      </c>
      <c r="B89" s="25" t="s">
        <v>2196</v>
      </c>
      <c r="C89" s="25" t="s">
        <v>2440</v>
      </c>
      <c r="D89" s="25" t="s">
        <v>2634</v>
      </c>
      <c r="E89" s="25" t="s">
        <v>2635</v>
      </c>
      <c r="F89" s="26"/>
      <c r="G89" s="30" t="s">
        <v>15</v>
      </c>
      <c r="H89" s="29" t="s">
        <v>16</v>
      </c>
      <c r="I89" s="30" t="s">
        <v>15</v>
      </c>
      <c r="J89" s="28" t="s">
        <v>2439</v>
      </c>
      <c r="K89" s="44"/>
      <c r="L89" s="44">
        <v>2013</v>
      </c>
      <c r="M89" s="29"/>
      <c r="N89" s="24"/>
      <c r="O89" s="24"/>
      <c r="P89" s="129"/>
      <c r="Q89" s="24"/>
      <c r="R89" s="24"/>
      <c r="S89" s="24"/>
      <c r="T89" s="24"/>
      <c r="U89" s="24"/>
      <c r="W89" s="29"/>
      <c r="X89" s="131"/>
      <c r="Y89" s="25" t="s">
        <v>2372</v>
      </c>
      <c r="Z89" s="32" t="s">
        <v>2201</v>
      </c>
      <c r="AA8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8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8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8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8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8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89" s="160">
        <f>SUM(Infrastructure[[#This Row],[2011/12c]:[2014/15c]])</f>
        <v>0</v>
      </c>
      <c r="AH89" s="160">
        <f>SUM(Infrastructure[[#This Row],[2012/13c]:[2014/15c]])</f>
        <v>0</v>
      </c>
      <c r="AI89" s="160">
        <f>SUM(Infrastructure[[#This Row],[2015 to 2020c]:[Beyond 2020c]])</f>
        <v>0</v>
      </c>
      <c r="AJ89" s="160">
        <f>Infrastructure[[#This Row],[2012 to 2015 deflated]]+Infrastructure[[#This Row],[Post 2015 deflated]]</f>
        <v>0</v>
      </c>
      <c r="AK89" s="160">
        <f>Infrastructure[[#This Row],[2011 to 2015 deflated]]+Infrastructure[[#This Row],[Post 2015 deflated]]</f>
        <v>0</v>
      </c>
    </row>
    <row r="90" spans="1:37" ht="75">
      <c r="A90" s="25" t="s">
        <v>2009</v>
      </c>
      <c r="B90" s="25" t="s">
        <v>2196</v>
      </c>
      <c r="C90" s="25" t="s">
        <v>2549</v>
      </c>
      <c r="D90" s="25" t="s">
        <v>2550</v>
      </c>
      <c r="E90" s="25" t="s">
        <v>2551</v>
      </c>
      <c r="F90" s="26"/>
      <c r="G90" s="30" t="s">
        <v>15</v>
      </c>
      <c r="H90" s="29" t="s">
        <v>16</v>
      </c>
      <c r="I90" s="30" t="s">
        <v>15</v>
      </c>
      <c r="J90" s="28" t="s">
        <v>2434</v>
      </c>
      <c r="K90" s="44"/>
      <c r="L90" s="44">
        <v>2017</v>
      </c>
      <c r="M90" s="29"/>
      <c r="N90" s="24"/>
      <c r="O90" s="24"/>
      <c r="P90" s="129"/>
      <c r="Q90" s="21"/>
      <c r="R90" s="24"/>
      <c r="S90" s="24"/>
      <c r="T90" s="24"/>
      <c r="U90" s="24"/>
      <c r="W90" s="29"/>
      <c r="X90" s="131"/>
      <c r="Y90" s="25" t="s">
        <v>2305</v>
      </c>
      <c r="Z90" s="32" t="s">
        <v>2201</v>
      </c>
      <c r="AA9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0" s="160">
        <f>SUM(Infrastructure[[#This Row],[2011/12c]:[2014/15c]])</f>
        <v>0</v>
      </c>
      <c r="AH90" s="160">
        <f>SUM(Infrastructure[[#This Row],[2012/13c]:[2014/15c]])</f>
        <v>0</v>
      </c>
      <c r="AI90" s="160">
        <f>SUM(Infrastructure[[#This Row],[2015 to 2020c]:[Beyond 2020c]])</f>
        <v>0</v>
      </c>
      <c r="AJ90" s="160">
        <f>Infrastructure[[#This Row],[2012 to 2015 deflated]]+Infrastructure[[#This Row],[Post 2015 deflated]]</f>
        <v>0</v>
      </c>
      <c r="AK90" s="160">
        <f>Infrastructure[[#This Row],[2011 to 2015 deflated]]+Infrastructure[[#This Row],[Post 2015 deflated]]</f>
        <v>0</v>
      </c>
    </row>
    <row r="91" spans="1:37" ht="75">
      <c r="A91" s="25" t="s">
        <v>2009</v>
      </c>
      <c r="B91" s="25" t="s">
        <v>2196</v>
      </c>
      <c r="C91" s="25" t="s">
        <v>2549</v>
      </c>
      <c r="D91" s="25" t="s">
        <v>2550</v>
      </c>
      <c r="E91" s="25" t="s">
        <v>2551</v>
      </c>
      <c r="F91" s="26"/>
      <c r="G91" s="30" t="s">
        <v>15</v>
      </c>
      <c r="H91" s="29" t="s">
        <v>16</v>
      </c>
      <c r="I91" s="30" t="s">
        <v>15</v>
      </c>
      <c r="J91" s="28" t="s">
        <v>2434</v>
      </c>
      <c r="K91" s="44"/>
      <c r="L91" s="44">
        <v>2018</v>
      </c>
      <c r="M91" s="29"/>
      <c r="N91" s="24"/>
      <c r="O91" s="24"/>
      <c r="P91" s="129"/>
      <c r="Q91" s="24"/>
      <c r="R91" s="24"/>
      <c r="S91" s="24"/>
      <c r="T91" s="24"/>
      <c r="U91" s="24"/>
      <c r="W91" s="29"/>
      <c r="X91" s="131"/>
      <c r="Y91" s="25" t="s">
        <v>2306</v>
      </c>
      <c r="Z91" s="32" t="s">
        <v>2201</v>
      </c>
      <c r="AA9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1" s="160">
        <f>SUM(Infrastructure[[#This Row],[2011/12c]:[2014/15c]])</f>
        <v>0</v>
      </c>
      <c r="AH91" s="160">
        <f>SUM(Infrastructure[[#This Row],[2012/13c]:[2014/15c]])</f>
        <v>0</v>
      </c>
      <c r="AI91" s="160">
        <f>SUM(Infrastructure[[#This Row],[2015 to 2020c]:[Beyond 2020c]])</f>
        <v>0</v>
      </c>
      <c r="AJ91" s="160">
        <f>Infrastructure[[#This Row],[2012 to 2015 deflated]]+Infrastructure[[#This Row],[Post 2015 deflated]]</f>
        <v>0</v>
      </c>
      <c r="AK91" s="160">
        <f>Infrastructure[[#This Row],[2011 to 2015 deflated]]+Infrastructure[[#This Row],[Post 2015 deflated]]</f>
        <v>0</v>
      </c>
    </row>
    <row r="92" spans="1:37" ht="75">
      <c r="A92" s="25" t="s">
        <v>2009</v>
      </c>
      <c r="B92" s="25" t="s">
        <v>2196</v>
      </c>
      <c r="C92" s="25" t="s">
        <v>2549</v>
      </c>
      <c r="D92" s="25" t="s">
        <v>2550</v>
      </c>
      <c r="E92" s="25" t="s">
        <v>2551</v>
      </c>
      <c r="F92" s="26"/>
      <c r="G92" s="30" t="s">
        <v>15</v>
      </c>
      <c r="H92" s="29" t="s">
        <v>16</v>
      </c>
      <c r="I92" s="30" t="s">
        <v>15</v>
      </c>
      <c r="J92" s="28" t="s">
        <v>2434</v>
      </c>
      <c r="K92" s="44"/>
      <c r="L92" s="44">
        <v>2019</v>
      </c>
      <c r="M92" s="29"/>
      <c r="N92" s="24"/>
      <c r="O92" s="24"/>
      <c r="P92" s="129"/>
      <c r="Q92" s="24"/>
      <c r="R92" s="24"/>
      <c r="S92" s="24"/>
      <c r="T92" s="24"/>
      <c r="U92" s="24"/>
      <c r="W92" s="29"/>
      <c r="X92" s="131"/>
      <c r="Y92" s="25" t="s">
        <v>2307</v>
      </c>
      <c r="Z92" s="32" t="s">
        <v>2201</v>
      </c>
      <c r="AA9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2" s="160">
        <f>SUM(Infrastructure[[#This Row],[2011/12c]:[2014/15c]])</f>
        <v>0</v>
      </c>
      <c r="AH92" s="160">
        <f>SUM(Infrastructure[[#This Row],[2012/13c]:[2014/15c]])</f>
        <v>0</v>
      </c>
      <c r="AI92" s="160">
        <f>SUM(Infrastructure[[#This Row],[2015 to 2020c]:[Beyond 2020c]])</f>
        <v>0</v>
      </c>
      <c r="AJ92" s="160">
        <f>Infrastructure[[#This Row],[2012 to 2015 deflated]]+Infrastructure[[#This Row],[Post 2015 deflated]]</f>
        <v>0</v>
      </c>
      <c r="AK92" s="160">
        <f>Infrastructure[[#This Row],[2011 to 2015 deflated]]+Infrastructure[[#This Row],[Post 2015 deflated]]</f>
        <v>0</v>
      </c>
    </row>
    <row r="93" spans="1:37" ht="75">
      <c r="A93" s="25" t="s">
        <v>2009</v>
      </c>
      <c r="B93" s="25" t="s">
        <v>2196</v>
      </c>
      <c r="C93" s="25" t="s">
        <v>2549</v>
      </c>
      <c r="D93" s="25" t="s">
        <v>2632</v>
      </c>
      <c r="E93" s="25" t="s">
        <v>2633</v>
      </c>
      <c r="F93" s="26"/>
      <c r="G93" s="30" t="s">
        <v>15</v>
      </c>
      <c r="H93" s="29" t="s">
        <v>16</v>
      </c>
      <c r="I93" s="30" t="s">
        <v>15</v>
      </c>
      <c r="J93" s="28" t="s">
        <v>2443</v>
      </c>
      <c r="K93" s="44"/>
      <c r="L93" s="44">
        <v>2015</v>
      </c>
      <c r="M93" s="29"/>
      <c r="N93" s="24"/>
      <c r="O93" s="24"/>
      <c r="P93" s="129"/>
      <c r="Q93" s="24"/>
      <c r="R93" s="24"/>
      <c r="S93" s="24"/>
      <c r="T93" s="24"/>
      <c r="U93" s="24"/>
      <c r="W93" s="29"/>
      <c r="X93" s="131"/>
      <c r="Y93" s="25" t="s">
        <v>2369</v>
      </c>
      <c r="Z93" s="32" t="s">
        <v>2201</v>
      </c>
      <c r="AA9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3" s="160">
        <f>SUM(Infrastructure[[#This Row],[2011/12c]:[2014/15c]])</f>
        <v>0</v>
      </c>
      <c r="AH93" s="160">
        <f>SUM(Infrastructure[[#This Row],[2012/13c]:[2014/15c]])</f>
        <v>0</v>
      </c>
      <c r="AI93" s="160">
        <f>SUM(Infrastructure[[#This Row],[2015 to 2020c]:[Beyond 2020c]])</f>
        <v>0</v>
      </c>
      <c r="AJ93" s="160">
        <f>Infrastructure[[#This Row],[2012 to 2015 deflated]]+Infrastructure[[#This Row],[Post 2015 deflated]]</f>
        <v>0</v>
      </c>
      <c r="AK93" s="160">
        <f>Infrastructure[[#This Row],[2011 to 2015 deflated]]+Infrastructure[[#This Row],[Post 2015 deflated]]</f>
        <v>0</v>
      </c>
    </row>
    <row r="94" spans="1:37" ht="75">
      <c r="A94" s="25" t="s">
        <v>2009</v>
      </c>
      <c r="B94" s="25" t="s">
        <v>2196</v>
      </c>
      <c r="C94" s="25" t="s">
        <v>2549</v>
      </c>
      <c r="D94" s="25" t="s">
        <v>2632</v>
      </c>
      <c r="E94" s="25" t="s">
        <v>2633</v>
      </c>
      <c r="F94" s="26"/>
      <c r="G94" s="30" t="s">
        <v>15</v>
      </c>
      <c r="H94" s="29" t="s">
        <v>16</v>
      </c>
      <c r="I94" s="30" t="s">
        <v>15</v>
      </c>
      <c r="J94" s="28" t="s">
        <v>2443</v>
      </c>
      <c r="K94" s="44"/>
      <c r="L94" s="44">
        <v>2016</v>
      </c>
      <c r="M94" s="29"/>
      <c r="N94" s="24"/>
      <c r="O94" s="24"/>
      <c r="P94" s="129"/>
      <c r="Q94" s="24"/>
      <c r="R94" s="24"/>
      <c r="S94" s="24"/>
      <c r="T94" s="24"/>
      <c r="U94" s="24"/>
      <c r="W94" s="29"/>
      <c r="X94" s="131"/>
      <c r="Y94" s="25" t="s">
        <v>2370</v>
      </c>
      <c r="Z94" s="32" t="s">
        <v>2201</v>
      </c>
      <c r="AA9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4" s="160">
        <f>SUM(Infrastructure[[#This Row],[2011/12c]:[2014/15c]])</f>
        <v>0</v>
      </c>
      <c r="AH94" s="160">
        <f>SUM(Infrastructure[[#This Row],[2012/13c]:[2014/15c]])</f>
        <v>0</v>
      </c>
      <c r="AI94" s="160">
        <f>SUM(Infrastructure[[#This Row],[2015 to 2020c]:[Beyond 2020c]])</f>
        <v>0</v>
      </c>
      <c r="AJ94" s="160">
        <f>Infrastructure[[#This Row],[2012 to 2015 deflated]]+Infrastructure[[#This Row],[Post 2015 deflated]]</f>
        <v>0</v>
      </c>
      <c r="AK94" s="160">
        <f>Infrastructure[[#This Row],[2011 to 2015 deflated]]+Infrastructure[[#This Row],[Post 2015 deflated]]</f>
        <v>0</v>
      </c>
    </row>
    <row r="95" spans="1:37" ht="75">
      <c r="A95" s="25" t="s">
        <v>2009</v>
      </c>
      <c r="B95" s="25" t="s">
        <v>2196</v>
      </c>
      <c r="C95" s="25" t="s">
        <v>2549</v>
      </c>
      <c r="D95" s="25" t="s">
        <v>2632</v>
      </c>
      <c r="E95" s="25" t="s">
        <v>2633</v>
      </c>
      <c r="F95" s="26"/>
      <c r="G95" s="30" t="s">
        <v>15</v>
      </c>
      <c r="H95" s="29" t="s">
        <v>16</v>
      </c>
      <c r="I95" s="30" t="s">
        <v>15</v>
      </c>
      <c r="J95" s="28" t="s">
        <v>2443</v>
      </c>
      <c r="K95" s="44"/>
      <c r="L95" s="44">
        <v>2017</v>
      </c>
      <c r="M95" s="29"/>
      <c r="N95" s="24"/>
      <c r="O95" s="24"/>
      <c r="P95" s="129"/>
      <c r="Q95" s="24"/>
      <c r="R95" s="24"/>
      <c r="S95" s="24"/>
      <c r="T95" s="24"/>
      <c r="U95" s="24"/>
      <c r="W95" s="29"/>
      <c r="X95" s="131"/>
      <c r="Y95" s="25" t="s">
        <v>2371</v>
      </c>
      <c r="Z95" s="32" t="s">
        <v>2201</v>
      </c>
      <c r="AA9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5" s="160">
        <f>SUM(Infrastructure[[#This Row],[2011/12c]:[2014/15c]])</f>
        <v>0</v>
      </c>
      <c r="AH95" s="160">
        <f>SUM(Infrastructure[[#This Row],[2012/13c]:[2014/15c]])</f>
        <v>0</v>
      </c>
      <c r="AI95" s="160">
        <f>SUM(Infrastructure[[#This Row],[2015 to 2020c]:[Beyond 2020c]])</f>
        <v>0</v>
      </c>
      <c r="AJ95" s="160">
        <f>Infrastructure[[#This Row],[2012 to 2015 deflated]]+Infrastructure[[#This Row],[Post 2015 deflated]]</f>
        <v>0</v>
      </c>
      <c r="AK95" s="160">
        <f>Infrastructure[[#This Row],[2011 to 2015 deflated]]+Infrastructure[[#This Row],[Post 2015 deflated]]</f>
        <v>0</v>
      </c>
    </row>
    <row r="96" spans="1:37" ht="75">
      <c r="A96" s="25" t="s">
        <v>2009</v>
      </c>
      <c r="B96" s="25" t="s">
        <v>2196</v>
      </c>
      <c r="C96" s="25" t="s">
        <v>2549</v>
      </c>
      <c r="D96" s="25" t="s">
        <v>2672</v>
      </c>
      <c r="E96" s="25" t="s">
        <v>2673</v>
      </c>
      <c r="F96" s="26"/>
      <c r="G96" s="30" t="s">
        <v>15</v>
      </c>
      <c r="H96" s="29" t="s">
        <v>16</v>
      </c>
      <c r="I96" s="30" t="s">
        <v>15</v>
      </c>
      <c r="J96" s="28" t="s">
        <v>2443</v>
      </c>
      <c r="K96" s="44"/>
      <c r="L96" s="44">
        <v>2016</v>
      </c>
      <c r="M96" s="29"/>
      <c r="N96" s="24"/>
      <c r="O96" s="24"/>
      <c r="P96" s="129"/>
      <c r="Q96" s="24"/>
      <c r="R96" s="24"/>
      <c r="S96" s="24"/>
      <c r="T96" s="24"/>
      <c r="U96" s="24"/>
      <c r="W96" s="29"/>
      <c r="X96" s="131"/>
      <c r="Y96" s="25" t="s">
        <v>2401</v>
      </c>
      <c r="Z96" s="32" t="s">
        <v>2201</v>
      </c>
      <c r="AA9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6" s="160">
        <f>SUM(Infrastructure[[#This Row],[2011/12c]:[2014/15c]])</f>
        <v>0</v>
      </c>
      <c r="AH96" s="160">
        <f>SUM(Infrastructure[[#This Row],[2012/13c]:[2014/15c]])</f>
        <v>0</v>
      </c>
      <c r="AI96" s="160">
        <f>SUM(Infrastructure[[#This Row],[2015 to 2020c]:[Beyond 2020c]])</f>
        <v>0</v>
      </c>
      <c r="AJ96" s="160">
        <f>Infrastructure[[#This Row],[2012 to 2015 deflated]]+Infrastructure[[#This Row],[Post 2015 deflated]]</f>
        <v>0</v>
      </c>
      <c r="AK96" s="160">
        <f>Infrastructure[[#This Row],[2011 to 2015 deflated]]+Infrastructure[[#This Row],[Post 2015 deflated]]</f>
        <v>0</v>
      </c>
    </row>
    <row r="97" spans="1:37" ht="75">
      <c r="A97" s="25" t="s">
        <v>2009</v>
      </c>
      <c r="B97" s="25" t="s">
        <v>2196</v>
      </c>
      <c r="C97" s="25" t="s">
        <v>2549</v>
      </c>
      <c r="D97" s="25" t="s">
        <v>2674</v>
      </c>
      <c r="E97" s="25" t="s">
        <v>2675</v>
      </c>
      <c r="F97" s="26"/>
      <c r="G97" s="30" t="s">
        <v>15</v>
      </c>
      <c r="H97" s="29" t="s">
        <v>16</v>
      </c>
      <c r="I97" s="30" t="s">
        <v>15</v>
      </c>
      <c r="J97" s="28" t="s">
        <v>2443</v>
      </c>
      <c r="K97" s="44"/>
      <c r="L97" s="44">
        <v>2017</v>
      </c>
      <c r="M97" s="29"/>
      <c r="N97" s="24"/>
      <c r="O97" s="24"/>
      <c r="P97" s="129"/>
      <c r="Q97" s="24"/>
      <c r="R97" s="24"/>
      <c r="S97" s="24"/>
      <c r="T97" s="24"/>
      <c r="U97" s="24"/>
      <c r="W97" s="29"/>
      <c r="X97" s="131"/>
      <c r="Y97" s="25" t="s">
        <v>2402</v>
      </c>
      <c r="Z97" s="32" t="s">
        <v>2201</v>
      </c>
      <c r="AA9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7" s="160">
        <f>SUM(Infrastructure[[#This Row],[2011/12c]:[2014/15c]])</f>
        <v>0</v>
      </c>
      <c r="AH97" s="160">
        <f>SUM(Infrastructure[[#This Row],[2012/13c]:[2014/15c]])</f>
        <v>0</v>
      </c>
      <c r="AI97" s="160">
        <f>SUM(Infrastructure[[#This Row],[2015 to 2020c]:[Beyond 2020c]])</f>
        <v>0</v>
      </c>
      <c r="AJ97" s="160">
        <f>Infrastructure[[#This Row],[2012 to 2015 deflated]]+Infrastructure[[#This Row],[Post 2015 deflated]]</f>
        <v>0</v>
      </c>
      <c r="AK97" s="160">
        <f>Infrastructure[[#This Row],[2011 to 2015 deflated]]+Infrastructure[[#This Row],[Post 2015 deflated]]</f>
        <v>0</v>
      </c>
    </row>
    <row r="98" spans="1:37" ht="75">
      <c r="A98" s="25" t="s">
        <v>2009</v>
      </c>
      <c r="B98" s="25" t="s">
        <v>2196</v>
      </c>
      <c r="C98" s="25" t="s">
        <v>2549</v>
      </c>
      <c r="D98" s="25" t="s">
        <v>2676</v>
      </c>
      <c r="E98" s="25" t="s">
        <v>2677</v>
      </c>
      <c r="F98" s="26"/>
      <c r="G98" s="30" t="s">
        <v>15</v>
      </c>
      <c r="H98" s="29" t="s">
        <v>16</v>
      </c>
      <c r="I98" s="30" t="s">
        <v>15</v>
      </c>
      <c r="J98" s="28" t="s">
        <v>2443</v>
      </c>
      <c r="K98" s="44"/>
      <c r="L98" s="44">
        <v>2018</v>
      </c>
      <c r="M98" s="29"/>
      <c r="N98" s="24"/>
      <c r="O98" s="24"/>
      <c r="P98" s="129"/>
      <c r="Q98" s="24"/>
      <c r="R98" s="24"/>
      <c r="S98" s="24"/>
      <c r="T98" s="24"/>
      <c r="U98" s="24"/>
      <c r="W98" s="29"/>
      <c r="X98" s="131"/>
      <c r="Y98" s="25" t="s">
        <v>2403</v>
      </c>
      <c r="Z98" s="32" t="s">
        <v>2201</v>
      </c>
      <c r="AA9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8" s="160">
        <f>SUM(Infrastructure[[#This Row],[2011/12c]:[2014/15c]])</f>
        <v>0</v>
      </c>
      <c r="AH98" s="160">
        <f>SUM(Infrastructure[[#This Row],[2012/13c]:[2014/15c]])</f>
        <v>0</v>
      </c>
      <c r="AI98" s="160">
        <f>SUM(Infrastructure[[#This Row],[2015 to 2020c]:[Beyond 2020c]])</f>
        <v>0</v>
      </c>
      <c r="AJ98" s="160">
        <f>Infrastructure[[#This Row],[2012 to 2015 deflated]]+Infrastructure[[#This Row],[Post 2015 deflated]]</f>
        <v>0</v>
      </c>
      <c r="AK98" s="160">
        <f>Infrastructure[[#This Row],[2011 to 2015 deflated]]+Infrastructure[[#This Row],[Post 2015 deflated]]</f>
        <v>0</v>
      </c>
    </row>
    <row r="99" spans="1:37" ht="75">
      <c r="A99" s="25" t="s">
        <v>2009</v>
      </c>
      <c r="B99" s="25" t="s">
        <v>2196</v>
      </c>
      <c r="C99" s="25" t="s">
        <v>2549</v>
      </c>
      <c r="D99" s="25" t="s">
        <v>2678</v>
      </c>
      <c r="E99" s="25" t="s">
        <v>2675</v>
      </c>
      <c r="F99" s="26"/>
      <c r="G99" s="30" t="s">
        <v>15</v>
      </c>
      <c r="H99" s="29" t="s">
        <v>16</v>
      </c>
      <c r="I99" s="30" t="s">
        <v>15</v>
      </c>
      <c r="J99" s="28" t="s">
        <v>2443</v>
      </c>
      <c r="K99" s="44"/>
      <c r="L99" s="44">
        <v>2020</v>
      </c>
      <c r="M99" s="29"/>
      <c r="N99" s="24"/>
      <c r="O99" s="24"/>
      <c r="P99" s="129"/>
      <c r="Q99" s="24"/>
      <c r="R99" s="24"/>
      <c r="S99" s="24"/>
      <c r="T99" s="24"/>
      <c r="U99" s="24"/>
      <c r="W99" s="29"/>
      <c r="X99" s="131"/>
      <c r="Y99" s="25" t="s">
        <v>2404</v>
      </c>
      <c r="Z99" s="32" t="s">
        <v>2201</v>
      </c>
      <c r="AA9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9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9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9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9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9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99" s="160">
        <f>SUM(Infrastructure[[#This Row],[2011/12c]:[2014/15c]])</f>
        <v>0</v>
      </c>
      <c r="AH99" s="160">
        <f>SUM(Infrastructure[[#This Row],[2012/13c]:[2014/15c]])</f>
        <v>0</v>
      </c>
      <c r="AI99" s="160">
        <f>SUM(Infrastructure[[#This Row],[2015 to 2020c]:[Beyond 2020c]])</f>
        <v>0</v>
      </c>
      <c r="AJ99" s="160">
        <f>Infrastructure[[#This Row],[2012 to 2015 deflated]]+Infrastructure[[#This Row],[Post 2015 deflated]]</f>
        <v>0</v>
      </c>
      <c r="AK99" s="160">
        <f>Infrastructure[[#This Row],[2011 to 2015 deflated]]+Infrastructure[[#This Row],[Post 2015 deflated]]</f>
        <v>0</v>
      </c>
    </row>
    <row r="100" spans="1:37" ht="75">
      <c r="A100" s="25" t="s">
        <v>2009</v>
      </c>
      <c r="B100" s="25" t="s">
        <v>2196</v>
      </c>
      <c r="C100" s="25" t="s">
        <v>2430</v>
      </c>
      <c r="D100" s="25" t="s">
        <v>2623</v>
      </c>
      <c r="E100" s="25">
        <v>0</v>
      </c>
      <c r="F100" s="26"/>
      <c r="G100" s="30" t="s">
        <v>15</v>
      </c>
      <c r="H100" s="29" t="s">
        <v>16</v>
      </c>
      <c r="I100" s="30" t="s">
        <v>15</v>
      </c>
      <c r="J100" s="28" t="s">
        <v>2443</v>
      </c>
      <c r="K100" s="44"/>
      <c r="L100" s="44">
        <v>2019</v>
      </c>
      <c r="M100" s="29"/>
      <c r="N100" s="24"/>
      <c r="O100" s="24"/>
      <c r="P100" s="129"/>
      <c r="Q100" s="24"/>
      <c r="R100" s="24"/>
      <c r="S100" s="24"/>
      <c r="T100" s="24"/>
      <c r="U100" s="24"/>
      <c r="W100" s="29"/>
      <c r="X100" s="131"/>
      <c r="Y100" s="25" t="s">
        <v>2356</v>
      </c>
      <c r="Z100" s="32" t="s">
        <v>2201</v>
      </c>
      <c r="AA10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0" s="160">
        <f>SUM(Infrastructure[[#This Row],[2011/12c]:[2014/15c]])</f>
        <v>0</v>
      </c>
      <c r="AH100" s="160">
        <f>SUM(Infrastructure[[#This Row],[2012/13c]:[2014/15c]])</f>
        <v>0</v>
      </c>
      <c r="AI100" s="160">
        <f>SUM(Infrastructure[[#This Row],[2015 to 2020c]:[Beyond 2020c]])</f>
        <v>0</v>
      </c>
      <c r="AJ100" s="160">
        <f>Infrastructure[[#This Row],[2012 to 2015 deflated]]+Infrastructure[[#This Row],[Post 2015 deflated]]</f>
        <v>0</v>
      </c>
      <c r="AK100" s="160">
        <f>Infrastructure[[#This Row],[2011 to 2015 deflated]]+Infrastructure[[#This Row],[Post 2015 deflated]]</f>
        <v>0</v>
      </c>
    </row>
    <row r="101" spans="1:37" ht="75">
      <c r="A101" s="25" t="s">
        <v>2009</v>
      </c>
      <c r="B101" s="25" t="s">
        <v>2196</v>
      </c>
      <c r="C101" s="25" t="s">
        <v>2430</v>
      </c>
      <c r="D101" s="25" t="s">
        <v>2623</v>
      </c>
      <c r="F101" s="26"/>
      <c r="G101" s="30" t="s">
        <v>15</v>
      </c>
      <c r="H101" s="29" t="s">
        <v>16</v>
      </c>
      <c r="I101" s="30" t="s">
        <v>15</v>
      </c>
      <c r="J101" s="28" t="s">
        <v>2443</v>
      </c>
      <c r="K101" s="44"/>
      <c r="L101" s="44">
        <v>2020</v>
      </c>
      <c r="M101" s="29"/>
      <c r="N101" s="24"/>
      <c r="O101" s="24"/>
      <c r="P101" s="129"/>
      <c r="Q101" s="24"/>
      <c r="R101" s="24"/>
      <c r="S101" s="24"/>
      <c r="T101" s="24"/>
      <c r="U101" s="24"/>
      <c r="W101" s="29"/>
      <c r="X101" s="131"/>
      <c r="Y101" s="25" t="s">
        <v>2357</v>
      </c>
      <c r="Z101" s="32" t="s">
        <v>2201</v>
      </c>
      <c r="AA10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1" s="160">
        <f>SUM(Infrastructure[[#This Row],[2011/12c]:[2014/15c]])</f>
        <v>0</v>
      </c>
      <c r="AH101" s="160">
        <f>SUM(Infrastructure[[#This Row],[2012/13c]:[2014/15c]])</f>
        <v>0</v>
      </c>
      <c r="AI101" s="160">
        <f>SUM(Infrastructure[[#This Row],[2015 to 2020c]:[Beyond 2020c]])</f>
        <v>0</v>
      </c>
      <c r="AJ101" s="160">
        <f>Infrastructure[[#This Row],[2012 to 2015 deflated]]+Infrastructure[[#This Row],[Post 2015 deflated]]</f>
        <v>0</v>
      </c>
      <c r="AK101" s="160">
        <f>Infrastructure[[#This Row],[2011 to 2015 deflated]]+Infrastructure[[#This Row],[Post 2015 deflated]]</f>
        <v>0</v>
      </c>
    </row>
    <row r="102" spans="1:37" ht="75">
      <c r="A102" s="25" t="s">
        <v>2009</v>
      </c>
      <c r="B102" s="25" t="s">
        <v>2196</v>
      </c>
      <c r="C102" s="25" t="s">
        <v>2430</v>
      </c>
      <c r="D102" s="25" t="s">
        <v>2622</v>
      </c>
      <c r="E102" s="25">
        <v>0</v>
      </c>
      <c r="F102" s="26"/>
      <c r="G102" s="30" t="s">
        <v>15</v>
      </c>
      <c r="H102" s="29" t="s">
        <v>16</v>
      </c>
      <c r="I102" s="30" t="s">
        <v>15</v>
      </c>
      <c r="J102" s="28" t="s">
        <v>2443</v>
      </c>
      <c r="K102" s="44"/>
      <c r="L102" s="44">
        <v>2018</v>
      </c>
      <c r="M102" s="29"/>
      <c r="N102" s="24"/>
      <c r="O102" s="24"/>
      <c r="P102" s="129"/>
      <c r="Q102" s="24"/>
      <c r="R102" s="24"/>
      <c r="S102" s="24"/>
      <c r="T102" s="24"/>
      <c r="U102" s="24"/>
      <c r="W102" s="29"/>
      <c r="X102" s="131"/>
      <c r="Y102" s="25" t="s">
        <v>2355</v>
      </c>
      <c r="Z102" s="32" t="s">
        <v>2201</v>
      </c>
      <c r="AA10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2" s="160">
        <f>SUM(Infrastructure[[#This Row],[2011/12c]:[2014/15c]])</f>
        <v>0</v>
      </c>
      <c r="AH102" s="160">
        <f>SUM(Infrastructure[[#This Row],[2012/13c]:[2014/15c]])</f>
        <v>0</v>
      </c>
      <c r="AI102" s="160">
        <f>SUM(Infrastructure[[#This Row],[2015 to 2020c]:[Beyond 2020c]])</f>
        <v>0</v>
      </c>
      <c r="AJ102" s="160">
        <f>Infrastructure[[#This Row],[2012 to 2015 deflated]]+Infrastructure[[#This Row],[Post 2015 deflated]]</f>
        <v>0</v>
      </c>
      <c r="AK102" s="160">
        <f>Infrastructure[[#This Row],[2011 to 2015 deflated]]+Infrastructure[[#This Row],[Post 2015 deflated]]</f>
        <v>0</v>
      </c>
    </row>
    <row r="103" spans="1:37" ht="75">
      <c r="A103" s="25" t="s">
        <v>2009</v>
      </c>
      <c r="B103" s="25" t="s">
        <v>2196</v>
      </c>
      <c r="C103" s="25" t="s">
        <v>2430</v>
      </c>
      <c r="D103" s="25" t="s">
        <v>2465</v>
      </c>
      <c r="E103" s="25" t="s">
        <v>2466</v>
      </c>
      <c r="F103" s="26"/>
      <c r="G103" s="30" t="s">
        <v>15</v>
      </c>
      <c r="H103" s="29" t="s">
        <v>16</v>
      </c>
      <c r="I103" s="30" t="s">
        <v>15</v>
      </c>
      <c r="J103" s="28" t="s">
        <v>2443</v>
      </c>
      <c r="K103" s="44"/>
      <c r="L103" s="44">
        <v>2016</v>
      </c>
      <c r="M103" s="29"/>
      <c r="N103" s="24"/>
      <c r="O103" s="24"/>
      <c r="P103" s="129"/>
      <c r="Q103" s="24"/>
      <c r="R103" s="24"/>
      <c r="S103" s="24"/>
      <c r="T103" s="24"/>
      <c r="U103" s="24"/>
      <c r="W103" s="29"/>
      <c r="X103" s="131"/>
      <c r="Y103" s="25" t="s">
        <v>2228</v>
      </c>
      <c r="Z103" s="32" t="s">
        <v>2201</v>
      </c>
      <c r="AA10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3" s="160">
        <f>SUM(Infrastructure[[#This Row],[2011/12c]:[2014/15c]])</f>
        <v>0</v>
      </c>
      <c r="AH103" s="160">
        <f>SUM(Infrastructure[[#This Row],[2012/13c]:[2014/15c]])</f>
        <v>0</v>
      </c>
      <c r="AI103" s="160">
        <f>SUM(Infrastructure[[#This Row],[2015 to 2020c]:[Beyond 2020c]])</f>
        <v>0</v>
      </c>
      <c r="AJ103" s="160">
        <f>Infrastructure[[#This Row],[2012 to 2015 deflated]]+Infrastructure[[#This Row],[Post 2015 deflated]]</f>
        <v>0</v>
      </c>
      <c r="AK103" s="160">
        <f>Infrastructure[[#This Row],[2011 to 2015 deflated]]+Infrastructure[[#This Row],[Post 2015 deflated]]</f>
        <v>0</v>
      </c>
    </row>
    <row r="104" spans="1:37" ht="75">
      <c r="A104" s="25" t="s">
        <v>2009</v>
      </c>
      <c r="B104" s="25" t="s">
        <v>2196</v>
      </c>
      <c r="C104" s="25" t="s">
        <v>2430</v>
      </c>
      <c r="D104" s="25" t="s">
        <v>2465</v>
      </c>
      <c r="E104" s="25" t="s">
        <v>2466</v>
      </c>
      <c r="F104" s="26"/>
      <c r="G104" s="30" t="s">
        <v>15</v>
      </c>
      <c r="H104" s="29" t="s">
        <v>16</v>
      </c>
      <c r="I104" s="30" t="s">
        <v>15</v>
      </c>
      <c r="J104" s="28" t="s">
        <v>2443</v>
      </c>
      <c r="K104" s="44"/>
      <c r="L104" s="44">
        <v>2017</v>
      </c>
      <c r="M104" s="29"/>
      <c r="N104" s="24"/>
      <c r="O104" s="24"/>
      <c r="P104" s="129"/>
      <c r="Q104" s="24"/>
      <c r="R104" s="24"/>
      <c r="S104" s="24"/>
      <c r="T104" s="24"/>
      <c r="U104" s="24"/>
      <c r="W104" s="29"/>
      <c r="X104" s="131"/>
      <c r="Y104" s="25" t="s">
        <v>2229</v>
      </c>
      <c r="Z104" s="32" t="s">
        <v>2201</v>
      </c>
      <c r="AA10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4" s="160">
        <f>SUM(Infrastructure[[#This Row],[2011/12c]:[2014/15c]])</f>
        <v>0</v>
      </c>
      <c r="AH104" s="160">
        <f>SUM(Infrastructure[[#This Row],[2012/13c]:[2014/15c]])</f>
        <v>0</v>
      </c>
      <c r="AI104" s="160">
        <f>SUM(Infrastructure[[#This Row],[2015 to 2020c]:[Beyond 2020c]])</f>
        <v>0</v>
      </c>
      <c r="AJ104" s="160">
        <f>Infrastructure[[#This Row],[2012 to 2015 deflated]]+Infrastructure[[#This Row],[Post 2015 deflated]]</f>
        <v>0</v>
      </c>
      <c r="AK104" s="160">
        <f>Infrastructure[[#This Row],[2011 to 2015 deflated]]+Infrastructure[[#This Row],[Post 2015 deflated]]</f>
        <v>0</v>
      </c>
    </row>
    <row r="105" spans="1:37" ht="75">
      <c r="A105" s="25" t="s">
        <v>2009</v>
      </c>
      <c r="B105" s="25" t="s">
        <v>2196</v>
      </c>
      <c r="C105" s="25" t="s">
        <v>2430</v>
      </c>
      <c r="D105" s="25" t="s">
        <v>2465</v>
      </c>
      <c r="E105" s="25" t="s">
        <v>2466</v>
      </c>
      <c r="F105" s="26"/>
      <c r="G105" s="30" t="s">
        <v>15</v>
      </c>
      <c r="H105" s="29" t="s">
        <v>16</v>
      </c>
      <c r="I105" s="30" t="s">
        <v>15</v>
      </c>
      <c r="J105" s="28" t="s">
        <v>2443</v>
      </c>
      <c r="K105" s="44"/>
      <c r="L105" s="44">
        <v>2018</v>
      </c>
      <c r="M105" s="29"/>
      <c r="N105" s="24"/>
      <c r="O105" s="24"/>
      <c r="P105" s="129"/>
      <c r="Q105" s="24"/>
      <c r="R105" s="24"/>
      <c r="S105" s="24"/>
      <c r="T105" s="24"/>
      <c r="U105" s="24"/>
      <c r="W105" s="29"/>
      <c r="X105" s="131"/>
      <c r="Y105" s="25" t="s">
        <v>2230</v>
      </c>
      <c r="Z105" s="32" t="s">
        <v>2201</v>
      </c>
      <c r="AA10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5" s="160">
        <f>SUM(Infrastructure[[#This Row],[2011/12c]:[2014/15c]])</f>
        <v>0</v>
      </c>
      <c r="AH105" s="160">
        <f>SUM(Infrastructure[[#This Row],[2012/13c]:[2014/15c]])</f>
        <v>0</v>
      </c>
      <c r="AI105" s="160">
        <f>SUM(Infrastructure[[#This Row],[2015 to 2020c]:[Beyond 2020c]])</f>
        <v>0</v>
      </c>
      <c r="AJ105" s="160">
        <f>Infrastructure[[#This Row],[2012 to 2015 deflated]]+Infrastructure[[#This Row],[Post 2015 deflated]]</f>
        <v>0</v>
      </c>
      <c r="AK105" s="160">
        <f>Infrastructure[[#This Row],[2011 to 2015 deflated]]+Infrastructure[[#This Row],[Post 2015 deflated]]</f>
        <v>0</v>
      </c>
    </row>
    <row r="106" spans="1:37" ht="75">
      <c r="A106" s="25" t="s">
        <v>2009</v>
      </c>
      <c r="B106" s="25" t="s">
        <v>2196</v>
      </c>
      <c r="C106" s="25" t="s">
        <v>2430</v>
      </c>
      <c r="D106" s="25" t="s">
        <v>2465</v>
      </c>
      <c r="E106" s="25" t="s">
        <v>2466</v>
      </c>
      <c r="F106" s="26"/>
      <c r="G106" s="30" t="s">
        <v>15</v>
      </c>
      <c r="H106" s="29" t="s">
        <v>16</v>
      </c>
      <c r="I106" s="30" t="s">
        <v>15</v>
      </c>
      <c r="J106" s="28" t="s">
        <v>2443</v>
      </c>
      <c r="K106" s="44"/>
      <c r="L106" s="44">
        <v>2019</v>
      </c>
      <c r="M106" s="29"/>
      <c r="N106" s="24"/>
      <c r="O106" s="24"/>
      <c r="P106" s="129"/>
      <c r="Q106" s="24"/>
      <c r="R106" s="24"/>
      <c r="S106" s="24"/>
      <c r="T106" s="24"/>
      <c r="U106" s="24"/>
      <c r="W106" s="29"/>
      <c r="X106" s="131"/>
      <c r="Y106" s="25" t="s">
        <v>2231</v>
      </c>
      <c r="Z106" s="32" t="s">
        <v>2201</v>
      </c>
      <c r="AA10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6" s="160">
        <f>SUM(Infrastructure[[#This Row],[2011/12c]:[2014/15c]])</f>
        <v>0</v>
      </c>
      <c r="AH106" s="160">
        <f>SUM(Infrastructure[[#This Row],[2012/13c]:[2014/15c]])</f>
        <v>0</v>
      </c>
      <c r="AI106" s="160">
        <f>SUM(Infrastructure[[#This Row],[2015 to 2020c]:[Beyond 2020c]])</f>
        <v>0</v>
      </c>
      <c r="AJ106" s="160">
        <f>Infrastructure[[#This Row],[2012 to 2015 deflated]]+Infrastructure[[#This Row],[Post 2015 deflated]]</f>
        <v>0</v>
      </c>
      <c r="AK106" s="160">
        <f>Infrastructure[[#This Row],[2011 to 2015 deflated]]+Infrastructure[[#This Row],[Post 2015 deflated]]</f>
        <v>0</v>
      </c>
    </row>
    <row r="107" spans="1:37" ht="75">
      <c r="A107" s="25" t="s">
        <v>2009</v>
      </c>
      <c r="B107" s="25" t="s">
        <v>2196</v>
      </c>
      <c r="C107" s="25" t="s">
        <v>2430</v>
      </c>
      <c r="D107" s="25" t="s">
        <v>2446</v>
      </c>
      <c r="E107" s="25" t="s">
        <v>2447</v>
      </c>
      <c r="F107" s="26"/>
      <c r="G107" s="30" t="s">
        <v>15</v>
      </c>
      <c r="H107" s="29" t="s">
        <v>16</v>
      </c>
      <c r="I107" s="30" t="s">
        <v>15</v>
      </c>
      <c r="J107" s="28" t="s">
        <v>2434</v>
      </c>
      <c r="K107" s="44"/>
      <c r="L107" s="44">
        <v>2016</v>
      </c>
      <c r="M107" s="29"/>
      <c r="N107" s="24"/>
      <c r="O107" s="24"/>
      <c r="P107" s="129"/>
      <c r="Q107" s="24"/>
      <c r="R107" s="24"/>
      <c r="S107" s="24"/>
      <c r="T107" s="24"/>
      <c r="U107" s="24"/>
      <c r="W107" s="29"/>
      <c r="X107" s="131"/>
      <c r="Y107" s="25" t="s">
        <v>2213</v>
      </c>
      <c r="Z107" s="32" t="s">
        <v>2201</v>
      </c>
      <c r="AA10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7" s="160">
        <f>SUM(Infrastructure[[#This Row],[2011/12c]:[2014/15c]])</f>
        <v>0</v>
      </c>
      <c r="AH107" s="160">
        <f>SUM(Infrastructure[[#This Row],[2012/13c]:[2014/15c]])</f>
        <v>0</v>
      </c>
      <c r="AI107" s="160">
        <f>SUM(Infrastructure[[#This Row],[2015 to 2020c]:[Beyond 2020c]])</f>
        <v>0</v>
      </c>
      <c r="AJ107" s="160">
        <f>Infrastructure[[#This Row],[2012 to 2015 deflated]]+Infrastructure[[#This Row],[Post 2015 deflated]]</f>
        <v>0</v>
      </c>
      <c r="AK107" s="160">
        <f>Infrastructure[[#This Row],[2011 to 2015 deflated]]+Infrastructure[[#This Row],[Post 2015 deflated]]</f>
        <v>0</v>
      </c>
    </row>
    <row r="108" spans="1:37" ht="75">
      <c r="A108" s="25" t="s">
        <v>2009</v>
      </c>
      <c r="B108" s="25" t="s">
        <v>2196</v>
      </c>
      <c r="C108" s="25" t="s">
        <v>2430</v>
      </c>
      <c r="D108" s="25" t="s">
        <v>2446</v>
      </c>
      <c r="E108" s="25" t="s">
        <v>2447</v>
      </c>
      <c r="F108" s="26"/>
      <c r="G108" s="30" t="s">
        <v>15</v>
      </c>
      <c r="H108" s="29" t="s">
        <v>16</v>
      </c>
      <c r="I108" s="30" t="s">
        <v>15</v>
      </c>
      <c r="J108" s="28" t="s">
        <v>2434</v>
      </c>
      <c r="K108" s="44"/>
      <c r="L108" s="44">
        <v>2017</v>
      </c>
      <c r="M108" s="29"/>
      <c r="N108" s="24"/>
      <c r="O108" s="24"/>
      <c r="P108" s="129"/>
      <c r="Q108" s="24"/>
      <c r="R108" s="24"/>
      <c r="S108" s="24"/>
      <c r="T108" s="24"/>
      <c r="U108" s="24"/>
      <c r="W108" s="29"/>
      <c r="X108" s="131"/>
      <c r="Y108" s="25" t="s">
        <v>2214</v>
      </c>
      <c r="Z108" s="32" t="s">
        <v>2201</v>
      </c>
      <c r="AA10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8" s="160">
        <f>SUM(Infrastructure[[#This Row],[2011/12c]:[2014/15c]])</f>
        <v>0</v>
      </c>
      <c r="AH108" s="160">
        <f>SUM(Infrastructure[[#This Row],[2012/13c]:[2014/15c]])</f>
        <v>0</v>
      </c>
      <c r="AI108" s="160">
        <f>SUM(Infrastructure[[#This Row],[2015 to 2020c]:[Beyond 2020c]])</f>
        <v>0</v>
      </c>
      <c r="AJ108" s="160">
        <f>Infrastructure[[#This Row],[2012 to 2015 deflated]]+Infrastructure[[#This Row],[Post 2015 deflated]]</f>
        <v>0</v>
      </c>
      <c r="AK108" s="160">
        <f>Infrastructure[[#This Row],[2011 to 2015 deflated]]+Infrastructure[[#This Row],[Post 2015 deflated]]</f>
        <v>0</v>
      </c>
    </row>
    <row r="109" spans="1:37" ht="75">
      <c r="A109" s="25" t="s">
        <v>2009</v>
      </c>
      <c r="B109" s="25" t="s">
        <v>2196</v>
      </c>
      <c r="C109" s="25" t="s">
        <v>2430</v>
      </c>
      <c r="D109" s="25" t="s">
        <v>2446</v>
      </c>
      <c r="E109" s="25" t="s">
        <v>2447</v>
      </c>
      <c r="F109" s="26"/>
      <c r="G109" s="30" t="s">
        <v>15</v>
      </c>
      <c r="H109" s="29" t="s">
        <v>16</v>
      </c>
      <c r="I109" s="30" t="s">
        <v>15</v>
      </c>
      <c r="J109" s="28" t="s">
        <v>2434</v>
      </c>
      <c r="K109" s="44"/>
      <c r="L109" s="44">
        <v>2018</v>
      </c>
      <c r="M109" s="29"/>
      <c r="N109" s="24"/>
      <c r="O109" s="24"/>
      <c r="P109" s="129"/>
      <c r="Q109" s="24"/>
      <c r="R109" s="24"/>
      <c r="S109" s="24"/>
      <c r="T109" s="24"/>
      <c r="U109" s="24"/>
      <c r="W109" s="29"/>
      <c r="X109" s="131"/>
      <c r="Y109" s="25" t="s">
        <v>2215</v>
      </c>
      <c r="Z109" s="32" t="s">
        <v>2201</v>
      </c>
      <c r="AA10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0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0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0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0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0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09" s="160">
        <f>SUM(Infrastructure[[#This Row],[2011/12c]:[2014/15c]])</f>
        <v>0</v>
      </c>
      <c r="AH109" s="160">
        <f>SUM(Infrastructure[[#This Row],[2012/13c]:[2014/15c]])</f>
        <v>0</v>
      </c>
      <c r="AI109" s="160">
        <f>SUM(Infrastructure[[#This Row],[2015 to 2020c]:[Beyond 2020c]])</f>
        <v>0</v>
      </c>
      <c r="AJ109" s="160">
        <f>Infrastructure[[#This Row],[2012 to 2015 deflated]]+Infrastructure[[#This Row],[Post 2015 deflated]]</f>
        <v>0</v>
      </c>
      <c r="AK109" s="160">
        <f>Infrastructure[[#This Row],[2011 to 2015 deflated]]+Infrastructure[[#This Row],[Post 2015 deflated]]</f>
        <v>0</v>
      </c>
    </row>
    <row r="110" spans="1:37" ht="75">
      <c r="A110" s="25" t="s">
        <v>2009</v>
      </c>
      <c r="B110" s="25" t="s">
        <v>2196</v>
      </c>
      <c r="C110" s="25" t="s">
        <v>2430</v>
      </c>
      <c r="D110" s="25" t="s">
        <v>2472</v>
      </c>
      <c r="F110" s="26"/>
      <c r="G110" s="30" t="s">
        <v>15</v>
      </c>
      <c r="H110" s="29" t="s">
        <v>16</v>
      </c>
      <c r="I110" s="30" t="s">
        <v>15</v>
      </c>
      <c r="J110" s="28" t="s">
        <v>2443</v>
      </c>
      <c r="K110" s="44"/>
      <c r="L110" s="44">
        <v>2015</v>
      </c>
      <c r="M110" s="29"/>
      <c r="N110" s="24"/>
      <c r="O110" s="24"/>
      <c r="P110" s="129"/>
      <c r="Q110" s="21"/>
      <c r="R110" s="24"/>
      <c r="S110" s="24"/>
      <c r="T110" s="24"/>
      <c r="U110" s="24"/>
      <c r="W110" s="29"/>
      <c r="X110" s="131"/>
      <c r="Y110" s="25" t="s">
        <v>2235</v>
      </c>
      <c r="Z110" s="32" t="s">
        <v>2201</v>
      </c>
      <c r="AA11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0" s="160">
        <f>SUM(Infrastructure[[#This Row],[2011/12c]:[2014/15c]])</f>
        <v>0</v>
      </c>
      <c r="AH110" s="160">
        <f>SUM(Infrastructure[[#This Row],[2012/13c]:[2014/15c]])</f>
        <v>0</v>
      </c>
      <c r="AI110" s="160">
        <f>SUM(Infrastructure[[#This Row],[2015 to 2020c]:[Beyond 2020c]])</f>
        <v>0</v>
      </c>
      <c r="AJ110" s="160">
        <f>Infrastructure[[#This Row],[2012 to 2015 deflated]]+Infrastructure[[#This Row],[Post 2015 deflated]]</f>
        <v>0</v>
      </c>
      <c r="AK110" s="160">
        <f>Infrastructure[[#This Row],[2011 to 2015 deflated]]+Infrastructure[[#This Row],[Post 2015 deflated]]</f>
        <v>0</v>
      </c>
    </row>
    <row r="111" spans="1:37" ht="75">
      <c r="A111" s="25" t="s">
        <v>2009</v>
      </c>
      <c r="B111" s="25" t="s">
        <v>2196</v>
      </c>
      <c r="C111" s="25" t="s">
        <v>2430</v>
      </c>
      <c r="D111" s="25" t="s">
        <v>2455</v>
      </c>
      <c r="E111" s="25">
        <v>0</v>
      </c>
      <c r="F111" s="26"/>
      <c r="G111" s="30" t="s">
        <v>15</v>
      </c>
      <c r="H111" s="29" t="s">
        <v>16</v>
      </c>
      <c r="I111" s="30" t="s">
        <v>15</v>
      </c>
      <c r="J111" s="28" t="s">
        <v>2443</v>
      </c>
      <c r="K111" s="44"/>
      <c r="L111" s="44">
        <v>2017</v>
      </c>
      <c r="M111" s="29"/>
      <c r="N111" s="24"/>
      <c r="O111" s="24"/>
      <c r="P111" s="129"/>
      <c r="Q111" s="24"/>
      <c r="R111" s="24"/>
      <c r="S111" s="24"/>
      <c r="T111" s="24"/>
      <c r="U111" s="24"/>
      <c r="W111" s="29"/>
      <c r="X111" s="131"/>
      <c r="Y111" s="25" t="s">
        <v>2220</v>
      </c>
      <c r="Z111" s="32" t="s">
        <v>2201</v>
      </c>
      <c r="AA11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1" s="160">
        <f>SUM(Infrastructure[[#This Row],[2011/12c]:[2014/15c]])</f>
        <v>0</v>
      </c>
      <c r="AH111" s="160">
        <f>SUM(Infrastructure[[#This Row],[2012/13c]:[2014/15c]])</f>
        <v>0</v>
      </c>
      <c r="AI111" s="160">
        <f>SUM(Infrastructure[[#This Row],[2015 to 2020c]:[Beyond 2020c]])</f>
        <v>0</v>
      </c>
      <c r="AJ111" s="160">
        <f>Infrastructure[[#This Row],[2012 to 2015 deflated]]+Infrastructure[[#This Row],[Post 2015 deflated]]</f>
        <v>0</v>
      </c>
      <c r="AK111" s="160">
        <f>Infrastructure[[#This Row],[2011 to 2015 deflated]]+Infrastructure[[#This Row],[Post 2015 deflated]]</f>
        <v>0</v>
      </c>
    </row>
    <row r="112" spans="1:37" ht="75">
      <c r="A112" s="25" t="s">
        <v>2009</v>
      </c>
      <c r="B112" s="25" t="s">
        <v>2196</v>
      </c>
      <c r="C112" s="25" t="s">
        <v>2430</v>
      </c>
      <c r="D112" s="25" t="s">
        <v>2456</v>
      </c>
      <c r="E112" s="25">
        <v>0</v>
      </c>
      <c r="F112" s="26"/>
      <c r="G112" s="30" t="s">
        <v>15</v>
      </c>
      <c r="H112" s="29" t="s">
        <v>16</v>
      </c>
      <c r="I112" s="30" t="s">
        <v>15</v>
      </c>
      <c r="J112" s="28" t="s">
        <v>2443</v>
      </c>
      <c r="K112" s="44"/>
      <c r="L112" s="44">
        <v>2018</v>
      </c>
      <c r="M112" s="29"/>
      <c r="N112" s="24"/>
      <c r="O112" s="24"/>
      <c r="P112" s="129"/>
      <c r="Q112" s="24"/>
      <c r="R112" s="24"/>
      <c r="S112" s="24"/>
      <c r="T112" s="24"/>
      <c r="U112" s="24"/>
      <c r="W112" s="29"/>
      <c r="X112" s="131"/>
      <c r="Y112" s="25" t="s">
        <v>2221</v>
      </c>
      <c r="Z112" s="32" t="s">
        <v>2201</v>
      </c>
      <c r="AA11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2" s="160">
        <f>SUM(Infrastructure[[#This Row],[2011/12c]:[2014/15c]])</f>
        <v>0</v>
      </c>
      <c r="AH112" s="160">
        <f>SUM(Infrastructure[[#This Row],[2012/13c]:[2014/15c]])</f>
        <v>0</v>
      </c>
      <c r="AI112" s="160">
        <f>SUM(Infrastructure[[#This Row],[2015 to 2020c]:[Beyond 2020c]])</f>
        <v>0</v>
      </c>
      <c r="AJ112" s="160">
        <f>Infrastructure[[#This Row],[2012 to 2015 deflated]]+Infrastructure[[#This Row],[Post 2015 deflated]]</f>
        <v>0</v>
      </c>
      <c r="AK112" s="160">
        <f>Infrastructure[[#This Row],[2011 to 2015 deflated]]+Infrastructure[[#This Row],[Post 2015 deflated]]</f>
        <v>0</v>
      </c>
    </row>
    <row r="113" spans="1:37" ht="75">
      <c r="A113" s="25" t="s">
        <v>2009</v>
      </c>
      <c r="B113" s="25" t="s">
        <v>2196</v>
      </c>
      <c r="C113" s="25" t="s">
        <v>2430</v>
      </c>
      <c r="D113" s="25" t="s">
        <v>2457</v>
      </c>
      <c r="E113" s="25">
        <v>0</v>
      </c>
      <c r="F113" s="26"/>
      <c r="G113" s="30" t="s">
        <v>15</v>
      </c>
      <c r="H113" s="29" t="s">
        <v>16</v>
      </c>
      <c r="I113" s="30" t="s">
        <v>15</v>
      </c>
      <c r="J113" s="28" t="s">
        <v>2443</v>
      </c>
      <c r="K113" s="44"/>
      <c r="L113" s="44">
        <v>2019</v>
      </c>
      <c r="M113" s="29"/>
      <c r="N113" s="24"/>
      <c r="O113" s="24"/>
      <c r="P113" s="129"/>
      <c r="Q113" s="24"/>
      <c r="R113" s="24"/>
      <c r="S113" s="24"/>
      <c r="T113" s="24"/>
      <c r="U113" s="24"/>
      <c r="W113" s="29"/>
      <c r="X113" s="131"/>
      <c r="Y113" s="25" t="s">
        <v>2222</v>
      </c>
      <c r="Z113" s="32" t="s">
        <v>2201</v>
      </c>
      <c r="AA11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3" s="160">
        <f>SUM(Infrastructure[[#This Row],[2011/12c]:[2014/15c]])</f>
        <v>0</v>
      </c>
      <c r="AH113" s="160">
        <f>SUM(Infrastructure[[#This Row],[2012/13c]:[2014/15c]])</f>
        <v>0</v>
      </c>
      <c r="AI113" s="160">
        <f>SUM(Infrastructure[[#This Row],[2015 to 2020c]:[Beyond 2020c]])</f>
        <v>0</v>
      </c>
      <c r="AJ113" s="160">
        <f>Infrastructure[[#This Row],[2012 to 2015 deflated]]+Infrastructure[[#This Row],[Post 2015 deflated]]</f>
        <v>0</v>
      </c>
      <c r="AK113" s="160">
        <f>Infrastructure[[#This Row],[2011 to 2015 deflated]]+Infrastructure[[#This Row],[Post 2015 deflated]]</f>
        <v>0</v>
      </c>
    </row>
    <row r="114" spans="1:37" ht="75">
      <c r="A114" s="25" t="s">
        <v>2009</v>
      </c>
      <c r="B114" s="25" t="s">
        <v>2196</v>
      </c>
      <c r="C114" s="25" t="s">
        <v>2430</v>
      </c>
      <c r="D114" s="25" t="s">
        <v>2458</v>
      </c>
      <c r="F114" s="26"/>
      <c r="G114" s="30" t="s">
        <v>15</v>
      </c>
      <c r="H114" s="29" t="s">
        <v>16</v>
      </c>
      <c r="I114" s="30" t="s">
        <v>15</v>
      </c>
      <c r="J114" s="28" t="s">
        <v>2443</v>
      </c>
      <c r="K114" s="44"/>
      <c r="L114" s="44">
        <v>2020</v>
      </c>
      <c r="M114" s="29"/>
      <c r="N114" s="24"/>
      <c r="O114" s="24"/>
      <c r="P114" s="129"/>
      <c r="Q114" s="24"/>
      <c r="R114" s="24"/>
      <c r="S114" s="24"/>
      <c r="T114" s="24"/>
      <c r="U114" s="24"/>
      <c r="W114" s="29"/>
      <c r="X114" s="131"/>
      <c r="Y114" s="25" t="s">
        <v>2223</v>
      </c>
      <c r="Z114" s="32" t="s">
        <v>2201</v>
      </c>
      <c r="AA11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4" s="160">
        <f>SUM(Infrastructure[[#This Row],[2011/12c]:[2014/15c]])</f>
        <v>0</v>
      </c>
      <c r="AH114" s="160">
        <f>SUM(Infrastructure[[#This Row],[2012/13c]:[2014/15c]])</f>
        <v>0</v>
      </c>
      <c r="AI114" s="160">
        <f>SUM(Infrastructure[[#This Row],[2015 to 2020c]:[Beyond 2020c]])</f>
        <v>0</v>
      </c>
      <c r="AJ114" s="160">
        <f>Infrastructure[[#This Row],[2012 to 2015 deflated]]+Infrastructure[[#This Row],[Post 2015 deflated]]</f>
        <v>0</v>
      </c>
      <c r="AK114" s="160">
        <f>Infrastructure[[#This Row],[2011 to 2015 deflated]]+Infrastructure[[#This Row],[Post 2015 deflated]]</f>
        <v>0</v>
      </c>
    </row>
    <row r="115" spans="1:37" ht="75">
      <c r="A115" s="25" t="s">
        <v>2009</v>
      </c>
      <c r="B115" s="25" t="s">
        <v>2196</v>
      </c>
      <c r="C115" s="25" t="s">
        <v>2430</v>
      </c>
      <c r="D115" s="25" t="s">
        <v>2459</v>
      </c>
      <c r="F115" s="26"/>
      <c r="G115" s="30" t="s">
        <v>15</v>
      </c>
      <c r="H115" s="29" t="s">
        <v>16</v>
      </c>
      <c r="I115" s="30" t="s">
        <v>15</v>
      </c>
      <c r="J115" s="28" t="s">
        <v>2443</v>
      </c>
      <c r="K115" s="44"/>
      <c r="L115" s="44">
        <v>2020</v>
      </c>
      <c r="M115" s="29"/>
      <c r="N115" s="24"/>
      <c r="O115" s="24"/>
      <c r="P115" s="129"/>
      <c r="Q115" s="24"/>
      <c r="R115" s="24"/>
      <c r="S115" s="24"/>
      <c r="T115" s="24"/>
      <c r="U115" s="24"/>
      <c r="W115" s="29"/>
      <c r="X115" s="131"/>
      <c r="Y115" s="25" t="s">
        <v>2224</v>
      </c>
      <c r="Z115" s="32" t="s">
        <v>2201</v>
      </c>
      <c r="AA11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5" s="160">
        <f>SUM(Infrastructure[[#This Row],[2011/12c]:[2014/15c]])</f>
        <v>0</v>
      </c>
      <c r="AH115" s="160">
        <f>SUM(Infrastructure[[#This Row],[2012/13c]:[2014/15c]])</f>
        <v>0</v>
      </c>
      <c r="AI115" s="160">
        <f>SUM(Infrastructure[[#This Row],[2015 to 2020c]:[Beyond 2020c]])</f>
        <v>0</v>
      </c>
      <c r="AJ115" s="160">
        <f>Infrastructure[[#This Row],[2012 to 2015 deflated]]+Infrastructure[[#This Row],[Post 2015 deflated]]</f>
        <v>0</v>
      </c>
      <c r="AK115" s="160">
        <f>Infrastructure[[#This Row],[2011 to 2015 deflated]]+Infrastructure[[#This Row],[Post 2015 deflated]]</f>
        <v>0</v>
      </c>
    </row>
    <row r="116" spans="1:37" ht="75">
      <c r="A116" s="25" t="s">
        <v>2009</v>
      </c>
      <c r="B116" s="25" t="s">
        <v>2196</v>
      </c>
      <c r="C116" s="25" t="s">
        <v>2430</v>
      </c>
      <c r="D116" s="25" t="s">
        <v>2460</v>
      </c>
      <c r="F116" s="26"/>
      <c r="G116" s="30" t="s">
        <v>15</v>
      </c>
      <c r="H116" s="29" t="s">
        <v>16</v>
      </c>
      <c r="I116" s="30" t="s">
        <v>15</v>
      </c>
      <c r="J116" s="28" t="s">
        <v>2443</v>
      </c>
      <c r="K116" s="44"/>
      <c r="L116" s="44">
        <v>2021</v>
      </c>
      <c r="M116" s="29"/>
      <c r="N116" s="24"/>
      <c r="O116" s="24"/>
      <c r="P116" s="129"/>
      <c r="Q116" s="24"/>
      <c r="R116" s="24"/>
      <c r="S116" s="24"/>
      <c r="T116" s="24"/>
      <c r="U116" s="24"/>
      <c r="W116" s="29"/>
      <c r="X116" s="131"/>
      <c r="Y116" s="25" t="s">
        <v>2225</v>
      </c>
      <c r="Z116" s="32" t="s">
        <v>2201</v>
      </c>
      <c r="AA11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6" s="160">
        <f>SUM(Infrastructure[[#This Row],[2011/12c]:[2014/15c]])</f>
        <v>0</v>
      </c>
      <c r="AH116" s="160">
        <f>SUM(Infrastructure[[#This Row],[2012/13c]:[2014/15c]])</f>
        <v>0</v>
      </c>
      <c r="AI116" s="160">
        <f>SUM(Infrastructure[[#This Row],[2015 to 2020c]:[Beyond 2020c]])</f>
        <v>0</v>
      </c>
      <c r="AJ116" s="160">
        <f>Infrastructure[[#This Row],[2012 to 2015 deflated]]+Infrastructure[[#This Row],[Post 2015 deflated]]</f>
        <v>0</v>
      </c>
      <c r="AK116" s="160">
        <f>Infrastructure[[#This Row],[2011 to 2015 deflated]]+Infrastructure[[#This Row],[Post 2015 deflated]]</f>
        <v>0</v>
      </c>
    </row>
    <row r="117" spans="1:37" ht="75">
      <c r="A117" s="25" t="s">
        <v>2009</v>
      </c>
      <c r="B117" s="25" t="s">
        <v>2196</v>
      </c>
      <c r="C117" s="25" t="s">
        <v>2430</v>
      </c>
      <c r="D117" s="25" t="s">
        <v>2504</v>
      </c>
      <c r="F117" s="26"/>
      <c r="G117" s="30" t="s">
        <v>15</v>
      </c>
      <c r="H117" s="29" t="s">
        <v>16</v>
      </c>
      <c r="I117" s="30" t="s">
        <v>15</v>
      </c>
      <c r="J117" s="28" t="s">
        <v>2443</v>
      </c>
      <c r="K117" s="44"/>
      <c r="L117" s="44">
        <v>2016</v>
      </c>
      <c r="M117" s="29"/>
      <c r="N117" s="24"/>
      <c r="O117" s="24"/>
      <c r="P117" s="129"/>
      <c r="Q117" s="24"/>
      <c r="R117" s="24"/>
      <c r="S117" s="24"/>
      <c r="T117" s="24"/>
      <c r="U117" s="24"/>
      <c r="W117" s="29"/>
      <c r="X117" s="131"/>
      <c r="Y117" s="25" t="s">
        <v>2269</v>
      </c>
      <c r="Z117" s="32" t="s">
        <v>2201</v>
      </c>
      <c r="AA11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7" s="160">
        <f>SUM(Infrastructure[[#This Row],[2011/12c]:[2014/15c]])</f>
        <v>0</v>
      </c>
      <c r="AH117" s="160">
        <f>SUM(Infrastructure[[#This Row],[2012/13c]:[2014/15c]])</f>
        <v>0</v>
      </c>
      <c r="AI117" s="160">
        <f>SUM(Infrastructure[[#This Row],[2015 to 2020c]:[Beyond 2020c]])</f>
        <v>0</v>
      </c>
      <c r="AJ117" s="160">
        <f>Infrastructure[[#This Row],[2012 to 2015 deflated]]+Infrastructure[[#This Row],[Post 2015 deflated]]</f>
        <v>0</v>
      </c>
      <c r="AK117" s="160">
        <f>Infrastructure[[#This Row],[2011 to 2015 deflated]]+Infrastructure[[#This Row],[Post 2015 deflated]]</f>
        <v>0</v>
      </c>
    </row>
    <row r="118" spans="1:37" ht="75">
      <c r="A118" s="25" t="s">
        <v>2009</v>
      </c>
      <c r="B118" s="25" t="s">
        <v>2196</v>
      </c>
      <c r="C118" s="25" t="s">
        <v>2430</v>
      </c>
      <c r="D118" s="25" t="s">
        <v>2505</v>
      </c>
      <c r="F118" s="26"/>
      <c r="G118" s="30" t="s">
        <v>15</v>
      </c>
      <c r="H118" s="29" t="s">
        <v>16</v>
      </c>
      <c r="I118" s="30" t="s">
        <v>15</v>
      </c>
      <c r="J118" s="28" t="s">
        <v>2443</v>
      </c>
      <c r="K118" s="44"/>
      <c r="L118" s="44">
        <v>2017</v>
      </c>
      <c r="M118" s="29"/>
      <c r="N118" s="24"/>
      <c r="O118" s="24"/>
      <c r="P118" s="129"/>
      <c r="Q118" s="24"/>
      <c r="R118" s="24"/>
      <c r="S118" s="24"/>
      <c r="T118" s="24"/>
      <c r="U118" s="24"/>
      <c r="W118" s="29"/>
      <c r="X118" s="131"/>
      <c r="Y118" s="25" t="s">
        <v>2270</v>
      </c>
      <c r="Z118" s="32" t="s">
        <v>2201</v>
      </c>
      <c r="AA11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8" s="160">
        <f>SUM(Infrastructure[[#This Row],[2011/12c]:[2014/15c]])</f>
        <v>0</v>
      </c>
      <c r="AH118" s="160">
        <f>SUM(Infrastructure[[#This Row],[2012/13c]:[2014/15c]])</f>
        <v>0</v>
      </c>
      <c r="AI118" s="160">
        <f>SUM(Infrastructure[[#This Row],[2015 to 2020c]:[Beyond 2020c]])</f>
        <v>0</v>
      </c>
      <c r="AJ118" s="160">
        <f>Infrastructure[[#This Row],[2012 to 2015 deflated]]+Infrastructure[[#This Row],[Post 2015 deflated]]</f>
        <v>0</v>
      </c>
      <c r="AK118" s="160">
        <f>Infrastructure[[#This Row],[2011 to 2015 deflated]]+Infrastructure[[#This Row],[Post 2015 deflated]]</f>
        <v>0</v>
      </c>
    </row>
    <row r="119" spans="1:37" ht="75">
      <c r="A119" s="25" t="s">
        <v>2009</v>
      </c>
      <c r="B119" s="25" t="s">
        <v>2196</v>
      </c>
      <c r="C119" s="25" t="s">
        <v>2430</v>
      </c>
      <c r="D119" s="25" t="s">
        <v>2506</v>
      </c>
      <c r="F119" s="26"/>
      <c r="G119" s="30" t="s">
        <v>15</v>
      </c>
      <c r="H119" s="29" t="s">
        <v>16</v>
      </c>
      <c r="I119" s="30" t="s">
        <v>15</v>
      </c>
      <c r="J119" s="28" t="s">
        <v>2443</v>
      </c>
      <c r="K119" s="44"/>
      <c r="L119" s="44">
        <v>2017</v>
      </c>
      <c r="M119" s="29"/>
      <c r="N119" s="24"/>
      <c r="O119" s="24"/>
      <c r="P119" s="129"/>
      <c r="Q119" s="24"/>
      <c r="R119" s="24"/>
      <c r="S119" s="24"/>
      <c r="T119" s="24"/>
      <c r="U119" s="24"/>
      <c r="W119" s="29"/>
      <c r="X119" s="131"/>
      <c r="Y119" s="25" t="s">
        <v>2271</v>
      </c>
      <c r="Z119" s="32" t="s">
        <v>2201</v>
      </c>
      <c r="AA11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1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1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1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1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1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19" s="160">
        <f>SUM(Infrastructure[[#This Row],[2011/12c]:[2014/15c]])</f>
        <v>0</v>
      </c>
      <c r="AH119" s="160">
        <f>SUM(Infrastructure[[#This Row],[2012/13c]:[2014/15c]])</f>
        <v>0</v>
      </c>
      <c r="AI119" s="160">
        <f>SUM(Infrastructure[[#This Row],[2015 to 2020c]:[Beyond 2020c]])</f>
        <v>0</v>
      </c>
      <c r="AJ119" s="160">
        <f>Infrastructure[[#This Row],[2012 to 2015 deflated]]+Infrastructure[[#This Row],[Post 2015 deflated]]</f>
        <v>0</v>
      </c>
      <c r="AK119" s="160">
        <f>Infrastructure[[#This Row],[2011 to 2015 deflated]]+Infrastructure[[#This Row],[Post 2015 deflated]]</f>
        <v>0</v>
      </c>
    </row>
    <row r="120" spans="1:37" ht="75">
      <c r="A120" s="25" t="s">
        <v>2009</v>
      </c>
      <c r="B120" s="25" t="s">
        <v>2196</v>
      </c>
      <c r="C120" s="25" t="s">
        <v>2430</v>
      </c>
      <c r="D120" s="25" t="s">
        <v>2507</v>
      </c>
      <c r="E120" s="25">
        <v>0</v>
      </c>
      <c r="F120" s="26"/>
      <c r="G120" s="30" t="s">
        <v>15</v>
      </c>
      <c r="H120" s="29" t="s">
        <v>16</v>
      </c>
      <c r="I120" s="30" t="s">
        <v>15</v>
      </c>
      <c r="J120" s="28" t="s">
        <v>2443</v>
      </c>
      <c r="K120" s="44"/>
      <c r="L120" s="44">
        <v>2018</v>
      </c>
      <c r="M120" s="29"/>
      <c r="N120" s="24"/>
      <c r="O120" s="24"/>
      <c r="P120" s="129"/>
      <c r="Q120" s="24"/>
      <c r="R120" s="24"/>
      <c r="S120" s="24"/>
      <c r="T120" s="24"/>
      <c r="U120" s="24"/>
      <c r="W120" s="29"/>
      <c r="X120" s="131"/>
      <c r="Y120" s="25" t="s">
        <v>2272</v>
      </c>
      <c r="Z120" s="32" t="s">
        <v>2201</v>
      </c>
      <c r="AA12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0" s="160">
        <f>SUM(Infrastructure[[#This Row],[2011/12c]:[2014/15c]])</f>
        <v>0</v>
      </c>
      <c r="AH120" s="160">
        <f>SUM(Infrastructure[[#This Row],[2012/13c]:[2014/15c]])</f>
        <v>0</v>
      </c>
      <c r="AI120" s="160">
        <f>SUM(Infrastructure[[#This Row],[2015 to 2020c]:[Beyond 2020c]])</f>
        <v>0</v>
      </c>
      <c r="AJ120" s="160">
        <f>Infrastructure[[#This Row],[2012 to 2015 deflated]]+Infrastructure[[#This Row],[Post 2015 deflated]]</f>
        <v>0</v>
      </c>
      <c r="AK120" s="160">
        <f>Infrastructure[[#This Row],[2011 to 2015 deflated]]+Infrastructure[[#This Row],[Post 2015 deflated]]</f>
        <v>0</v>
      </c>
    </row>
    <row r="121" spans="1:37" ht="75">
      <c r="A121" s="25" t="s">
        <v>2009</v>
      </c>
      <c r="B121" s="25" t="s">
        <v>2196</v>
      </c>
      <c r="C121" s="25" t="s">
        <v>2430</v>
      </c>
      <c r="D121" s="25" t="s">
        <v>2508</v>
      </c>
      <c r="F121" s="26"/>
      <c r="G121" s="30" t="s">
        <v>15</v>
      </c>
      <c r="H121" s="29" t="s">
        <v>16</v>
      </c>
      <c r="I121" s="30" t="s">
        <v>15</v>
      </c>
      <c r="J121" s="28" t="s">
        <v>2443</v>
      </c>
      <c r="K121" s="44"/>
      <c r="L121" s="44">
        <v>2018</v>
      </c>
      <c r="M121" s="29"/>
      <c r="N121" s="24"/>
      <c r="O121" s="24"/>
      <c r="P121" s="129"/>
      <c r="Q121" s="24"/>
      <c r="R121" s="24"/>
      <c r="S121" s="24"/>
      <c r="T121" s="24"/>
      <c r="U121" s="24"/>
      <c r="W121" s="29"/>
      <c r="X121" s="131"/>
      <c r="Y121" s="25" t="s">
        <v>2273</v>
      </c>
      <c r="Z121" s="32" t="s">
        <v>2201</v>
      </c>
      <c r="AA12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1" s="160">
        <f>SUM(Infrastructure[[#This Row],[2011/12c]:[2014/15c]])</f>
        <v>0</v>
      </c>
      <c r="AH121" s="160">
        <f>SUM(Infrastructure[[#This Row],[2012/13c]:[2014/15c]])</f>
        <v>0</v>
      </c>
      <c r="AI121" s="160">
        <f>SUM(Infrastructure[[#This Row],[2015 to 2020c]:[Beyond 2020c]])</f>
        <v>0</v>
      </c>
      <c r="AJ121" s="160">
        <f>Infrastructure[[#This Row],[2012 to 2015 deflated]]+Infrastructure[[#This Row],[Post 2015 deflated]]</f>
        <v>0</v>
      </c>
      <c r="AK121" s="160">
        <f>Infrastructure[[#This Row],[2011 to 2015 deflated]]+Infrastructure[[#This Row],[Post 2015 deflated]]</f>
        <v>0</v>
      </c>
    </row>
    <row r="122" spans="1:37" ht="75">
      <c r="A122" s="25" t="s">
        <v>2009</v>
      </c>
      <c r="B122" s="25" t="s">
        <v>2196</v>
      </c>
      <c r="C122" s="25" t="s">
        <v>2430</v>
      </c>
      <c r="D122" s="25" t="s">
        <v>2509</v>
      </c>
      <c r="F122" s="26"/>
      <c r="G122" s="30" t="s">
        <v>15</v>
      </c>
      <c r="H122" s="29" t="s">
        <v>16</v>
      </c>
      <c r="I122" s="30" t="s">
        <v>15</v>
      </c>
      <c r="J122" s="28" t="s">
        <v>2443</v>
      </c>
      <c r="K122" s="44"/>
      <c r="L122" s="44">
        <v>2019</v>
      </c>
      <c r="M122" s="29"/>
      <c r="N122" s="24"/>
      <c r="O122" s="24"/>
      <c r="P122" s="129"/>
      <c r="Q122" s="24"/>
      <c r="R122" s="24"/>
      <c r="S122" s="24"/>
      <c r="T122" s="24"/>
      <c r="U122" s="24"/>
      <c r="W122" s="29"/>
      <c r="X122" s="131"/>
      <c r="Y122" s="25" t="s">
        <v>2274</v>
      </c>
      <c r="Z122" s="32" t="s">
        <v>2201</v>
      </c>
      <c r="AA12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2" s="160">
        <f>SUM(Infrastructure[[#This Row],[2011/12c]:[2014/15c]])</f>
        <v>0</v>
      </c>
      <c r="AH122" s="160">
        <f>SUM(Infrastructure[[#This Row],[2012/13c]:[2014/15c]])</f>
        <v>0</v>
      </c>
      <c r="AI122" s="160">
        <f>SUM(Infrastructure[[#This Row],[2015 to 2020c]:[Beyond 2020c]])</f>
        <v>0</v>
      </c>
      <c r="AJ122" s="160">
        <f>Infrastructure[[#This Row],[2012 to 2015 deflated]]+Infrastructure[[#This Row],[Post 2015 deflated]]</f>
        <v>0</v>
      </c>
      <c r="AK122" s="160">
        <f>Infrastructure[[#This Row],[2011 to 2015 deflated]]+Infrastructure[[#This Row],[Post 2015 deflated]]</f>
        <v>0</v>
      </c>
    </row>
    <row r="123" spans="1:37" ht="75">
      <c r="A123" s="25" t="s">
        <v>2009</v>
      </c>
      <c r="B123" s="25" t="s">
        <v>2196</v>
      </c>
      <c r="C123" s="25" t="s">
        <v>2430</v>
      </c>
      <c r="D123" s="25" t="s">
        <v>2510</v>
      </c>
      <c r="F123" s="26"/>
      <c r="G123" s="30" t="s">
        <v>15</v>
      </c>
      <c r="H123" s="29" t="s">
        <v>16</v>
      </c>
      <c r="I123" s="30" t="s">
        <v>15</v>
      </c>
      <c r="J123" s="28" t="s">
        <v>2443</v>
      </c>
      <c r="K123" s="44"/>
      <c r="L123" s="44">
        <v>2019</v>
      </c>
      <c r="M123" s="29"/>
      <c r="N123" s="24"/>
      <c r="O123" s="24"/>
      <c r="P123" s="129"/>
      <c r="Q123" s="24"/>
      <c r="R123" s="24"/>
      <c r="S123" s="24"/>
      <c r="T123" s="24"/>
      <c r="U123" s="24"/>
      <c r="W123" s="29"/>
      <c r="X123" s="131"/>
      <c r="Y123" s="25" t="s">
        <v>2275</v>
      </c>
      <c r="Z123" s="32" t="s">
        <v>2201</v>
      </c>
      <c r="AA12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3" s="160">
        <f>SUM(Infrastructure[[#This Row],[2011/12c]:[2014/15c]])</f>
        <v>0</v>
      </c>
      <c r="AH123" s="160">
        <f>SUM(Infrastructure[[#This Row],[2012/13c]:[2014/15c]])</f>
        <v>0</v>
      </c>
      <c r="AI123" s="160">
        <f>SUM(Infrastructure[[#This Row],[2015 to 2020c]:[Beyond 2020c]])</f>
        <v>0</v>
      </c>
      <c r="AJ123" s="160">
        <f>Infrastructure[[#This Row],[2012 to 2015 deflated]]+Infrastructure[[#This Row],[Post 2015 deflated]]</f>
        <v>0</v>
      </c>
      <c r="AK123" s="160">
        <f>Infrastructure[[#This Row],[2011 to 2015 deflated]]+Infrastructure[[#This Row],[Post 2015 deflated]]</f>
        <v>0</v>
      </c>
    </row>
    <row r="124" spans="1:37" ht="75">
      <c r="A124" s="25" t="s">
        <v>2009</v>
      </c>
      <c r="B124" s="25" t="s">
        <v>2196</v>
      </c>
      <c r="C124" s="25" t="s">
        <v>2430</v>
      </c>
      <c r="D124" s="25" t="s">
        <v>2511</v>
      </c>
      <c r="F124" s="26"/>
      <c r="G124" s="30" t="s">
        <v>15</v>
      </c>
      <c r="H124" s="29" t="s">
        <v>16</v>
      </c>
      <c r="I124" s="30" t="s">
        <v>15</v>
      </c>
      <c r="J124" s="28" t="s">
        <v>2443</v>
      </c>
      <c r="K124" s="44"/>
      <c r="L124" s="44">
        <v>2020</v>
      </c>
      <c r="M124" s="29"/>
      <c r="N124" s="24"/>
      <c r="O124" s="24"/>
      <c r="P124" s="129"/>
      <c r="Q124" s="24"/>
      <c r="R124" s="24"/>
      <c r="S124" s="24"/>
      <c r="T124" s="24"/>
      <c r="U124" s="24"/>
      <c r="W124" s="29"/>
      <c r="X124" s="131"/>
      <c r="Y124" s="25" t="s">
        <v>2276</v>
      </c>
      <c r="Z124" s="32" t="s">
        <v>2201</v>
      </c>
      <c r="AA12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4" s="160">
        <f>SUM(Infrastructure[[#This Row],[2011/12c]:[2014/15c]])</f>
        <v>0</v>
      </c>
      <c r="AH124" s="160">
        <f>SUM(Infrastructure[[#This Row],[2012/13c]:[2014/15c]])</f>
        <v>0</v>
      </c>
      <c r="AI124" s="160">
        <f>SUM(Infrastructure[[#This Row],[2015 to 2020c]:[Beyond 2020c]])</f>
        <v>0</v>
      </c>
      <c r="AJ124" s="160">
        <f>Infrastructure[[#This Row],[2012 to 2015 deflated]]+Infrastructure[[#This Row],[Post 2015 deflated]]</f>
        <v>0</v>
      </c>
      <c r="AK124" s="160">
        <f>Infrastructure[[#This Row],[2011 to 2015 deflated]]+Infrastructure[[#This Row],[Post 2015 deflated]]</f>
        <v>0</v>
      </c>
    </row>
    <row r="125" spans="1:37" ht="75">
      <c r="A125" s="25" t="s">
        <v>2009</v>
      </c>
      <c r="B125" s="25" t="s">
        <v>2196</v>
      </c>
      <c r="C125" s="25" t="s">
        <v>2430</v>
      </c>
      <c r="D125" s="25" t="s">
        <v>2512</v>
      </c>
      <c r="F125" s="26"/>
      <c r="G125" s="30" t="s">
        <v>15</v>
      </c>
      <c r="H125" s="29" t="s">
        <v>16</v>
      </c>
      <c r="I125" s="30" t="s">
        <v>15</v>
      </c>
      <c r="J125" s="28" t="s">
        <v>2443</v>
      </c>
      <c r="K125" s="44"/>
      <c r="L125" s="44">
        <v>2019</v>
      </c>
      <c r="M125" s="29"/>
      <c r="N125" s="24"/>
      <c r="O125" s="24"/>
      <c r="P125" s="129"/>
      <c r="Q125" s="24"/>
      <c r="R125" s="24"/>
      <c r="S125" s="24"/>
      <c r="T125" s="24"/>
      <c r="U125" s="24"/>
      <c r="W125" s="29"/>
      <c r="X125" s="131"/>
      <c r="Y125" s="25" t="s">
        <v>2277</v>
      </c>
      <c r="Z125" s="32" t="s">
        <v>2201</v>
      </c>
      <c r="AA12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5" s="160">
        <f>SUM(Infrastructure[[#This Row],[2011/12c]:[2014/15c]])</f>
        <v>0</v>
      </c>
      <c r="AH125" s="160">
        <f>SUM(Infrastructure[[#This Row],[2012/13c]:[2014/15c]])</f>
        <v>0</v>
      </c>
      <c r="AI125" s="160">
        <f>SUM(Infrastructure[[#This Row],[2015 to 2020c]:[Beyond 2020c]])</f>
        <v>0</v>
      </c>
      <c r="AJ125" s="160">
        <f>Infrastructure[[#This Row],[2012 to 2015 deflated]]+Infrastructure[[#This Row],[Post 2015 deflated]]</f>
        <v>0</v>
      </c>
      <c r="AK125" s="160">
        <f>Infrastructure[[#This Row],[2011 to 2015 deflated]]+Infrastructure[[#This Row],[Post 2015 deflated]]</f>
        <v>0</v>
      </c>
    </row>
    <row r="126" spans="1:37" ht="75">
      <c r="A126" s="25" t="s">
        <v>2009</v>
      </c>
      <c r="B126" s="25" t="s">
        <v>2196</v>
      </c>
      <c r="C126" s="25" t="s">
        <v>2430</v>
      </c>
      <c r="D126" s="25" t="s">
        <v>2513</v>
      </c>
      <c r="F126" s="26"/>
      <c r="G126" s="30" t="s">
        <v>15</v>
      </c>
      <c r="H126" s="29" t="s">
        <v>16</v>
      </c>
      <c r="I126" s="30" t="s">
        <v>15</v>
      </c>
      <c r="J126" s="28" t="s">
        <v>2443</v>
      </c>
      <c r="K126" s="44"/>
      <c r="L126" s="44">
        <v>2020</v>
      </c>
      <c r="M126" s="29"/>
      <c r="N126" s="24"/>
      <c r="O126" s="24"/>
      <c r="P126" s="129"/>
      <c r="Q126" s="24"/>
      <c r="R126" s="24"/>
      <c r="S126" s="24"/>
      <c r="T126" s="24"/>
      <c r="U126" s="24"/>
      <c r="W126" s="29"/>
      <c r="X126" s="131"/>
      <c r="Y126" s="25" t="s">
        <v>2278</v>
      </c>
      <c r="Z126" s="32" t="s">
        <v>2201</v>
      </c>
      <c r="AA12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6" s="160">
        <f>SUM(Infrastructure[[#This Row],[2011/12c]:[2014/15c]])</f>
        <v>0</v>
      </c>
      <c r="AH126" s="160">
        <f>SUM(Infrastructure[[#This Row],[2012/13c]:[2014/15c]])</f>
        <v>0</v>
      </c>
      <c r="AI126" s="160">
        <f>SUM(Infrastructure[[#This Row],[2015 to 2020c]:[Beyond 2020c]])</f>
        <v>0</v>
      </c>
      <c r="AJ126" s="160">
        <f>Infrastructure[[#This Row],[2012 to 2015 deflated]]+Infrastructure[[#This Row],[Post 2015 deflated]]</f>
        <v>0</v>
      </c>
      <c r="AK126" s="160">
        <f>Infrastructure[[#This Row],[2011 to 2015 deflated]]+Infrastructure[[#This Row],[Post 2015 deflated]]</f>
        <v>0</v>
      </c>
    </row>
    <row r="127" spans="1:37" ht="75">
      <c r="A127" s="25" t="s">
        <v>2009</v>
      </c>
      <c r="B127" s="25" t="s">
        <v>2196</v>
      </c>
      <c r="C127" s="25" t="s">
        <v>2430</v>
      </c>
      <c r="D127" s="25" t="s">
        <v>2514</v>
      </c>
      <c r="F127" s="26"/>
      <c r="G127" s="30" t="s">
        <v>15</v>
      </c>
      <c r="H127" s="29" t="s">
        <v>16</v>
      </c>
      <c r="I127" s="30" t="s">
        <v>15</v>
      </c>
      <c r="J127" s="28" t="s">
        <v>2443</v>
      </c>
      <c r="K127" s="44"/>
      <c r="L127" s="44">
        <v>2020</v>
      </c>
      <c r="M127" s="29"/>
      <c r="N127" s="24"/>
      <c r="O127" s="24"/>
      <c r="P127" s="129"/>
      <c r="Q127" s="24"/>
      <c r="R127" s="24"/>
      <c r="S127" s="24"/>
      <c r="T127" s="24"/>
      <c r="U127" s="24"/>
      <c r="W127" s="29"/>
      <c r="X127" s="131"/>
      <c r="Y127" s="25" t="s">
        <v>2279</v>
      </c>
      <c r="Z127" s="32" t="s">
        <v>2201</v>
      </c>
      <c r="AA12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7" s="160">
        <f>SUM(Infrastructure[[#This Row],[2011/12c]:[2014/15c]])</f>
        <v>0</v>
      </c>
      <c r="AH127" s="160">
        <f>SUM(Infrastructure[[#This Row],[2012/13c]:[2014/15c]])</f>
        <v>0</v>
      </c>
      <c r="AI127" s="160">
        <f>SUM(Infrastructure[[#This Row],[2015 to 2020c]:[Beyond 2020c]])</f>
        <v>0</v>
      </c>
      <c r="AJ127" s="160">
        <f>Infrastructure[[#This Row],[2012 to 2015 deflated]]+Infrastructure[[#This Row],[Post 2015 deflated]]</f>
        <v>0</v>
      </c>
      <c r="AK127" s="160">
        <f>Infrastructure[[#This Row],[2011 to 2015 deflated]]+Infrastructure[[#This Row],[Post 2015 deflated]]</f>
        <v>0</v>
      </c>
    </row>
    <row r="128" spans="1:37" ht="75">
      <c r="A128" s="25" t="s">
        <v>2009</v>
      </c>
      <c r="B128" s="25" t="s">
        <v>2196</v>
      </c>
      <c r="C128" s="25" t="s">
        <v>2430</v>
      </c>
      <c r="D128" s="25" t="s">
        <v>2515</v>
      </c>
      <c r="E128" s="25">
        <v>0</v>
      </c>
      <c r="F128" s="26"/>
      <c r="G128" s="30" t="s">
        <v>15</v>
      </c>
      <c r="H128" s="29" t="s">
        <v>16</v>
      </c>
      <c r="I128" s="30" t="s">
        <v>15</v>
      </c>
      <c r="J128" s="28" t="s">
        <v>2443</v>
      </c>
      <c r="K128" s="44"/>
      <c r="L128" s="44">
        <v>2021</v>
      </c>
      <c r="M128" s="29"/>
      <c r="N128" s="24"/>
      <c r="O128" s="24"/>
      <c r="P128" s="129"/>
      <c r="Q128" s="24"/>
      <c r="R128" s="24"/>
      <c r="S128" s="24"/>
      <c r="T128" s="24"/>
      <c r="U128" s="24"/>
      <c r="W128" s="29"/>
      <c r="X128" s="131"/>
      <c r="Y128" s="25" t="s">
        <v>2280</v>
      </c>
      <c r="Z128" s="32" t="s">
        <v>2201</v>
      </c>
      <c r="AA12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8" s="160">
        <f>SUM(Infrastructure[[#This Row],[2011/12c]:[2014/15c]])</f>
        <v>0</v>
      </c>
      <c r="AH128" s="160">
        <f>SUM(Infrastructure[[#This Row],[2012/13c]:[2014/15c]])</f>
        <v>0</v>
      </c>
      <c r="AI128" s="160">
        <f>SUM(Infrastructure[[#This Row],[2015 to 2020c]:[Beyond 2020c]])</f>
        <v>0</v>
      </c>
      <c r="AJ128" s="160">
        <f>Infrastructure[[#This Row],[2012 to 2015 deflated]]+Infrastructure[[#This Row],[Post 2015 deflated]]</f>
        <v>0</v>
      </c>
      <c r="AK128" s="160">
        <f>Infrastructure[[#This Row],[2011 to 2015 deflated]]+Infrastructure[[#This Row],[Post 2015 deflated]]</f>
        <v>0</v>
      </c>
    </row>
    <row r="129" spans="1:37" ht="75">
      <c r="A129" s="25" t="s">
        <v>2009</v>
      </c>
      <c r="B129" s="25" t="s">
        <v>2196</v>
      </c>
      <c r="C129" s="25" t="s">
        <v>2430</v>
      </c>
      <c r="D129" s="25" t="s">
        <v>2476</v>
      </c>
      <c r="E129" s="25" t="s">
        <v>2477</v>
      </c>
      <c r="F129" s="26"/>
      <c r="G129" s="30" t="s">
        <v>15</v>
      </c>
      <c r="H129" s="29" t="s">
        <v>16</v>
      </c>
      <c r="I129" s="30" t="s">
        <v>15</v>
      </c>
      <c r="J129" s="28" t="s">
        <v>2439</v>
      </c>
      <c r="K129" s="44"/>
      <c r="L129" s="44">
        <v>2015</v>
      </c>
      <c r="M129" s="29"/>
      <c r="N129" s="24"/>
      <c r="O129" s="24"/>
      <c r="P129" s="129"/>
      <c r="Q129" s="24"/>
      <c r="R129" s="24"/>
      <c r="S129" s="24"/>
      <c r="T129" s="24"/>
      <c r="U129" s="24"/>
      <c r="W129" s="29"/>
      <c r="X129" s="131"/>
      <c r="Y129" s="25" t="s">
        <v>2239</v>
      </c>
      <c r="Z129" s="32" t="s">
        <v>2201</v>
      </c>
      <c r="AA12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2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2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2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2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2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29" s="160">
        <f>SUM(Infrastructure[[#This Row],[2011/12c]:[2014/15c]])</f>
        <v>0</v>
      </c>
      <c r="AH129" s="160">
        <f>SUM(Infrastructure[[#This Row],[2012/13c]:[2014/15c]])</f>
        <v>0</v>
      </c>
      <c r="AI129" s="160">
        <f>SUM(Infrastructure[[#This Row],[2015 to 2020c]:[Beyond 2020c]])</f>
        <v>0</v>
      </c>
      <c r="AJ129" s="160">
        <f>Infrastructure[[#This Row],[2012 to 2015 deflated]]+Infrastructure[[#This Row],[Post 2015 deflated]]</f>
        <v>0</v>
      </c>
      <c r="AK129" s="160">
        <f>Infrastructure[[#This Row],[2011 to 2015 deflated]]+Infrastructure[[#This Row],[Post 2015 deflated]]</f>
        <v>0</v>
      </c>
    </row>
    <row r="130" spans="1:37" ht="75">
      <c r="A130" s="25" t="s">
        <v>2009</v>
      </c>
      <c r="B130" s="25" t="s">
        <v>2196</v>
      </c>
      <c r="C130" s="25" t="s">
        <v>2430</v>
      </c>
      <c r="D130" s="25" t="s">
        <v>2492</v>
      </c>
      <c r="F130" s="26"/>
      <c r="G130" s="30" t="s">
        <v>15</v>
      </c>
      <c r="H130" s="29" t="s">
        <v>16</v>
      </c>
      <c r="I130" s="30" t="s">
        <v>15</v>
      </c>
      <c r="J130" s="28" t="s">
        <v>2443</v>
      </c>
      <c r="K130" s="44"/>
      <c r="L130" s="44">
        <v>2016</v>
      </c>
      <c r="M130" s="29"/>
      <c r="N130" s="24"/>
      <c r="O130" s="24"/>
      <c r="P130" s="129"/>
      <c r="Q130" s="24"/>
      <c r="R130" s="24"/>
      <c r="S130" s="24"/>
      <c r="T130" s="24"/>
      <c r="U130" s="24"/>
      <c r="W130" s="29"/>
      <c r="X130" s="131"/>
      <c r="Y130" s="25" t="s">
        <v>2252</v>
      </c>
      <c r="Z130" s="32" t="s">
        <v>2201</v>
      </c>
      <c r="AA13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0" s="160">
        <f>SUM(Infrastructure[[#This Row],[2011/12c]:[2014/15c]])</f>
        <v>0</v>
      </c>
      <c r="AH130" s="160">
        <f>SUM(Infrastructure[[#This Row],[2012/13c]:[2014/15c]])</f>
        <v>0</v>
      </c>
      <c r="AI130" s="160">
        <f>SUM(Infrastructure[[#This Row],[2015 to 2020c]:[Beyond 2020c]])</f>
        <v>0</v>
      </c>
      <c r="AJ130" s="160">
        <f>Infrastructure[[#This Row],[2012 to 2015 deflated]]+Infrastructure[[#This Row],[Post 2015 deflated]]</f>
        <v>0</v>
      </c>
      <c r="AK130" s="160">
        <f>Infrastructure[[#This Row],[2011 to 2015 deflated]]+Infrastructure[[#This Row],[Post 2015 deflated]]</f>
        <v>0</v>
      </c>
    </row>
    <row r="131" spans="1:37" ht="75">
      <c r="A131" s="25" t="s">
        <v>2009</v>
      </c>
      <c r="B131" s="25" t="s">
        <v>2196</v>
      </c>
      <c r="C131" s="25" t="s">
        <v>2430</v>
      </c>
      <c r="D131" s="25" t="s">
        <v>2492</v>
      </c>
      <c r="F131" s="26"/>
      <c r="G131" s="30" t="s">
        <v>15</v>
      </c>
      <c r="H131" s="29" t="s">
        <v>16</v>
      </c>
      <c r="I131" s="30" t="s">
        <v>15</v>
      </c>
      <c r="J131" s="28" t="s">
        <v>2443</v>
      </c>
      <c r="K131" s="44"/>
      <c r="L131" s="44">
        <v>2016</v>
      </c>
      <c r="M131" s="29"/>
      <c r="N131" s="24"/>
      <c r="O131" s="24"/>
      <c r="P131" s="129"/>
      <c r="Q131" s="24"/>
      <c r="R131" s="24"/>
      <c r="S131" s="24"/>
      <c r="T131" s="24"/>
      <c r="U131" s="24"/>
      <c r="W131" s="29"/>
      <c r="X131" s="131"/>
      <c r="Y131" s="25" t="s">
        <v>2253</v>
      </c>
      <c r="Z131" s="32" t="s">
        <v>2201</v>
      </c>
      <c r="AA13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1" s="160">
        <f>SUM(Infrastructure[[#This Row],[2011/12c]:[2014/15c]])</f>
        <v>0</v>
      </c>
      <c r="AH131" s="160">
        <f>SUM(Infrastructure[[#This Row],[2012/13c]:[2014/15c]])</f>
        <v>0</v>
      </c>
      <c r="AI131" s="160">
        <f>SUM(Infrastructure[[#This Row],[2015 to 2020c]:[Beyond 2020c]])</f>
        <v>0</v>
      </c>
      <c r="AJ131" s="160">
        <f>Infrastructure[[#This Row],[2012 to 2015 deflated]]+Infrastructure[[#This Row],[Post 2015 deflated]]</f>
        <v>0</v>
      </c>
      <c r="AK131" s="160">
        <f>Infrastructure[[#This Row],[2011 to 2015 deflated]]+Infrastructure[[#This Row],[Post 2015 deflated]]</f>
        <v>0</v>
      </c>
    </row>
    <row r="132" spans="1:37" ht="75">
      <c r="A132" s="25" t="s">
        <v>2009</v>
      </c>
      <c r="B132" s="25" t="s">
        <v>2196</v>
      </c>
      <c r="C132" s="25" t="s">
        <v>2430</v>
      </c>
      <c r="D132" s="25" t="s">
        <v>2492</v>
      </c>
      <c r="F132" s="26"/>
      <c r="G132" s="30" t="s">
        <v>15</v>
      </c>
      <c r="H132" s="29" t="s">
        <v>16</v>
      </c>
      <c r="I132" s="30" t="s">
        <v>15</v>
      </c>
      <c r="J132" s="28" t="s">
        <v>2443</v>
      </c>
      <c r="K132" s="44"/>
      <c r="L132" s="44">
        <v>2016</v>
      </c>
      <c r="M132" s="29"/>
      <c r="N132" s="24"/>
      <c r="O132" s="24"/>
      <c r="P132" s="129"/>
      <c r="Q132" s="24"/>
      <c r="R132" s="24"/>
      <c r="S132" s="24"/>
      <c r="T132" s="24"/>
      <c r="U132" s="24"/>
      <c r="W132" s="29"/>
      <c r="X132" s="131"/>
      <c r="Y132" s="25" t="s">
        <v>2254</v>
      </c>
      <c r="Z132" s="32" t="s">
        <v>2201</v>
      </c>
      <c r="AA13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2" s="160">
        <f>SUM(Infrastructure[[#This Row],[2011/12c]:[2014/15c]])</f>
        <v>0</v>
      </c>
      <c r="AH132" s="160">
        <f>SUM(Infrastructure[[#This Row],[2012/13c]:[2014/15c]])</f>
        <v>0</v>
      </c>
      <c r="AI132" s="160">
        <f>SUM(Infrastructure[[#This Row],[2015 to 2020c]:[Beyond 2020c]])</f>
        <v>0</v>
      </c>
      <c r="AJ132" s="160">
        <f>Infrastructure[[#This Row],[2012 to 2015 deflated]]+Infrastructure[[#This Row],[Post 2015 deflated]]</f>
        <v>0</v>
      </c>
      <c r="AK132" s="160">
        <f>Infrastructure[[#This Row],[2011 to 2015 deflated]]+Infrastructure[[#This Row],[Post 2015 deflated]]</f>
        <v>0</v>
      </c>
    </row>
    <row r="133" spans="1:37" ht="75">
      <c r="A133" s="25" t="s">
        <v>2009</v>
      </c>
      <c r="B133" s="25" t="s">
        <v>2196</v>
      </c>
      <c r="C133" s="25" t="s">
        <v>2430</v>
      </c>
      <c r="D133" s="25" t="s">
        <v>2492</v>
      </c>
      <c r="F133" s="26"/>
      <c r="G133" s="30" t="s">
        <v>15</v>
      </c>
      <c r="H133" s="29" t="s">
        <v>16</v>
      </c>
      <c r="I133" s="30" t="s">
        <v>15</v>
      </c>
      <c r="J133" s="28" t="s">
        <v>2443</v>
      </c>
      <c r="K133" s="44"/>
      <c r="L133" s="44">
        <v>2016</v>
      </c>
      <c r="M133" s="29"/>
      <c r="N133" s="24"/>
      <c r="O133" s="24"/>
      <c r="P133" s="129"/>
      <c r="Q133" s="24"/>
      <c r="R133" s="24"/>
      <c r="S133" s="24"/>
      <c r="T133" s="24"/>
      <c r="U133" s="24"/>
      <c r="W133" s="29"/>
      <c r="X133" s="131"/>
      <c r="Y133" s="25" t="s">
        <v>2255</v>
      </c>
      <c r="Z133" s="32" t="s">
        <v>2201</v>
      </c>
      <c r="AA13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3" s="160">
        <f>SUM(Infrastructure[[#This Row],[2011/12c]:[2014/15c]])</f>
        <v>0</v>
      </c>
      <c r="AH133" s="160">
        <f>SUM(Infrastructure[[#This Row],[2012/13c]:[2014/15c]])</f>
        <v>0</v>
      </c>
      <c r="AI133" s="160">
        <f>SUM(Infrastructure[[#This Row],[2015 to 2020c]:[Beyond 2020c]])</f>
        <v>0</v>
      </c>
      <c r="AJ133" s="160">
        <f>Infrastructure[[#This Row],[2012 to 2015 deflated]]+Infrastructure[[#This Row],[Post 2015 deflated]]</f>
        <v>0</v>
      </c>
      <c r="AK133" s="160">
        <f>Infrastructure[[#This Row],[2011 to 2015 deflated]]+Infrastructure[[#This Row],[Post 2015 deflated]]</f>
        <v>0</v>
      </c>
    </row>
    <row r="134" spans="1:37" ht="75">
      <c r="A134" s="25" t="s">
        <v>2009</v>
      </c>
      <c r="B134" s="25" t="s">
        <v>2196</v>
      </c>
      <c r="C134" s="25" t="s">
        <v>2430</v>
      </c>
      <c r="D134" s="25" t="s">
        <v>2492</v>
      </c>
      <c r="F134" s="26"/>
      <c r="G134" s="30" t="s">
        <v>15</v>
      </c>
      <c r="H134" s="29" t="s">
        <v>16</v>
      </c>
      <c r="I134" s="30" t="s">
        <v>15</v>
      </c>
      <c r="J134" s="28" t="s">
        <v>2443</v>
      </c>
      <c r="K134" s="44"/>
      <c r="L134" s="44">
        <v>2017</v>
      </c>
      <c r="M134" s="29"/>
      <c r="N134" s="24"/>
      <c r="O134" s="24"/>
      <c r="P134" s="129"/>
      <c r="Q134" s="24"/>
      <c r="R134" s="24"/>
      <c r="S134" s="24"/>
      <c r="T134" s="24"/>
      <c r="U134" s="24"/>
      <c r="W134" s="29"/>
      <c r="X134" s="131"/>
      <c r="Y134" s="25" t="s">
        <v>2256</v>
      </c>
      <c r="Z134" s="32" t="s">
        <v>2201</v>
      </c>
      <c r="AA13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4" s="160">
        <f>SUM(Infrastructure[[#This Row],[2011/12c]:[2014/15c]])</f>
        <v>0</v>
      </c>
      <c r="AH134" s="160">
        <f>SUM(Infrastructure[[#This Row],[2012/13c]:[2014/15c]])</f>
        <v>0</v>
      </c>
      <c r="AI134" s="160">
        <f>SUM(Infrastructure[[#This Row],[2015 to 2020c]:[Beyond 2020c]])</f>
        <v>0</v>
      </c>
      <c r="AJ134" s="160">
        <f>Infrastructure[[#This Row],[2012 to 2015 deflated]]+Infrastructure[[#This Row],[Post 2015 deflated]]</f>
        <v>0</v>
      </c>
      <c r="AK134" s="160">
        <f>Infrastructure[[#This Row],[2011 to 2015 deflated]]+Infrastructure[[#This Row],[Post 2015 deflated]]</f>
        <v>0</v>
      </c>
    </row>
    <row r="135" spans="1:37" ht="75">
      <c r="A135" s="25" t="s">
        <v>2009</v>
      </c>
      <c r="B135" s="25" t="s">
        <v>2196</v>
      </c>
      <c r="C135" s="25" t="s">
        <v>2430</v>
      </c>
      <c r="D135" s="25" t="s">
        <v>2492</v>
      </c>
      <c r="F135" s="26"/>
      <c r="G135" s="30" t="s">
        <v>15</v>
      </c>
      <c r="H135" s="29" t="s">
        <v>16</v>
      </c>
      <c r="I135" s="30" t="s">
        <v>15</v>
      </c>
      <c r="J135" s="28" t="s">
        <v>2443</v>
      </c>
      <c r="K135" s="44"/>
      <c r="L135" s="44">
        <v>2017</v>
      </c>
      <c r="M135" s="29"/>
      <c r="N135" s="24"/>
      <c r="O135" s="24"/>
      <c r="P135" s="129"/>
      <c r="Q135" s="24"/>
      <c r="R135" s="24"/>
      <c r="S135" s="24"/>
      <c r="T135" s="24"/>
      <c r="U135" s="24"/>
      <c r="W135" s="29"/>
      <c r="X135" s="131"/>
      <c r="Y135" s="25" t="s">
        <v>2257</v>
      </c>
      <c r="Z135" s="32" t="s">
        <v>2201</v>
      </c>
      <c r="AA13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5" s="160">
        <f>SUM(Infrastructure[[#This Row],[2011/12c]:[2014/15c]])</f>
        <v>0</v>
      </c>
      <c r="AH135" s="160">
        <f>SUM(Infrastructure[[#This Row],[2012/13c]:[2014/15c]])</f>
        <v>0</v>
      </c>
      <c r="AI135" s="160">
        <f>SUM(Infrastructure[[#This Row],[2015 to 2020c]:[Beyond 2020c]])</f>
        <v>0</v>
      </c>
      <c r="AJ135" s="160">
        <f>Infrastructure[[#This Row],[2012 to 2015 deflated]]+Infrastructure[[#This Row],[Post 2015 deflated]]</f>
        <v>0</v>
      </c>
      <c r="AK135" s="160">
        <f>Infrastructure[[#This Row],[2011 to 2015 deflated]]+Infrastructure[[#This Row],[Post 2015 deflated]]</f>
        <v>0</v>
      </c>
    </row>
    <row r="136" spans="1:37" ht="75">
      <c r="A136" s="25" t="s">
        <v>2009</v>
      </c>
      <c r="B136" s="25" t="s">
        <v>2196</v>
      </c>
      <c r="C136" s="25" t="s">
        <v>2430</v>
      </c>
      <c r="D136" s="25" t="s">
        <v>2492</v>
      </c>
      <c r="F136" s="26"/>
      <c r="G136" s="30" t="s">
        <v>15</v>
      </c>
      <c r="H136" s="29" t="s">
        <v>16</v>
      </c>
      <c r="I136" s="30" t="s">
        <v>15</v>
      </c>
      <c r="J136" s="28" t="s">
        <v>2443</v>
      </c>
      <c r="K136" s="44"/>
      <c r="L136" s="44">
        <v>2018</v>
      </c>
      <c r="M136" s="29"/>
      <c r="N136" s="24"/>
      <c r="O136" s="24"/>
      <c r="P136" s="129"/>
      <c r="Q136" s="24"/>
      <c r="R136" s="24"/>
      <c r="S136" s="24"/>
      <c r="T136" s="24"/>
      <c r="U136" s="24"/>
      <c r="W136" s="29"/>
      <c r="X136" s="131"/>
      <c r="Y136" s="25" t="s">
        <v>2258</v>
      </c>
      <c r="Z136" s="32" t="s">
        <v>2201</v>
      </c>
      <c r="AA13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6" s="160">
        <f>SUM(Infrastructure[[#This Row],[2011/12c]:[2014/15c]])</f>
        <v>0</v>
      </c>
      <c r="AH136" s="160">
        <f>SUM(Infrastructure[[#This Row],[2012/13c]:[2014/15c]])</f>
        <v>0</v>
      </c>
      <c r="AI136" s="160">
        <f>SUM(Infrastructure[[#This Row],[2015 to 2020c]:[Beyond 2020c]])</f>
        <v>0</v>
      </c>
      <c r="AJ136" s="160">
        <f>Infrastructure[[#This Row],[2012 to 2015 deflated]]+Infrastructure[[#This Row],[Post 2015 deflated]]</f>
        <v>0</v>
      </c>
      <c r="AK136" s="160">
        <f>Infrastructure[[#This Row],[2011 to 2015 deflated]]+Infrastructure[[#This Row],[Post 2015 deflated]]</f>
        <v>0</v>
      </c>
    </row>
    <row r="137" spans="1:37" ht="75">
      <c r="A137" s="25" t="s">
        <v>2009</v>
      </c>
      <c r="B137" s="25" t="s">
        <v>2196</v>
      </c>
      <c r="C137" s="25" t="s">
        <v>2430</v>
      </c>
      <c r="D137" s="25" t="s">
        <v>2492</v>
      </c>
      <c r="F137" s="26"/>
      <c r="G137" s="30" t="s">
        <v>15</v>
      </c>
      <c r="H137" s="29" t="s">
        <v>16</v>
      </c>
      <c r="I137" s="30" t="s">
        <v>15</v>
      </c>
      <c r="J137" s="28" t="s">
        <v>2443</v>
      </c>
      <c r="K137" s="44"/>
      <c r="L137" s="44">
        <v>2019</v>
      </c>
      <c r="M137" s="29"/>
      <c r="N137" s="24"/>
      <c r="O137" s="24"/>
      <c r="P137" s="129"/>
      <c r="Q137" s="24"/>
      <c r="R137" s="24"/>
      <c r="S137" s="24"/>
      <c r="T137" s="24"/>
      <c r="U137" s="24"/>
      <c r="W137" s="29"/>
      <c r="X137" s="131"/>
      <c r="Y137" s="25" t="s">
        <v>2259</v>
      </c>
      <c r="Z137" s="32" t="s">
        <v>2201</v>
      </c>
      <c r="AA13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7" s="160">
        <f>SUM(Infrastructure[[#This Row],[2011/12c]:[2014/15c]])</f>
        <v>0</v>
      </c>
      <c r="AH137" s="160">
        <f>SUM(Infrastructure[[#This Row],[2012/13c]:[2014/15c]])</f>
        <v>0</v>
      </c>
      <c r="AI137" s="160">
        <f>SUM(Infrastructure[[#This Row],[2015 to 2020c]:[Beyond 2020c]])</f>
        <v>0</v>
      </c>
      <c r="AJ137" s="160">
        <f>Infrastructure[[#This Row],[2012 to 2015 deflated]]+Infrastructure[[#This Row],[Post 2015 deflated]]</f>
        <v>0</v>
      </c>
      <c r="AK137" s="160">
        <f>Infrastructure[[#This Row],[2011 to 2015 deflated]]+Infrastructure[[#This Row],[Post 2015 deflated]]</f>
        <v>0</v>
      </c>
    </row>
    <row r="138" spans="1:37" ht="75">
      <c r="A138" s="25" t="s">
        <v>2009</v>
      </c>
      <c r="B138" s="25" t="s">
        <v>2196</v>
      </c>
      <c r="C138" s="25" t="s">
        <v>2430</v>
      </c>
      <c r="D138" s="25" t="s">
        <v>2492</v>
      </c>
      <c r="F138" s="26"/>
      <c r="G138" s="30" t="s">
        <v>15</v>
      </c>
      <c r="H138" s="29" t="s">
        <v>16</v>
      </c>
      <c r="I138" s="30" t="s">
        <v>15</v>
      </c>
      <c r="J138" s="28" t="s">
        <v>2443</v>
      </c>
      <c r="K138" s="44"/>
      <c r="L138" s="44">
        <v>2019</v>
      </c>
      <c r="M138" s="29"/>
      <c r="N138" s="24"/>
      <c r="O138" s="24"/>
      <c r="P138" s="129"/>
      <c r="Q138" s="24"/>
      <c r="R138" s="24"/>
      <c r="S138" s="24"/>
      <c r="T138" s="24"/>
      <c r="U138" s="24"/>
      <c r="W138" s="29"/>
      <c r="X138" s="131"/>
      <c r="Y138" s="25" t="s">
        <v>2260</v>
      </c>
      <c r="Z138" s="32" t="s">
        <v>2201</v>
      </c>
      <c r="AA13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8" s="160">
        <f>SUM(Infrastructure[[#This Row],[2011/12c]:[2014/15c]])</f>
        <v>0</v>
      </c>
      <c r="AH138" s="160">
        <f>SUM(Infrastructure[[#This Row],[2012/13c]:[2014/15c]])</f>
        <v>0</v>
      </c>
      <c r="AI138" s="160">
        <f>SUM(Infrastructure[[#This Row],[2015 to 2020c]:[Beyond 2020c]])</f>
        <v>0</v>
      </c>
      <c r="AJ138" s="160">
        <f>Infrastructure[[#This Row],[2012 to 2015 deflated]]+Infrastructure[[#This Row],[Post 2015 deflated]]</f>
        <v>0</v>
      </c>
      <c r="AK138" s="160">
        <f>Infrastructure[[#This Row],[2011 to 2015 deflated]]+Infrastructure[[#This Row],[Post 2015 deflated]]</f>
        <v>0</v>
      </c>
    </row>
    <row r="139" spans="1:37" ht="75">
      <c r="A139" s="25" t="s">
        <v>2009</v>
      </c>
      <c r="B139" s="25" t="s">
        <v>2196</v>
      </c>
      <c r="C139" s="25" t="s">
        <v>2430</v>
      </c>
      <c r="D139" s="25" t="s">
        <v>2492</v>
      </c>
      <c r="E139" s="25">
        <v>0</v>
      </c>
      <c r="F139" s="26"/>
      <c r="G139" s="30" t="s">
        <v>15</v>
      </c>
      <c r="H139" s="29" t="s">
        <v>16</v>
      </c>
      <c r="I139" s="30" t="s">
        <v>15</v>
      </c>
      <c r="J139" s="28" t="s">
        <v>2443</v>
      </c>
      <c r="K139" s="44"/>
      <c r="L139" s="44">
        <v>2021</v>
      </c>
      <c r="M139" s="29"/>
      <c r="N139" s="24"/>
      <c r="O139" s="24"/>
      <c r="P139" s="129"/>
      <c r="Q139" s="24"/>
      <c r="R139" s="24"/>
      <c r="S139" s="24"/>
      <c r="T139" s="24"/>
      <c r="U139" s="24"/>
      <c r="W139" s="29"/>
      <c r="X139" s="131"/>
      <c r="Y139" s="25" t="s">
        <v>2261</v>
      </c>
      <c r="Z139" s="32" t="s">
        <v>2201</v>
      </c>
      <c r="AA13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3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3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3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3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3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39" s="160">
        <f>SUM(Infrastructure[[#This Row],[2011/12c]:[2014/15c]])</f>
        <v>0</v>
      </c>
      <c r="AH139" s="160">
        <f>SUM(Infrastructure[[#This Row],[2012/13c]:[2014/15c]])</f>
        <v>0</v>
      </c>
      <c r="AI139" s="160">
        <f>SUM(Infrastructure[[#This Row],[2015 to 2020c]:[Beyond 2020c]])</f>
        <v>0</v>
      </c>
      <c r="AJ139" s="160">
        <f>Infrastructure[[#This Row],[2012 to 2015 deflated]]+Infrastructure[[#This Row],[Post 2015 deflated]]</f>
        <v>0</v>
      </c>
      <c r="AK139" s="160">
        <f>Infrastructure[[#This Row],[2011 to 2015 deflated]]+Infrastructure[[#This Row],[Post 2015 deflated]]</f>
        <v>0</v>
      </c>
    </row>
    <row r="140" spans="1:37" ht="75">
      <c r="A140" s="25" t="s">
        <v>2009</v>
      </c>
      <c r="B140" s="25" t="s">
        <v>2196</v>
      </c>
      <c r="C140" s="25" t="s">
        <v>2430</v>
      </c>
      <c r="D140" s="25" t="s">
        <v>2643</v>
      </c>
      <c r="E140" s="25">
        <v>0</v>
      </c>
      <c r="F140" s="26"/>
      <c r="G140" s="30" t="s">
        <v>15</v>
      </c>
      <c r="H140" s="29" t="s">
        <v>16</v>
      </c>
      <c r="I140" s="30" t="s">
        <v>15</v>
      </c>
      <c r="J140" s="28" t="s">
        <v>2443</v>
      </c>
      <c r="K140" s="44"/>
      <c r="L140" s="44">
        <v>2015</v>
      </c>
      <c r="M140" s="29"/>
      <c r="N140" s="24"/>
      <c r="O140" s="24"/>
      <c r="P140" s="129"/>
      <c r="Q140" s="24"/>
      <c r="R140" s="24"/>
      <c r="S140" s="24"/>
      <c r="T140" s="24"/>
      <c r="U140" s="24"/>
      <c r="W140" s="29"/>
      <c r="X140" s="131"/>
      <c r="Y140" s="25" t="s">
        <v>2378</v>
      </c>
      <c r="Z140" s="32" t="s">
        <v>2201</v>
      </c>
      <c r="AA14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0" s="160">
        <f>SUM(Infrastructure[[#This Row],[2011/12c]:[2014/15c]])</f>
        <v>0</v>
      </c>
      <c r="AH140" s="160">
        <f>SUM(Infrastructure[[#This Row],[2012/13c]:[2014/15c]])</f>
        <v>0</v>
      </c>
      <c r="AI140" s="160">
        <f>SUM(Infrastructure[[#This Row],[2015 to 2020c]:[Beyond 2020c]])</f>
        <v>0</v>
      </c>
      <c r="AJ140" s="160">
        <f>Infrastructure[[#This Row],[2012 to 2015 deflated]]+Infrastructure[[#This Row],[Post 2015 deflated]]</f>
        <v>0</v>
      </c>
      <c r="AK140" s="160">
        <f>Infrastructure[[#This Row],[2011 to 2015 deflated]]+Infrastructure[[#This Row],[Post 2015 deflated]]</f>
        <v>0</v>
      </c>
    </row>
    <row r="141" spans="1:37" ht="75">
      <c r="A141" s="25" t="s">
        <v>2009</v>
      </c>
      <c r="B141" s="25" t="s">
        <v>2196</v>
      </c>
      <c r="C141" s="25" t="s">
        <v>2430</v>
      </c>
      <c r="D141" s="25" t="s">
        <v>2644</v>
      </c>
      <c r="E141" s="25">
        <v>0</v>
      </c>
      <c r="F141" s="26"/>
      <c r="G141" s="30" t="s">
        <v>15</v>
      </c>
      <c r="H141" s="29" t="s">
        <v>16</v>
      </c>
      <c r="I141" s="30" t="s">
        <v>15</v>
      </c>
      <c r="J141" s="28" t="s">
        <v>2443</v>
      </c>
      <c r="K141" s="44"/>
      <c r="L141" s="44">
        <v>2015</v>
      </c>
      <c r="M141" s="29"/>
      <c r="N141" s="24"/>
      <c r="O141" s="24"/>
      <c r="P141" s="129"/>
      <c r="Q141" s="24"/>
      <c r="R141" s="24"/>
      <c r="S141" s="24"/>
      <c r="T141" s="24"/>
      <c r="U141" s="24"/>
      <c r="W141" s="29"/>
      <c r="X141" s="131"/>
      <c r="Y141" s="25" t="s">
        <v>2379</v>
      </c>
      <c r="Z141" s="32" t="s">
        <v>2201</v>
      </c>
      <c r="AA14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1" s="160">
        <f>SUM(Infrastructure[[#This Row],[2011/12c]:[2014/15c]])</f>
        <v>0</v>
      </c>
      <c r="AH141" s="160">
        <f>SUM(Infrastructure[[#This Row],[2012/13c]:[2014/15c]])</f>
        <v>0</v>
      </c>
      <c r="AI141" s="160">
        <f>SUM(Infrastructure[[#This Row],[2015 to 2020c]:[Beyond 2020c]])</f>
        <v>0</v>
      </c>
      <c r="AJ141" s="160">
        <f>Infrastructure[[#This Row],[2012 to 2015 deflated]]+Infrastructure[[#This Row],[Post 2015 deflated]]</f>
        <v>0</v>
      </c>
      <c r="AK141" s="160">
        <f>Infrastructure[[#This Row],[2011 to 2015 deflated]]+Infrastructure[[#This Row],[Post 2015 deflated]]</f>
        <v>0</v>
      </c>
    </row>
    <row r="142" spans="1:37" ht="75">
      <c r="A142" s="25" t="s">
        <v>2009</v>
      </c>
      <c r="B142" s="25" t="s">
        <v>2196</v>
      </c>
      <c r="C142" s="25" t="s">
        <v>2430</v>
      </c>
      <c r="D142" s="25" t="s">
        <v>2645</v>
      </c>
      <c r="E142" s="25">
        <v>0</v>
      </c>
      <c r="F142" s="26"/>
      <c r="G142" s="30" t="s">
        <v>15</v>
      </c>
      <c r="H142" s="29" t="s">
        <v>16</v>
      </c>
      <c r="I142" s="30" t="s">
        <v>15</v>
      </c>
      <c r="J142" s="28" t="s">
        <v>2443</v>
      </c>
      <c r="K142" s="44"/>
      <c r="L142" s="44">
        <v>2017</v>
      </c>
      <c r="M142" s="29"/>
      <c r="N142" s="24"/>
      <c r="O142" s="24"/>
      <c r="P142" s="129"/>
      <c r="Q142" s="24"/>
      <c r="R142" s="24"/>
      <c r="S142" s="24"/>
      <c r="T142" s="24"/>
      <c r="U142" s="24"/>
      <c r="W142" s="29"/>
      <c r="X142" s="131"/>
      <c r="Y142" s="25" t="s">
        <v>2380</v>
      </c>
      <c r="Z142" s="32" t="s">
        <v>2201</v>
      </c>
      <c r="AA14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2" s="160">
        <f>SUM(Infrastructure[[#This Row],[2011/12c]:[2014/15c]])</f>
        <v>0</v>
      </c>
      <c r="AH142" s="160">
        <f>SUM(Infrastructure[[#This Row],[2012/13c]:[2014/15c]])</f>
        <v>0</v>
      </c>
      <c r="AI142" s="160">
        <f>SUM(Infrastructure[[#This Row],[2015 to 2020c]:[Beyond 2020c]])</f>
        <v>0</v>
      </c>
      <c r="AJ142" s="160">
        <f>Infrastructure[[#This Row],[2012 to 2015 deflated]]+Infrastructure[[#This Row],[Post 2015 deflated]]</f>
        <v>0</v>
      </c>
      <c r="AK142" s="160">
        <f>Infrastructure[[#This Row],[2011 to 2015 deflated]]+Infrastructure[[#This Row],[Post 2015 deflated]]</f>
        <v>0</v>
      </c>
    </row>
    <row r="143" spans="1:37" ht="75">
      <c r="A143" s="25" t="s">
        <v>2009</v>
      </c>
      <c r="B143" s="25" t="s">
        <v>2196</v>
      </c>
      <c r="C143" s="25" t="s">
        <v>2430</v>
      </c>
      <c r="D143" s="25" t="s">
        <v>2646</v>
      </c>
      <c r="E143" s="25">
        <v>0</v>
      </c>
      <c r="F143" s="26"/>
      <c r="G143" s="30" t="s">
        <v>15</v>
      </c>
      <c r="H143" s="29" t="s">
        <v>16</v>
      </c>
      <c r="I143" s="30" t="s">
        <v>15</v>
      </c>
      <c r="J143" s="28" t="s">
        <v>2443</v>
      </c>
      <c r="K143" s="44"/>
      <c r="L143" s="44">
        <v>2017</v>
      </c>
      <c r="M143" s="29"/>
      <c r="N143" s="24"/>
      <c r="O143" s="24"/>
      <c r="P143" s="129"/>
      <c r="Q143" s="24"/>
      <c r="R143" s="24"/>
      <c r="S143" s="24"/>
      <c r="T143" s="24"/>
      <c r="U143" s="24"/>
      <c r="W143" s="29"/>
      <c r="X143" s="131"/>
      <c r="Y143" s="25" t="s">
        <v>2381</v>
      </c>
      <c r="Z143" s="32" t="s">
        <v>2201</v>
      </c>
      <c r="AA14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3" s="160">
        <f>SUM(Infrastructure[[#This Row],[2011/12c]:[2014/15c]])</f>
        <v>0</v>
      </c>
      <c r="AH143" s="160">
        <f>SUM(Infrastructure[[#This Row],[2012/13c]:[2014/15c]])</f>
        <v>0</v>
      </c>
      <c r="AI143" s="160">
        <f>SUM(Infrastructure[[#This Row],[2015 to 2020c]:[Beyond 2020c]])</f>
        <v>0</v>
      </c>
      <c r="AJ143" s="160">
        <f>Infrastructure[[#This Row],[2012 to 2015 deflated]]+Infrastructure[[#This Row],[Post 2015 deflated]]</f>
        <v>0</v>
      </c>
      <c r="AK143" s="160">
        <f>Infrastructure[[#This Row],[2011 to 2015 deflated]]+Infrastructure[[#This Row],[Post 2015 deflated]]</f>
        <v>0</v>
      </c>
    </row>
    <row r="144" spans="1:37" ht="75">
      <c r="A144" s="25" t="s">
        <v>2009</v>
      </c>
      <c r="B144" s="25" t="s">
        <v>2196</v>
      </c>
      <c r="C144" s="25" t="s">
        <v>2430</v>
      </c>
      <c r="D144" s="25" t="s">
        <v>2647</v>
      </c>
      <c r="E144" s="25">
        <v>0</v>
      </c>
      <c r="F144" s="26"/>
      <c r="G144" s="30" t="s">
        <v>15</v>
      </c>
      <c r="H144" s="29" t="s">
        <v>16</v>
      </c>
      <c r="I144" s="30" t="s">
        <v>15</v>
      </c>
      <c r="J144" s="28" t="s">
        <v>2443</v>
      </c>
      <c r="K144" s="44"/>
      <c r="L144" s="44">
        <v>2017</v>
      </c>
      <c r="M144" s="29"/>
      <c r="N144" s="24"/>
      <c r="O144" s="24"/>
      <c r="P144" s="129"/>
      <c r="Q144" s="24"/>
      <c r="R144" s="24"/>
      <c r="S144" s="24"/>
      <c r="T144" s="24"/>
      <c r="U144" s="24"/>
      <c r="W144" s="29"/>
      <c r="X144" s="131"/>
      <c r="Y144" s="25" t="s">
        <v>2382</v>
      </c>
      <c r="Z144" s="32" t="s">
        <v>2201</v>
      </c>
      <c r="AA14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4" s="160">
        <f>SUM(Infrastructure[[#This Row],[2011/12c]:[2014/15c]])</f>
        <v>0</v>
      </c>
      <c r="AH144" s="160">
        <f>SUM(Infrastructure[[#This Row],[2012/13c]:[2014/15c]])</f>
        <v>0</v>
      </c>
      <c r="AI144" s="160">
        <f>SUM(Infrastructure[[#This Row],[2015 to 2020c]:[Beyond 2020c]])</f>
        <v>0</v>
      </c>
      <c r="AJ144" s="160">
        <f>Infrastructure[[#This Row],[2012 to 2015 deflated]]+Infrastructure[[#This Row],[Post 2015 deflated]]</f>
        <v>0</v>
      </c>
      <c r="AK144" s="160">
        <f>Infrastructure[[#This Row],[2011 to 2015 deflated]]+Infrastructure[[#This Row],[Post 2015 deflated]]</f>
        <v>0</v>
      </c>
    </row>
    <row r="145" spans="1:37" ht="75">
      <c r="A145" s="25" t="s">
        <v>2009</v>
      </c>
      <c r="B145" s="25" t="s">
        <v>2196</v>
      </c>
      <c r="C145" s="25" t="s">
        <v>2430</v>
      </c>
      <c r="D145" s="25" t="s">
        <v>2648</v>
      </c>
      <c r="E145" s="25">
        <v>0</v>
      </c>
      <c r="F145" s="26"/>
      <c r="G145" s="30" t="s">
        <v>15</v>
      </c>
      <c r="H145" s="29" t="s">
        <v>16</v>
      </c>
      <c r="I145" s="30" t="s">
        <v>15</v>
      </c>
      <c r="J145" s="28" t="s">
        <v>2443</v>
      </c>
      <c r="K145" s="44"/>
      <c r="L145" s="44">
        <v>2019</v>
      </c>
      <c r="M145" s="29"/>
      <c r="N145" s="24"/>
      <c r="O145" s="24"/>
      <c r="P145" s="129"/>
      <c r="Q145" s="24"/>
      <c r="R145" s="24"/>
      <c r="S145" s="24"/>
      <c r="T145" s="24"/>
      <c r="U145" s="24"/>
      <c r="W145" s="29"/>
      <c r="X145" s="131"/>
      <c r="Y145" s="25" t="s">
        <v>2383</v>
      </c>
      <c r="Z145" s="32" t="s">
        <v>2201</v>
      </c>
      <c r="AA14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5" s="160">
        <f>SUM(Infrastructure[[#This Row],[2011/12c]:[2014/15c]])</f>
        <v>0</v>
      </c>
      <c r="AH145" s="160">
        <f>SUM(Infrastructure[[#This Row],[2012/13c]:[2014/15c]])</f>
        <v>0</v>
      </c>
      <c r="AI145" s="160">
        <f>SUM(Infrastructure[[#This Row],[2015 to 2020c]:[Beyond 2020c]])</f>
        <v>0</v>
      </c>
      <c r="AJ145" s="160">
        <f>Infrastructure[[#This Row],[2012 to 2015 deflated]]+Infrastructure[[#This Row],[Post 2015 deflated]]</f>
        <v>0</v>
      </c>
      <c r="AK145" s="160">
        <f>Infrastructure[[#This Row],[2011 to 2015 deflated]]+Infrastructure[[#This Row],[Post 2015 deflated]]</f>
        <v>0</v>
      </c>
    </row>
    <row r="146" spans="1:37" ht="75">
      <c r="A146" s="25" t="s">
        <v>2009</v>
      </c>
      <c r="B146" s="25" t="s">
        <v>2196</v>
      </c>
      <c r="C146" s="25" t="s">
        <v>2430</v>
      </c>
      <c r="D146" s="25" t="s">
        <v>2649</v>
      </c>
      <c r="E146" s="25">
        <v>0</v>
      </c>
      <c r="F146" s="26"/>
      <c r="G146" s="30" t="s">
        <v>15</v>
      </c>
      <c r="H146" s="29" t="s">
        <v>16</v>
      </c>
      <c r="I146" s="30" t="s">
        <v>15</v>
      </c>
      <c r="J146" s="28" t="s">
        <v>2443</v>
      </c>
      <c r="K146" s="44"/>
      <c r="L146" s="44">
        <v>2019</v>
      </c>
      <c r="M146" s="29"/>
      <c r="N146" s="24"/>
      <c r="O146" s="24"/>
      <c r="P146" s="129"/>
      <c r="Q146" s="24"/>
      <c r="R146" s="24"/>
      <c r="S146" s="24"/>
      <c r="T146" s="24"/>
      <c r="U146" s="24"/>
      <c r="W146" s="29"/>
      <c r="X146" s="131"/>
      <c r="Y146" s="25" t="s">
        <v>2384</v>
      </c>
      <c r="Z146" s="32" t="s">
        <v>2201</v>
      </c>
      <c r="AA14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6" s="160">
        <f>SUM(Infrastructure[[#This Row],[2011/12c]:[2014/15c]])</f>
        <v>0</v>
      </c>
      <c r="AH146" s="160">
        <f>SUM(Infrastructure[[#This Row],[2012/13c]:[2014/15c]])</f>
        <v>0</v>
      </c>
      <c r="AI146" s="160">
        <f>SUM(Infrastructure[[#This Row],[2015 to 2020c]:[Beyond 2020c]])</f>
        <v>0</v>
      </c>
      <c r="AJ146" s="160">
        <f>Infrastructure[[#This Row],[2012 to 2015 deflated]]+Infrastructure[[#This Row],[Post 2015 deflated]]</f>
        <v>0</v>
      </c>
      <c r="AK146" s="160">
        <f>Infrastructure[[#This Row],[2011 to 2015 deflated]]+Infrastructure[[#This Row],[Post 2015 deflated]]</f>
        <v>0</v>
      </c>
    </row>
    <row r="147" spans="1:37" ht="75">
      <c r="A147" s="25" t="s">
        <v>2009</v>
      </c>
      <c r="B147" s="25" t="s">
        <v>2196</v>
      </c>
      <c r="C147" s="25" t="s">
        <v>2430</v>
      </c>
      <c r="D147" s="25" t="s">
        <v>2517</v>
      </c>
      <c r="F147" s="26"/>
      <c r="G147" s="30" t="s">
        <v>15</v>
      </c>
      <c r="H147" s="29" t="s">
        <v>16</v>
      </c>
      <c r="I147" s="30" t="s">
        <v>15</v>
      </c>
      <c r="J147" s="28" t="s">
        <v>2434</v>
      </c>
      <c r="K147" s="44"/>
      <c r="L147" s="44">
        <v>2015</v>
      </c>
      <c r="M147" s="29"/>
      <c r="N147" s="24"/>
      <c r="O147" s="24"/>
      <c r="P147" s="129"/>
      <c r="Q147" s="24"/>
      <c r="R147" s="24"/>
      <c r="S147" s="24"/>
      <c r="T147" s="24"/>
      <c r="U147" s="24"/>
      <c r="W147" s="29"/>
      <c r="X147" s="131"/>
      <c r="Y147" s="25" t="s">
        <v>2282</v>
      </c>
      <c r="Z147" s="32" t="s">
        <v>2201</v>
      </c>
      <c r="AA14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7" s="160">
        <f>SUM(Infrastructure[[#This Row],[2011/12c]:[2014/15c]])</f>
        <v>0</v>
      </c>
      <c r="AH147" s="160">
        <f>SUM(Infrastructure[[#This Row],[2012/13c]:[2014/15c]])</f>
        <v>0</v>
      </c>
      <c r="AI147" s="160">
        <f>SUM(Infrastructure[[#This Row],[2015 to 2020c]:[Beyond 2020c]])</f>
        <v>0</v>
      </c>
      <c r="AJ147" s="160">
        <f>Infrastructure[[#This Row],[2012 to 2015 deflated]]+Infrastructure[[#This Row],[Post 2015 deflated]]</f>
        <v>0</v>
      </c>
      <c r="AK147" s="160">
        <f>Infrastructure[[#This Row],[2011 to 2015 deflated]]+Infrastructure[[#This Row],[Post 2015 deflated]]</f>
        <v>0</v>
      </c>
    </row>
    <row r="148" spans="1:37" ht="75">
      <c r="A148" s="25" t="s">
        <v>2009</v>
      </c>
      <c r="B148" s="25" t="s">
        <v>2196</v>
      </c>
      <c r="C148" s="25" t="s">
        <v>2430</v>
      </c>
      <c r="D148" s="25" t="s">
        <v>2527</v>
      </c>
      <c r="E148" s="25" t="s">
        <v>2528</v>
      </c>
      <c r="F148" s="26"/>
      <c r="G148" s="30" t="s">
        <v>15</v>
      </c>
      <c r="H148" s="29" t="s">
        <v>16</v>
      </c>
      <c r="I148" s="30" t="s">
        <v>15</v>
      </c>
      <c r="J148" s="28" t="s">
        <v>2529</v>
      </c>
      <c r="K148" s="44"/>
      <c r="L148" s="44">
        <v>2012</v>
      </c>
      <c r="M148" s="29"/>
      <c r="N148" s="24"/>
      <c r="O148" s="24"/>
      <c r="P148" s="129"/>
      <c r="Q148" s="24"/>
      <c r="R148" s="24"/>
      <c r="S148" s="24"/>
      <c r="T148" s="24"/>
      <c r="U148" s="24"/>
      <c r="W148" s="29"/>
      <c r="X148" s="131"/>
      <c r="Y148" s="25" t="s">
        <v>2288</v>
      </c>
      <c r="Z148" s="32" t="s">
        <v>2201</v>
      </c>
      <c r="AA14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8" s="160">
        <f>SUM(Infrastructure[[#This Row],[2011/12c]:[2014/15c]])</f>
        <v>0</v>
      </c>
      <c r="AH148" s="160">
        <f>SUM(Infrastructure[[#This Row],[2012/13c]:[2014/15c]])</f>
        <v>0</v>
      </c>
      <c r="AI148" s="160">
        <f>SUM(Infrastructure[[#This Row],[2015 to 2020c]:[Beyond 2020c]])</f>
        <v>0</v>
      </c>
      <c r="AJ148" s="160">
        <f>Infrastructure[[#This Row],[2012 to 2015 deflated]]+Infrastructure[[#This Row],[Post 2015 deflated]]</f>
        <v>0</v>
      </c>
      <c r="AK148" s="160">
        <f>Infrastructure[[#This Row],[2011 to 2015 deflated]]+Infrastructure[[#This Row],[Post 2015 deflated]]</f>
        <v>0</v>
      </c>
    </row>
    <row r="149" spans="1:37" ht="75">
      <c r="A149" s="25" t="s">
        <v>2009</v>
      </c>
      <c r="B149" s="25" t="s">
        <v>2196</v>
      </c>
      <c r="C149" s="25" t="s">
        <v>2430</v>
      </c>
      <c r="D149" s="25" t="s">
        <v>2530</v>
      </c>
      <c r="E149" s="25" t="s">
        <v>2528</v>
      </c>
      <c r="F149" s="26"/>
      <c r="G149" s="30" t="s">
        <v>15</v>
      </c>
      <c r="H149" s="29" t="s">
        <v>16</v>
      </c>
      <c r="I149" s="30" t="s">
        <v>15</v>
      </c>
      <c r="J149" s="28" t="s">
        <v>2529</v>
      </c>
      <c r="K149" s="44"/>
      <c r="L149" s="44">
        <v>2013</v>
      </c>
      <c r="M149" s="29"/>
      <c r="N149" s="24"/>
      <c r="O149" s="24"/>
      <c r="P149" s="129"/>
      <c r="Q149" s="24"/>
      <c r="R149" s="24"/>
      <c r="S149" s="24"/>
      <c r="T149" s="24"/>
      <c r="U149" s="24"/>
      <c r="W149" s="29"/>
      <c r="X149" s="131"/>
      <c r="Y149" s="25" t="s">
        <v>2289</v>
      </c>
      <c r="Z149" s="32" t="s">
        <v>2201</v>
      </c>
      <c r="AA14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4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4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4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4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4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49" s="160">
        <f>SUM(Infrastructure[[#This Row],[2011/12c]:[2014/15c]])</f>
        <v>0</v>
      </c>
      <c r="AH149" s="160">
        <f>SUM(Infrastructure[[#This Row],[2012/13c]:[2014/15c]])</f>
        <v>0</v>
      </c>
      <c r="AI149" s="160">
        <f>SUM(Infrastructure[[#This Row],[2015 to 2020c]:[Beyond 2020c]])</f>
        <v>0</v>
      </c>
      <c r="AJ149" s="160">
        <f>Infrastructure[[#This Row],[2012 to 2015 deflated]]+Infrastructure[[#This Row],[Post 2015 deflated]]</f>
        <v>0</v>
      </c>
      <c r="AK149" s="160">
        <f>Infrastructure[[#This Row],[2011 to 2015 deflated]]+Infrastructure[[#This Row],[Post 2015 deflated]]</f>
        <v>0</v>
      </c>
    </row>
    <row r="150" spans="1:37" ht="75">
      <c r="A150" s="25" t="s">
        <v>2009</v>
      </c>
      <c r="B150" s="25" t="s">
        <v>2196</v>
      </c>
      <c r="C150" s="25" t="s">
        <v>2430</v>
      </c>
      <c r="D150" s="25" t="s">
        <v>2531</v>
      </c>
      <c r="E150" s="25" t="s">
        <v>2528</v>
      </c>
      <c r="F150" s="26"/>
      <c r="G150" s="30" t="s">
        <v>15</v>
      </c>
      <c r="H150" s="29" t="s">
        <v>16</v>
      </c>
      <c r="I150" s="30" t="s">
        <v>15</v>
      </c>
      <c r="J150" s="28" t="s">
        <v>2529</v>
      </c>
      <c r="K150" s="44"/>
      <c r="L150" s="44">
        <v>2014</v>
      </c>
      <c r="M150" s="29"/>
      <c r="N150" s="24"/>
      <c r="O150" s="24"/>
      <c r="P150" s="129"/>
      <c r="Q150" s="24"/>
      <c r="R150" s="24"/>
      <c r="S150" s="24"/>
      <c r="T150" s="24"/>
      <c r="U150" s="24"/>
      <c r="W150" s="29"/>
      <c r="X150" s="131"/>
      <c r="Y150" s="25" t="s">
        <v>2290</v>
      </c>
      <c r="Z150" s="32" t="s">
        <v>2201</v>
      </c>
      <c r="AA15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0" s="160">
        <f>SUM(Infrastructure[[#This Row],[2011/12c]:[2014/15c]])</f>
        <v>0</v>
      </c>
      <c r="AH150" s="160">
        <f>SUM(Infrastructure[[#This Row],[2012/13c]:[2014/15c]])</f>
        <v>0</v>
      </c>
      <c r="AI150" s="160">
        <f>SUM(Infrastructure[[#This Row],[2015 to 2020c]:[Beyond 2020c]])</f>
        <v>0</v>
      </c>
      <c r="AJ150" s="160">
        <f>Infrastructure[[#This Row],[2012 to 2015 deflated]]+Infrastructure[[#This Row],[Post 2015 deflated]]</f>
        <v>0</v>
      </c>
      <c r="AK150" s="160">
        <f>Infrastructure[[#This Row],[2011 to 2015 deflated]]+Infrastructure[[#This Row],[Post 2015 deflated]]</f>
        <v>0</v>
      </c>
    </row>
    <row r="151" spans="1:37" ht="75">
      <c r="A151" s="25" t="s">
        <v>2009</v>
      </c>
      <c r="B151" s="25" t="s">
        <v>2196</v>
      </c>
      <c r="C151" s="25" t="s">
        <v>2430</v>
      </c>
      <c r="D151" s="25" t="s">
        <v>2585</v>
      </c>
      <c r="E151" s="25" t="s">
        <v>2586</v>
      </c>
      <c r="F151" s="26"/>
      <c r="G151" s="30" t="s">
        <v>15</v>
      </c>
      <c r="H151" s="29" t="s">
        <v>16</v>
      </c>
      <c r="I151" s="30" t="s">
        <v>15</v>
      </c>
      <c r="J151" s="28" t="s">
        <v>2443</v>
      </c>
      <c r="K151" s="44"/>
      <c r="L151" s="44">
        <v>2015</v>
      </c>
      <c r="M151" s="29"/>
      <c r="N151" s="24"/>
      <c r="O151" s="24"/>
      <c r="P151" s="129"/>
      <c r="Q151" s="24"/>
      <c r="R151" s="24"/>
      <c r="S151" s="24"/>
      <c r="T151" s="24"/>
      <c r="U151" s="24"/>
      <c r="W151" s="29"/>
      <c r="X151" s="131"/>
      <c r="Y151" s="25" t="s">
        <v>2332</v>
      </c>
      <c r="Z151" s="32" t="s">
        <v>2201</v>
      </c>
      <c r="AA15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1" s="160">
        <f>SUM(Infrastructure[[#This Row],[2011/12c]:[2014/15c]])</f>
        <v>0</v>
      </c>
      <c r="AH151" s="160">
        <f>SUM(Infrastructure[[#This Row],[2012/13c]:[2014/15c]])</f>
        <v>0</v>
      </c>
      <c r="AI151" s="160">
        <f>SUM(Infrastructure[[#This Row],[2015 to 2020c]:[Beyond 2020c]])</f>
        <v>0</v>
      </c>
      <c r="AJ151" s="160">
        <f>Infrastructure[[#This Row],[2012 to 2015 deflated]]+Infrastructure[[#This Row],[Post 2015 deflated]]</f>
        <v>0</v>
      </c>
      <c r="AK151" s="160">
        <f>Infrastructure[[#This Row],[2011 to 2015 deflated]]+Infrastructure[[#This Row],[Post 2015 deflated]]</f>
        <v>0</v>
      </c>
    </row>
    <row r="152" spans="1:37" ht="75">
      <c r="A152" s="25" t="s">
        <v>2009</v>
      </c>
      <c r="B152" s="25" t="s">
        <v>2196</v>
      </c>
      <c r="C152" s="25" t="s">
        <v>2430</v>
      </c>
      <c r="D152" s="25" t="s">
        <v>2651</v>
      </c>
      <c r="E152" s="25" t="s">
        <v>2652</v>
      </c>
      <c r="F152" s="26"/>
      <c r="G152" s="30" t="s">
        <v>15</v>
      </c>
      <c r="H152" s="29" t="s">
        <v>16</v>
      </c>
      <c r="I152" s="30" t="s">
        <v>15</v>
      </c>
      <c r="J152" s="28" t="s">
        <v>2443</v>
      </c>
      <c r="K152" s="44"/>
      <c r="L152" s="44">
        <v>2017</v>
      </c>
      <c r="M152" s="29"/>
      <c r="N152" s="24"/>
      <c r="O152" s="24"/>
      <c r="P152" s="129"/>
      <c r="Q152" s="24"/>
      <c r="R152" s="24"/>
      <c r="S152" s="24"/>
      <c r="T152" s="24"/>
      <c r="U152" s="24"/>
      <c r="W152" s="29"/>
      <c r="X152" s="131"/>
      <c r="Y152" s="25" t="s">
        <v>2386</v>
      </c>
      <c r="Z152" s="32" t="s">
        <v>2201</v>
      </c>
      <c r="AA15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2" s="160">
        <f>SUM(Infrastructure[[#This Row],[2011/12c]:[2014/15c]])</f>
        <v>0</v>
      </c>
      <c r="AH152" s="160">
        <f>SUM(Infrastructure[[#This Row],[2012/13c]:[2014/15c]])</f>
        <v>0</v>
      </c>
      <c r="AI152" s="160">
        <f>SUM(Infrastructure[[#This Row],[2015 to 2020c]:[Beyond 2020c]])</f>
        <v>0</v>
      </c>
      <c r="AJ152" s="160">
        <f>Infrastructure[[#This Row],[2012 to 2015 deflated]]+Infrastructure[[#This Row],[Post 2015 deflated]]</f>
        <v>0</v>
      </c>
      <c r="AK152" s="160">
        <f>Infrastructure[[#This Row],[2011 to 2015 deflated]]+Infrastructure[[#This Row],[Post 2015 deflated]]</f>
        <v>0</v>
      </c>
    </row>
    <row r="153" spans="1:37" ht="75">
      <c r="A153" s="25" t="s">
        <v>2009</v>
      </c>
      <c r="B153" s="25" t="s">
        <v>2196</v>
      </c>
      <c r="C153" s="25" t="s">
        <v>2430</v>
      </c>
      <c r="D153" s="25" t="s">
        <v>2653</v>
      </c>
      <c r="E153" s="25" t="s">
        <v>2654</v>
      </c>
      <c r="F153" s="26"/>
      <c r="G153" s="30" t="s">
        <v>15</v>
      </c>
      <c r="H153" s="29" t="s">
        <v>16</v>
      </c>
      <c r="I153" s="30" t="s">
        <v>15</v>
      </c>
      <c r="J153" s="28" t="s">
        <v>2443</v>
      </c>
      <c r="K153" s="44"/>
      <c r="L153" s="44">
        <v>2018</v>
      </c>
      <c r="M153" s="29"/>
      <c r="N153" s="24"/>
      <c r="O153" s="24"/>
      <c r="P153" s="129"/>
      <c r="Q153" s="24"/>
      <c r="R153" s="24"/>
      <c r="S153" s="24"/>
      <c r="T153" s="24"/>
      <c r="U153" s="24"/>
      <c r="W153" s="29"/>
      <c r="X153" s="131"/>
      <c r="Y153" s="25" t="s">
        <v>2387</v>
      </c>
      <c r="Z153" s="32" t="s">
        <v>2201</v>
      </c>
      <c r="AA15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3" s="160">
        <f>SUM(Infrastructure[[#This Row],[2011/12c]:[2014/15c]])</f>
        <v>0</v>
      </c>
      <c r="AH153" s="160">
        <f>SUM(Infrastructure[[#This Row],[2012/13c]:[2014/15c]])</f>
        <v>0</v>
      </c>
      <c r="AI153" s="160">
        <f>SUM(Infrastructure[[#This Row],[2015 to 2020c]:[Beyond 2020c]])</f>
        <v>0</v>
      </c>
      <c r="AJ153" s="160">
        <f>Infrastructure[[#This Row],[2012 to 2015 deflated]]+Infrastructure[[#This Row],[Post 2015 deflated]]</f>
        <v>0</v>
      </c>
      <c r="AK153" s="160">
        <f>Infrastructure[[#This Row],[2011 to 2015 deflated]]+Infrastructure[[#This Row],[Post 2015 deflated]]</f>
        <v>0</v>
      </c>
    </row>
    <row r="154" spans="1:37" ht="75">
      <c r="A154" s="25" t="s">
        <v>2009</v>
      </c>
      <c r="B154" s="25" t="s">
        <v>2196</v>
      </c>
      <c r="C154" s="25" t="s">
        <v>2430</v>
      </c>
      <c r="D154" s="25" t="s">
        <v>2532</v>
      </c>
      <c r="E154" s="25" t="s">
        <v>2533</v>
      </c>
      <c r="F154" s="26"/>
      <c r="G154" s="30" t="s">
        <v>15</v>
      </c>
      <c r="H154" s="29" t="s">
        <v>16</v>
      </c>
      <c r="I154" s="30" t="s">
        <v>15</v>
      </c>
      <c r="J154" s="28" t="s">
        <v>2443</v>
      </c>
      <c r="K154" s="44"/>
      <c r="L154" s="44">
        <v>2014</v>
      </c>
      <c r="M154" s="29"/>
      <c r="N154" s="24"/>
      <c r="O154" s="24"/>
      <c r="P154" s="129"/>
      <c r="Q154" s="24"/>
      <c r="R154" s="24"/>
      <c r="S154" s="24"/>
      <c r="T154" s="24"/>
      <c r="U154" s="24"/>
      <c r="W154" s="29"/>
      <c r="X154" s="131"/>
      <c r="Y154" s="25" t="s">
        <v>2291</v>
      </c>
      <c r="Z154" s="32" t="s">
        <v>2201</v>
      </c>
      <c r="AA15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4" s="160">
        <f>SUM(Infrastructure[[#This Row],[2011/12c]:[2014/15c]])</f>
        <v>0</v>
      </c>
      <c r="AH154" s="160">
        <f>SUM(Infrastructure[[#This Row],[2012/13c]:[2014/15c]])</f>
        <v>0</v>
      </c>
      <c r="AI154" s="160">
        <f>SUM(Infrastructure[[#This Row],[2015 to 2020c]:[Beyond 2020c]])</f>
        <v>0</v>
      </c>
      <c r="AJ154" s="160">
        <f>Infrastructure[[#This Row],[2012 to 2015 deflated]]+Infrastructure[[#This Row],[Post 2015 deflated]]</f>
        <v>0</v>
      </c>
      <c r="AK154" s="160">
        <f>Infrastructure[[#This Row],[2011 to 2015 deflated]]+Infrastructure[[#This Row],[Post 2015 deflated]]</f>
        <v>0</v>
      </c>
    </row>
    <row r="155" spans="1:37" ht="75">
      <c r="A155" s="25" t="s">
        <v>2009</v>
      </c>
      <c r="B155" s="25" t="s">
        <v>2196</v>
      </c>
      <c r="C155" s="25" t="s">
        <v>2430</v>
      </c>
      <c r="D155" s="25" t="s">
        <v>2480</v>
      </c>
      <c r="F155" s="26"/>
      <c r="G155" s="30" t="s">
        <v>15</v>
      </c>
      <c r="H155" s="29" t="s">
        <v>16</v>
      </c>
      <c r="I155" s="30" t="s">
        <v>15</v>
      </c>
      <c r="J155" s="28" t="s">
        <v>2439</v>
      </c>
      <c r="K155" s="44"/>
      <c r="L155" s="44">
        <v>2013</v>
      </c>
      <c r="M155" s="29"/>
      <c r="N155" s="24"/>
      <c r="O155" s="24"/>
      <c r="P155" s="129"/>
      <c r="Q155" s="24"/>
      <c r="R155" s="24"/>
      <c r="S155" s="24"/>
      <c r="T155" s="24"/>
      <c r="U155" s="24"/>
      <c r="W155" s="29"/>
      <c r="X155" s="131"/>
      <c r="Y155" s="25" t="s">
        <v>2241</v>
      </c>
      <c r="Z155" s="32" t="s">
        <v>2201</v>
      </c>
      <c r="AA15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5" s="160">
        <f>SUM(Infrastructure[[#This Row],[2011/12c]:[2014/15c]])</f>
        <v>0</v>
      </c>
      <c r="AH155" s="160">
        <f>SUM(Infrastructure[[#This Row],[2012/13c]:[2014/15c]])</f>
        <v>0</v>
      </c>
      <c r="AI155" s="160">
        <f>SUM(Infrastructure[[#This Row],[2015 to 2020c]:[Beyond 2020c]])</f>
        <v>0</v>
      </c>
      <c r="AJ155" s="160">
        <f>Infrastructure[[#This Row],[2012 to 2015 deflated]]+Infrastructure[[#This Row],[Post 2015 deflated]]</f>
        <v>0</v>
      </c>
      <c r="AK155" s="160">
        <f>Infrastructure[[#This Row],[2011 to 2015 deflated]]+Infrastructure[[#This Row],[Post 2015 deflated]]</f>
        <v>0</v>
      </c>
    </row>
    <row r="156" spans="1:37" ht="75">
      <c r="A156" s="25" t="s">
        <v>2009</v>
      </c>
      <c r="B156" s="25" t="s">
        <v>2196</v>
      </c>
      <c r="C156" s="25" t="s">
        <v>2430</v>
      </c>
      <c r="D156" s="25" t="s">
        <v>2539</v>
      </c>
      <c r="E156" s="25" t="s">
        <v>2540</v>
      </c>
      <c r="F156" s="26"/>
      <c r="G156" s="30" t="s">
        <v>15</v>
      </c>
      <c r="H156" s="29" t="s">
        <v>16</v>
      </c>
      <c r="I156" s="30" t="s">
        <v>15</v>
      </c>
      <c r="J156" s="28" t="s">
        <v>2443</v>
      </c>
      <c r="K156" s="44"/>
      <c r="L156" s="44">
        <v>2017</v>
      </c>
      <c r="M156" s="29"/>
      <c r="N156" s="24"/>
      <c r="O156" s="24"/>
      <c r="P156" s="129"/>
      <c r="Q156" s="24"/>
      <c r="R156" s="24"/>
      <c r="S156" s="24"/>
      <c r="T156" s="24"/>
      <c r="U156" s="24"/>
      <c r="W156" s="29"/>
      <c r="X156" s="131"/>
      <c r="Y156" s="25" t="s">
        <v>2297</v>
      </c>
      <c r="Z156" s="32" t="s">
        <v>2201</v>
      </c>
      <c r="AA15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6" s="160">
        <f>SUM(Infrastructure[[#This Row],[2011/12c]:[2014/15c]])</f>
        <v>0</v>
      </c>
      <c r="AH156" s="160">
        <f>SUM(Infrastructure[[#This Row],[2012/13c]:[2014/15c]])</f>
        <v>0</v>
      </c>
      <c r="AI156" s="160">
        <f>SUM(Infrastructure[[#This Row],[2015 to 2020c]:[Beyond 2020c]])</f>
        <v>0</v>
      </c>
      <c r="AJ156" s="160">
        <f>Infrastructure[[#This Row],[2012 to 2015 deflated]]+Infrastructure[[#This Row],[Post 2015 deflated]]</f>
        <v>0</v>
      </c>
      <c r="AK156" s="160">
        <f>Infrastructure[[#This Row],[2011 to 2015 deflated]]+Infrastructure[[#This Row],[Post 2015 deflated]]</f>
        <v>0</v>
      </c>
    </row>
    <row r="157" spans="1:37" ht="75">
      <c r="A157" s="25" t="s">
        <v>2009</v>
      </c>
      <c r="B157" s="25" t="s">
        <v>2196</v>
      </c>
      <c r="C157" s="25" t="s">
        <v>2430</v>
      </c>
      <c r="D157" s="25" t="s">
        <v>2539</v>
      </c>
      <c r="E157" s="25" t="s">
        <v>2540</v>
      </c>
      <c r="F157" s="26"/>
      <c r="G157" s="30" t="s">
        <v>15</v>
      </c>
      <c r="H157" s="29" t="s">
        <v>16</v>
      </c>
      <c r="I157" s="30" t="s">
        <v>15</v>
      </c>
      <c r="J157" s="28" t="s">
        <v>2443</v>
      </c>
      <c r="K157" s="44"/>
      <c r="L157" s="44">
        <v>2018</v>
      </c>
      <c r="M157" s="29"/>
      <c r="N157" s="24"/>
      <c r="O157" s="24"/>
      <c r="P157" s="129"/>
      <c r="Q157" s="24"/>
      <c r="R157" s="24"/>
      <c r="S157" s="24"/>
      <c r="T157" s="24"/>
      <c r="U157" s="24"/>
      <c r="W157" s="29"/>
      <c r="X157" s="131"/>
      <c r="Y157" s="25" t="s">
        <v>2298</v>
      </c>
      <c r="Z157" s="32" t="s">
        <v>2201</v>
      </c>
      <c r="AA15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7" s="160">
        <f>SUM(Infrastructure[[#This Row],[2011/12c]:[2014/15c]])</f>
        <v>0</v>
      </c>
      <c r="AH157" s="160">
        <f>SUM(Infrastructure[[#This Row],[2012/13c]:[2014/15c]])</f>
        <v>0</v>
      </c>
      <c r="AI157" s="160">
        <f>SUM(Infrastructure[[#This Row],[2015 to 2020c]:[Beyond 2020c]])</f>
        <v>0</v>
      </c>
      <c r="AJ157" s="160">
        <f>Infrastructure[[#This Row],[2012 to 2015 deflated]]+Infrastructure[[#This Row],[Post 2015 deflated]]</f>
        <v>0</v>
      </c>
      <c r="AK157" s="160">
        <f>Infrastructure[[#This Row],[2011 to 2015 deflated]]+Infrastructure[[#This Row],[Post 2015 deflated]]</f>
        <v>0</v>
      </c>
    </row>
    <row r="158" spans="1:37" ht="75">
      <c r="A158" s="25" t="s">
        <v>2009</v>
      </c>
      <c r="B158" s="25" t="s">
        <v>2196</v>
      </c>
      <c r="C158" s="25" t="s">
        <v>2430</v>
      </c>
      <c r="D158" s="25" t="s">
        <v>2539</v>
      </c>
      <c r="E158" s="25" t="s">
        <v>2540</v>
      </c>
      <c r="F158" s="26"/>
      <c r="G158" s="30" t="s">
        <v>15</v>
      </c>
      <c r="H158" s="29" t="s">
        <v>16</v>
      </c>
      <c r="I158" s="30" t="s">
        <v>15</v>
      </c>
      <c r="J158" s="28" t="s">
        <v>2443</v>
      </c>
      <c r="K158" s="44"/>
      <c r="L158" s="44">
        <v>2019</v>
      </c>
      <c r="M158" s="29"/>
      <c r="N158" s="24"/>
      <c r="O158" s="24"/>
      <c r="P158" s="129"/>
      <c r="Q158" s="24"/>
      <c r="R158" s="24"/>
      <c r="S158" s="24"/>
      <c r="T158" s="24"/>
      <c r="U158" s="24"/>
      <c r="W158" s="29"/>
      <c r="X158" s="131"/>
      <c r="Y158" s="25" t="s">
        <v>2299</v>
      </c>
      <c r="Z158" s="32" t="s">
        <v>2201</v>
      </c>
      <c r="AA15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8" s="160">
        <f>SUM(Infrastructure[[#This Row],[2011/12c]:[2014/15c]])</f>
        <v>0</v>
      </c>
      <c r="AH158" s="160">
        <f>SUM(Infrastructure[[#This Row],[2012/13c]:[2014/15c]])</f>
        <v>0</v>
      </c>
      <c r="AI158" s="160">
        <f>SUM(Infrastructure[[#This Row],[2015 to 2020c]:[Beyond 2020c]])</f>
        <v>0</v>
      </c>
      <c r="AJ158" s="160">
        <f>Infrastructure[[#This Row],[2012 to 2015 deflated]]+Infrastructure[[#This Row],[Post 2015 deflated]]</f>
        <v>0</v>
      </c>
      <c r="AK158" s="160">
        <f>Infrastructure[[#This Row],[2011 to 2015 deflated]]+Infrastructure[[#This Row],[Post 2015 deflated]]</f>
        <v>0</v>
      </c>
    </row>
    <row r="159" spans="1:37" ht="75">
      <c r="A159" s="25" t="s">
        <v>2009</v>
      </c>
      <c r="B159" s="25" t="s">
        <v>2196</v>
      </c>
      <c r="C159" s="25" t="s">
        <v>2430</v>
      </c>
      <c r="D159" s="25" t="s">
        <v>2552</v>
      </c>
      <c r="E159" s="25" t="s">
        <v>2553</v>
      </c>
      <c r="F159" s="26"/>
      <c r="G159" s="30" t="s">
        <v>15</v>
      </c>
      <c r="H159" s="29" t="s">
        <v>16</v>
      </c>
      <c r="I159" s="30" t="s">
        <v>15</v>
      </c>
      <c r="J159" s="28" t="s">
        <v>2529</v>
      </c>
      <c r="K159" s="44"/>
      <c r="L159" s="44">
        <v>2011</v>
      </c>
      <c r="M159" s="29"/>
      <c r="N159" s="24"/>
      <c r="O159" s="24"/>
      <c r="P159" s="129"/>
      <c r="Q159" s="24"/>
      <c r="R159" s="24"/>
      <c r="S159" s="24"/>
      <c r="T159" s="24"/>
      <c r="U159" s="24"/>
      <c r="W159" s="29"/>
      <c r="X159" s="131"/>
      <c r="Y159" s="25" t="s">
        <v>2308</v>
      </c>
      <c r="Z159" s="32" t="s">
        <v>2201</v>
      </c>
      <c r="AA15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5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5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5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5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5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59" s="160">
        <f>SUM(Infrastructure[[#This Row],[2011/12c]:[2014/15c]])</f>
        <v>0</v>
      </c>
      <c r="AH159" s="160">
        <f>SUM(Infrastructure[[#This Row],[2012/13c]:[2014/15c]])</f>
        <v>0</v>
      </c>
      <c r="AI159" s="160">
        <f>SUM(Infrastructure[[#This Row],[2015 to 2020c]:[Beyond 2020c]])</f>
        <v>0</v>
      </c>
      <c r="AJ159" s="160">
        <f>Infrastructure[[#This Row],[2012 to 2015 deflated]]+Infrastructure[[#This Row],[Post 2015 deflated]]</f>
        <v>0</v>
      </c>
      <c r="AK159" s="160">
        <f>Infrastructure[[#This Row],[2011 to 2015 deflated]]+Infrastructure[[#This Row],[Post 2015 deflated]]</f>
        <v>0</v>
      </c>
    </row>
    <row r="160" spans="1:37" ht="75">
      <c r="A160" s="25" t="s">
        <v>2009</v>
      </c>
      <c r="B160" s="25" t="s">
        <v>2196</v>
      </c>
      <c r="C160" s="25" t="s">
        <v>2430</v>
      </c>
      <c r="D160" s="25" t="s">
        <v>2556</v>
      </c>
      <c r="E160" s="25" t="s">
        <v>2557</v>
      </c>
      <c r="F160" s="26"/>
      <c r="G160" s="30" t="s">
        <v>15</v>
      </c>
      <c r="H160" s="29" t="s">
        <v>16</v>
      </c>
      <c r="I160" s="30" t="s">
        <v>15</v>
      </c>
      <c r="J160" s="28" t="s">
        <v>2529</v>
      </c>
      <c r="K160" s="44"/>
      <c r="L160" s="44">
        <v>2011</v>
      </c>
      <c r="M160" s="29"/>
      <c r="N160" s="24"/>
      <c r="O160" s="24"/>
      <c r="P160" s="129"/>
      <c r="Q160" s="24"/>
      <c r="R160" s="24"/>
      <c r="S160" s="24"/>
      <c r="T160" s="24"/>
      <c r="U160" s="24"/>
      <c r="W160" s="29"/>
      <c r="X160" s="131"/>
      <c r="Y160" s="25" t="s">
        <v>2310</v>
      </c>
      <c r="Z160" s="32" t="s">
        <v>2201</v>
      </c>
      <c r="AA16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0" s="160">
        <f>SUM(Infrastructure[[#This Row],[2011/12c]:[2014/15c]])</f>
        <v>0</v>
      </c>
      <c r="AH160" s="160">
        <f>SUM(Infrastructure[[#This Row],[2012/13c]:[2014/15c]])</f>
        <v>0</v>
      </c>
      <c r="AI160" s="160">
        <f>SUM(Infrastructure[[#This Row],[2015 to 2020c]:[Beyond 2020c]])</f>
        <v>0</v>
      </c>
      <c r="AJ160" s="160">
        <f>Infrastructure[[#This Row],[2012 to 2015 deflated]]+Infrastructure[[#This Row],[Post 2015 deflated]]</f>
        <v>0</v>
      </c>
      <c r="AK160" s="160">
        <f>Infrastructure[[#This Row],[2011 to 2015 deflated]]+Infrastructure[[#This Row],[Post 2015 deflated]]</f>
        <v>0</v>
      </c>
    </row>
    <row r="161" spans="1:250" ht="75">
      <c r="A161" s="25" t="s">
        <v>2009</v>
      </c>
      <c r="B161" s="25" t="s">
        <v>2196</v>
      </c>
      <c r="C161" s="25" t="s">
        <v>2430</v>
      </c>
      <c r="D161" s="25" t="s">
        <v>2558</v>
      </c>
      <c r="E161" s="25" t="s">
        <v>2557</v>
      </c>
      <c r="F161" s="26"/>
      <c r="G161" s="30" t="s">
        <v>15</v>
      </c>
      <c r="H161" s="29" t="s">
        <v>16</v>
      </c>
      <c r="I161" s="30" t="s">
        <v>15</v>
      </c>
      <c r="J161" s="28" t="s">
        <v>2439</v>
      </c>
      <c r="K161" s="44"/>
      <c r="L161" s="44">
        <v>2015</v>
      </c>
      <c r="M161" s="29"/>
      <c r="N161" s="24"/>
      <c r="O161" s="24"/>
      <c r="P161" s="129"/>
      <c r="Q161" s="24"/>
      <c r="R161" s="24"/>
      <c r="S161" s="24"/>
      <c r="T161" s="24"/>
      <c r="U161" s="24"/>
      <c r="W161" s="29"/>
      <c r="X161" s="131"/>
      <c r="Y161" s="25" t="s">
        <v>2311</v>
      </c>
      <c r="Z161" s="32" t="s">
        <v>2201</v>
      </c>
      <c r="AA16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1" s="160">
        <f>SUM(Infrastructure[[#This Row],[2011/12c]:[2014/15c]])</f>
        <v>0</v>
      </c>
      <c r="AH161" s="160">
        <f>SUM(Infrastructure[[#This Row],[2012/13c]:[2014/15c]])</f>
        <v>0</v>
      </c>
      <c r="AI161" s="160">
        <f>SUM(Infrastructure[[#This Row],[2015 to 2020c]:[Beyond 2020c]])</f>
        <v>0</v>
      </c>
      <c r="AJ161" s="160">
        <f>Infrastructure[[#This Row],[2012 to 2015 deflated]]+Infrastructure[[#This Row],[Post 2015 deflated]]</f>
        <v>0</v>
      </c>
      <c r="AK161" s="160">
        <f>Infrastructure[[#This Row],[2011 to 2015 deflated]]+Infrastructure[[#This Row],[Post 2015 deflated]]</f>
        <v>0</v>
      </c>
    </row>
    <row r="162" spans="1:250" ht="75">
      <c r="A162" s="25" t="s">
        <v>2009</v>
      </c>
      <c r="B162" s="25" t="s">
        <v>2196</v>
      </c>
      <c r="C162" s="25" t="s">
        <v>2430</v>
      </c>
      <c r="D162" s="25" t="s">
        <v>2563</v>
      </c>
      <c r="E162" s="25" t="s">
        <v>2564</v>
      </c>
      <c r="F162" s="26"/>
      <c r="G162" s="30" t="s">
        <v>15</v>
      </c>
      <c r="H162" s="29" t="s">
        <v>16</v>
      </c>
      <c r="I162" s="30" t="s">
        <v>15</v>
      </c>
      <c r="J162" s="28" t="s">
        <v>2443</v>
      </c>
      <c r="K162" s="44"/>
      <c r="L162" s="44">
        <v>2016</v>
      </c>
      <c r="M162" s="29"/>
      <c r="N162" s="24"/>
      <c r="O162" s="24"/>
      <c r="P162" s="129"/>
      <c r="Q162" s="24"/>
      <c r="R162" s="24"/>
      <c r="S162" s="24"/>
      <c r="T162" s="24"/>
      <c r="U162" s="24"/>
      <c r="W162" s="29"/>
      <c r="X162" s="131"/>
      <c r="Y162" s="25" t="s">
        <v>2317</v>
      </c>
      <c r="Z162" s="32" t="s">
        <v>2201</v>
      </c>
      <c r="AA16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2" s="160">
        <f>SUM(Infrastructure[[#This Row],[2011/12c]:[2014/15c]])</f>
        <v>0</v>
      </c>
      <c r="AH162" s="160">
        <f>SUM(Infrastructure[[#This Row],[2012/13c]:[2014/15c]])</f>
        <v>0</v>
      </c>
      <c r="AI162" s="160">
        <f>SUM(Infrastructure[[#This Row],[2015 to 2020c]:[Beyond 2020c]])</f>
        <v>0</v>
      </c>
      <c r="AJ162" s="160">
        <f>Infrastructure[[#This Row],[2012 to 2015 deflated]]+Infrastructure[[#This Row],[Post 2015 deflated]]</f>
        <v>0</v>
      </c>
      <c r="AK162" s="160">
        <f>Infrastructure[[#This Row],[2011 to 2015 deflated]]+Infrastructure[[#This Row],[Post 2015 deflated]]</f>
        <v>0</v>
      </c>
    </row>
    <row r="163" spans="1:250" ht="75">
      <c r="A163" s="25" t="s">
        <v>2009</v>
      </c>
      <c r="B163" s="25" t="s">
        <v>2196</v>
      </c>
      <c r="C163" s="25" t="s">
        <v>2430</v>
      </c>
      <c r="D163" s="25" t="s">
        <v>2563</v>
      </c>
      <c r="E163" s="25" t="s">
        <v>2564</v>
      </c>
      <c r="F163" s="26"/>
      <c r="G163" s="30" t="s">
        <v>15</v>
      </c>
      <c r="H163" s="29" t="s">
        <v>16</v>
      </c>
      <c r="I163" s="30" t="s">
        <v>15</v>
      </c>
      <c r="J163" s="28" t="s">
        <v>2443</v>
      </c>
      <c r="K163" s="44"/>
      <c r="L163" s="44">
        <v>2017</v>
      </c>
      <c r="M163" s="29"/>
      <c r="N163" s="24"/>
      <c r="O163" s="24"/>
      <c r="P163" s="129"/>
      <c r="Q163" s="24"/>
      <c r="R163" s="24"/>
      <c r="S163" s="24"/>
      <c r="T163" s="24"/>
      <c r="U163" s="24"/>
      <c r="W163" s="29"/>
      <c r="X163" s="131"/>
      <c r="Y163" s="25" t="s">
        <v>2318</v>
      </c>
      <c r="Z163" s="32" t="s">
        <v>2201</v>
      </c>
      <c r="AA16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3" s="160">
        <f>SUM(Infrastructure[[#This Row],[2011/12c]:[2014/15c]])</f>
        <v>0</v>
      </c>
      <c r="AH163" s="160">
        <f>SUM(Infrastructure[[#This Row],[2012/13c]:[2014/15c]])</f>
        <v>0</v>
      </c>
      <c r="AI163" s="160">
        <f>SUM(Infrastructure[[#This Row],[2015 to 2020c]:[Beyond 2020c]])</f>
        <v>0</v>
      </c>
      <c r="AJ163" s="160">
        <f>Infrastructure[[#This Row],[2012 to 2015 deflated]]+Infrastructure[[#This Row],[Post 2015 deflated]]</f>
        <v>0</v>
      </c>
      <c r="AK163" s="160">
        <f>Infrastructure[[#This Row],[2011 to 2015 deflated]]+Infrastructure[[#This Row],[Post 2015 deflated]]</f>
        <v>0</v>
      </c>
    </row>
    <row r="164" spans="1:250" ht="75">
      <c r="A164" s="25" t="s">
        <v>2009</v>
      </c>
      <c r="B164" s="25" t="s">
        <v>2196</v>
      </c>
      <c r="C164" s="25" t="s">
        <v>2430</v>
      </c>
      <c r="D164" s="25" t="s">
        <v>2563</v>
      </c>
      <c r="E164" s="25" t="s">
        <v>2565</v>
      </c>
      <c r="F164" s="26"/>
      <c r="G164" s="30" t="s">
        <v>15</v>
      </c>
      <c r="H164" s="29" t="s">
        <v>16</v>
      </c>
      <c r="I164" s="30" t="s">
        <v>15</v>
      </c>
      <c r="J164" s="28" t="s">
        <v>2443</v>
      </c>
      <c r="K164" s="44"/>
      <c r="L164" s="44">
        <v>2018</v>
      </c>
      <c r="M164" s="29"/>
      <c r="N164" s="24"/>
      <c r="O164" s="24"/>
      <c r="P164" s="129"/>
      <c r="Q164" s="24"/>
      <c r="R164" s="24"/>
      <c r="S164" s="24"/>
      <c r="T164" s="24"/>
      <c r="U164" s="24"/>
      <c r="W164" s="29"/>
      <c r="X164" s="131"/>
      <c r="Y164" s="25" t="s">
        <v>2319</v>
      </c>
      <c r="Z164" s="32" t="s">
        <v>2201</v>
      </c>
      <c r="AA16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4" s="160">
        <f>SUM(Infrastructure[[#This Row],[2011/12c]:[2014/15c]])</f>
        <v>0</v>
      </c>
      <c r="AH164" s="160">
        <f>SUM(Infrastructure[[#This Row],[2012/13c]:[2014/15c]])</f>
        <v>0</v>
      </c>
      <c r="AI164" s="160">
        <f>SUM(Infrastructure[[#This Row],[2015 to 2020c]:[Beyond 2020c]])</f>
        <v>0</v>
      </c>
      <c r="AJ164" s="160">
        <f>Infrastructure[[#This Row],[2012 to 2015 deflated]]+Infrastructure[[#This Row],[Post 2015 deflated]]</f>
        <v>0</v>
      </c>
      <c r="AK164" s="160">
        <f>Infrastructure[[#This Row],[2011 to 2015 deflated]]+Infrastructure[[#This Row],[Post 2015 deflated]]</f>
        <v>0</v>
      </c>
    </row>
    <row r="165" spans="1:250" ht="75">
      <c r="A165" s="25" t="s">
        <v>2009</v>
      </c>
      <c r="B165" s="25" t="s">
        <v>2196</v>
      </c>
      <c r="C165" s="25" t="s">
        <v>2430</v>
      </c>
      <c r="D165" s="25" t="s">
        <v>2563</v>
      </c>
      <c r="E165" s="25" t="s">
        <v>2566</v>
      </c>
      <c r="F165" s="26"/>
      <c r="G165" s="30" t="s">
        <v>15</v>
      </c>
      <c r="H165" s="29" t="s">
        <v>16</v>
      </c>
      <c r="I165" s="30" t="s">
        <v>15</v>
      </c>
      <c r="J165" s="28" t="s">
        <v>2443</v>
      </c>
      <c r="K165" s="44"/>
      <c r="L165" s="44">
        <v>2019</v>
      </c>
      <c r="M165" s="29"/>
      <c r="N165" s="24"/>
      <c r="O165" s="24"/>
      <c r="P165" s="129"/>
      <c r="Q165" s="24"/>
      <c r="R165" s="24"/>
      <c r="S165" s="24"/>
      <c r="T165" s="24"/>
      <c r="U165" s="24"/>
      <c r="W165" s="29"/>
      <c r="X165" s="131"/>
      <c r="Y165" s="25" t="s">
        <v>2320</v>
      </c>
      <c r="Z165" s="32" t="s">
        <v>2201</v>
      </c>
      <c r="AA16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5" s="160">
        <f>SUM(Infrastructure[[#This Row],[2011/12c]:[2014/15c]])</f>
        <v>0</v>
      </c>
      <c r="AH165" s="160">
        <f>SUM(Infrastructure[[#This Row],[2012/13c]:[2014/15c]])</f>
        <v>0</v>
      </c>
      <c r="AI165" s="160">
        <f>SUM(Infrastructure[[#This Row],[2015 to 2020c]:[Beyond 2020c]])</f>
        <v>0</v>
      </c>
      <c r="AJ165" s="160">
        <f>Infrastructure[[#This Row],[2012 to 2015 deflated]]+Infrastructure[[#This Row],[Post 2015 deflated]]</f>
        <v>0</v>
      </c>
      <c r="AK165" s="160">
        <f>Infrastructure[[#This Row],[2011 to 2015 deflated]]+Infrastructure[[#This Row],[Post 2015 deflated]]</f>
        <v>0</v>
      </c>
    </row>
    <row r="166" spans="1:250" ht="75">
      <c r="A166" s="25" t="s">
        <v>2009</v>
      </c>
      <c r="B166" s="25" t="s">
        <v>2196</v>
      </c>
      <c r="C166" s="25" t="s">
        <v>2430</v>
      </c>
      <c r="D166" s="25" t="s">
        <v>2563</v>
      </c>
      <c r="E166" s="25" t="s">
        <v>2567</v>
      </c>
      <c r="F166" s="26"/>
      <c r="G166" s="30" t="s">
        <v>15</v>
      </c>
      <c r="H166" s="29" t="s">
        <v>16</v>
      </c>
      <c r="I166" s="30" t="s">
        <v>15</v>
      </c>
      <c r="J166" s="28" t="s">
        <v>2443</v>
      </c>
      <c r="K166" s="44"/>
      <c r="L166" s="44">
        <v>2020</v>
      </c>
      <c r="M166" s="29"/>
      <c r="N166" s="24"/>
      <c r="O166" s="24"/>
      <c r="P166" s="129"/>
      <c r="Q166" s="24"/>
      <c r="R166" s="24"/>
      <c r="S166" s="24"/>
      <c r="T166" s="24"/>
      <c r="U166" s="24"/>
      <c r="W166" s="29"/>
      <c r="X166" s="131"/>
      <c r="Y166" s="25" t="s">
        <v>2321</v>
      </c>
      <c r="Z166" s="32" t="s">
        <v>2201</v>
      </c>
      <c r="AA16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6" s="160">
        <f>SUM(Infrastructure[[#This Row],[2011/12c]:[2014/15c]])</f>
        <v>0</v>
      </c>
      <c r="AH166" s="160">
        <f>SUM(Infrastructure[[#This Row],[2012/13c]:[2014/15c]])</f>
        <v>0</v>
      </c>
      <c r="AI166" s="160">
        <f>SUM(Infrastructure[[#This Row],[2015 to 2020c]:[Beyond 2020c]])</f>
        <v>0</v>
      </c>
      <c r="AJ166" s="160">
        <f>Infrastructure[[#This Row],[2012 to 2015 deflated]]+Infrastructure[[#This Row],[Post 2015 deflated]]</f>
        <v>0</v>
      </c>
      <c r="AK166" s="160">
        <f>Infrastructure[[#This Row],[2011 to 2015 deflated]]+Infrastructure[[#This Row],[Post 2015 deflated]]</f>
        <v>0</v>
      </c>
    </row>
    <row r="167" spans="1:250" ht="75">
      <c r="A167" s="25" t="s">
        <v>2009</v>
      </c>
      <c r="B167" s="25" t="s">
        <v>2196</v>
      </c>
      <c r="C167" s="25" t="s">
        <v>2430</v>
      </c>
      <c r="D167" s="25" t="s">
        <v>2575</v>
      </c>
      <c r="E167" s="25">
        <v>0</v>
      </c>
      <c r="F167" s="26"/>
      <c r="G167" s="30" t="s">
        <v>15</v>
      </c>
      <c r="H167" s="29" t="s">
        <v>16</v>
      </c>
      <c r="I167" s="30" t="s">
        <v>15</v>
      </c>
      <c r="J167" s="28" t="s">
        <v>2443</v>
      </c>
      <c r="K167" s="44"/>
      <c r="L167" s="44">
        <v>2017</v>
      </c>
      <c r="M167" s="29"/>
      <c r="N167" s="24"/>
      <c r="O167" s="24"/>
      <c r="P167" s="129"/>
      <c r="Q167" s="24"/>
      <c r="R167" s="24"/>
      <c r="S167" s="24"/>
      <c r="T167" s="24"/>
      <c r="U167" s="24"/>
      <c r="W167" s="29"/>
      <c r="X167" s="131"/>
      <c r="Y167" s="25" t="s">
        <v>2325</v>
      </c>
      <c r="Z167" s="32" t="s">
        <v>2201</v>
      </c>
      <c r="AA16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7" s="160">
        <f>SUM(Infrastructure[[#This Row],[2011/12c]:[2014/15c]])</f>
        <v>0</v>
      </c>
      <c r="AH167" s="160">
        <f>SUM(Infrastructure[[#This Row],[2012/13c]:[2014/15c]])</f>
        <v>0</v>
      </c>
      <c r="AI167" s="160">
        <f>SUM(Infrastructure[[#This Row],[2015 to 2020c]:[Beyond 2020c]])</f>
        <v>0</v>
      </c>
      <c r="AJ167" s="160">
        <f>Infrastructure[[#This Row],[2012 to 2015 deflated]]+Infrastructure[[#This Row],[Post 2015 deflated]]</f>
        <v>0</v>
      </c>
      <c r="AK167" s="160">
        <f>Infrastructure[[#This Row],[2011 to 2015 deflated]]+Infrastructure[[#This Row],[Post 2015 deflated]]</f>
        <v>0</v>
      </c>
    </row>
    <row r="168" spans="1:250" ht="75">
      <c r="A168" s="25" t="s">
        <v>2009</v>
      </c>
      <c r="B168" s="25" t="s">
        <v>2196</v>
      </c>
      <c r="C168" s="25" t="s">
        <v>2430</v>
      </c>
      <c r="D168" s="25" t="s">
        <v>2576</v>
      </c>
      <c r="E168" s="25">
        <v>0</v>
      </c>
      <c r="F168" s="26"/>
      <c r="G168" s="30" t="s">
        <v>15</v>
      </c>
      <c r="H168" s="29" t="s">
        <v>16</v>
      </c>
      <c r="I168" s="30" t="s">
        <v>15</v>
      </c>
      <c r="J168" s="28" t="s">
        <v>2443</v>
      </c>
      <c r="K168" s="44"/>
      <c r="L168" s="44">
        <v>2018</v>
      </c>
      <c r="M168" s="29"/>
      <c r="N168" s="24"/>
      <c r="O168" s="24"/>
      <c r="P168" s="129"/>
      <c r="Q168" s="24"/>
      <c r="R168" s="24"/>
      <c r="S168" s="24"/>
      <c r="T168" s="24"/>
      <c r="U168" s="24"/>
      <c r="W168" s="29"/>
      <c r="X168" s="131"/>
      <c r="Y168" s="25" t="s">
        <v>2326</v>
      </c>
      <c r="Z168" s="32" t="s">
        <v>2201</v>
      </c>
      <c r="AA16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8" s="160">
        <f>SUM(Infrastructure[[#This Row],[2011/12c]:[2014/15c]])</f>
        <v>0</v>
      </c>
      <c r="AH168" s="160">
        <f>SUM(Infrastructure[[#This Row],[2012/13c]:[2014/15c]])</f>
        <v>0</v>
      </c>
      <c r="AI168" s="160">
        <f>SUM(Infrastructure[[#This Row],[2015 to 2020c]:[Beyond 2020c]])</f>
        <v>0</v>
      </c>
      <c r="AJ168" s="160">
        <f>Infrastructure[[#This Row],[2012 to 2015 deflated]]+Infrastructure[[#This Row],[Post 2015 deflated]]</f>
        <v>0</v>
      </c>
      <c r="AK168" s="160">
        <f>Infrastructure[[#This Row],[2011 to 2015 deflated]]+Infrastructure[[#This Row],[Post 2015 deflated]]</f>
        <v>0</v>
      </c>
    </row>
    <row r="169" spans="1:250" ht="75">
      <c r="A169" s="25" t="s">
        <v>2009</v>
      </c>
      <c r="B169" s="25" t="s">
        <v>2196</v>
      </c>
      <c r="C169" s="25" t="s">
        <v>2430</v>
      </c>
      <c r="D169" s="25" t="s">
        <v>2577</v>
      </c>
      <c r="E169" s="25">
        <v>0</v>
      </c>
      <c r="F169" s="26"/>
      <c r="G169" s="30" t="s">
        <v>15</v>
      </c>
      <c r="H169" s="29" t="s">
        <v>16</v>
      </c>
      <c r="I169" s="30" t="s">
        <v>15</v>
      </c>
      <c r="J169" s="28" t="s">
        <v>2443</v>
      </c>
      <c r="K169" s="44"/>
      <c r="L169" s="44">
        <v>2019</v>
      </c>
      <c r="M169" s="29"/>
      <c r="N169" s="24"/>
      <c r="O169" s="24"/>
      <c r="P169" s="129"/>
      <c r="Q169" s="24"/>
      <c r="R169" s="24"/>
      <c r="S169" s="24"/>
      <c r="T169" s="24"/>
      <c r="U169" s="24"/>
      <c r="W169" s="29"/>
      <c r="X169" s="131"/>
      <c r="Y169" s="25" t="s">
        <v>2327</v>
      </c>
      <c r="Z169" s="32" t="s">
        <v>2201</v>
      </c>
      <c r="AA16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6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6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6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6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6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69" s="160">
        <f>SUM(Infrastructure[[#This Row],[2011/12c]:[2014/15c]])</f>
        <v>0</v>
      </c>
      <c r="AH169" s="160">
        <f>SUM(Infrastructure[[#This Row],[2012/13c]:[2014/15c]])</f>
        <v>0</v>
      </c>
      <c r="AI169" s="160">
        <f>SUM(Infrastructure[[#This Row],[2015 to 2020c]:[Beyond 2020c]])</f>
        <v>0</v>
      </c>
      <c r="AJ169" s="160">
        <f>Infrastructure[[#This Row],[2012 to 2015 deflated]]+Infrastructure[[#This Row],[Post 2015 deflated]]</f>
        <v>0</v>
      </c>
      <c r="AK169" s="160">
        <f>Infrastructure[[#This Row],[2011 to 2015 deflated]]+Infrastructure[[#This Row],[Post 2015 deflated]]</f>
        <v>0</v>
      </c>
    </row>
    <row r="170" spans="1:250" ht="75">
      <c r="A170" s="25" t="s">
        <v>2009</v>
      </c>
      <c r="B170" s="25" t="s">
        <v>2196</v>
      </c>
      <c r="C170" s="25" t="s">
        <v>2430</v>
      </c>
      <c r="D170" s="25" t="s">
        <v>2583</v>
      </c>
      <c r="E170" s="25" t="s">
        <v>2584</v>
      </c>
      <c r="F170" s="26"/>
      <c r="G170" s="30" t="s">
        <v>15</v>
      </c>
      <c r="H170" s="29" t="s">
        <v>16</v>
      </c>
      <c r="I170" s="30" t="s">
        <v>15</v>
      </c>
      <c r="J170" s="28" t="s">
        <v>2434</v>
      </c>
      <c r="K170" s="44"/>
      <c r="L170" s="44">
        <v>2014</v>
      </c>
      <c r="M170" s="29"/>
      <c r="N170" s="24"/>
      <c r="O170" s="24"/>
      <c r="P170" s="129"/>
      <c r="Q170" s="24"/>
      <c r="R170" s="24"/>
      <c r="S170" s="24"/>
      <c r="T170" s="24"/>
      <c r="U170" s="24"/>
      <c r="W170" s="29"/>
      <c r="X170" s="131"/>
      <c r="Y170" s="25" t="s">
        <v>2331</v>
      </c>
      <c r="Z170" s="32" t="s">
        <v>2201</v>
      </c>
      <c r="AA17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0" s="160">
        <f>SUM(Infrastructure[[#This Row],[2011/12c]:[2014/15c]])</f>
        <v>0</v>
      </c>
      <c r="AH170" s="160">
        <f>SUM(Infrastructure[[#This Row],[2012/13c]:[2014/15c]])</f>
        <v>0</v>
      </c>
      <c r="AI170" s="160">
        <f>SUM(Infrastructure[[#This Row],[2015 to 2020c]:[Beyond 2020c]])</f>
        <v>0</v>
      </c>
      <c r="AJ170" s="160">
        <f>Infrastructure[[#This Row],[2012 to 2015 deflated]]+Infrastructure[[#This Row],[Post 2015 deflated]]</f>
        <v>0</v>
      </c>
      <c r="AK170" s="160">
        <f>Infrastructure[[#This Row],[2011 to 2015 deflated]]+Infrastructure[[#This Row],[Post 2015 deflated]]</f>
        <v>0</v>
      </c>
    </row>
    <row r="171" spans="1:250" ht="75">
      <c r="A171" s="25" t="s">
        <v>2009</v>
      </c>
      <c r="B171" s="25" t="s">
        <v>2196</v>
      </c>
      <c r="C171" s="25" t="s">
        <v>2430</v>
      </c>
      <c r="D171" s="25" t="s">
        <v>2461</v>
      </c>
      <c r="E171" s="25" t="s">
        <v>2462</v>
      </c>
      <c r="F171" s="26"/>
      <c r="G171" s="30" t="s">
        <v>15</v>
      </c>
      <c r="H171" s="29" t="s">
        <v>16</v>
      </c>
      <c r="I171" s="30" t="s">
        <v>15</v>
      </c>
      <c r="J171" s="28" t="s">
        <v>2439</v>
      </c>
      <c r="K171" s="44"/>
      <c r="L171" s="44">
        <v>2015</v>
      </c>
      <c r="M171" s="29"/>
      <c r="N171" s="24"/>
      <c r="O171" s="24"/>
      <c r="P171" s="129"/>
      <c r="Q171" s="24"/>
      <c r="R171" s="24"/>
      <c r="S171" s="24"/>
      <c r="T171" s="24"/>
      <c r="U171" s="24"/>
      <c r="W171" s="29"/>
      <c r="X171" s="131"/>
      <c r="Y171" s="25" t="s">
        <v>2226</v>
      </c>
      <c r="Z171" s="32" t="s">
        <v>2201</v>
      </c>
      <c r="AA17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1" s="160">
        <f>SUM(Infrastructure[[#This Row],[2011/12c]:[2014/15c]])</f>
        <v>0</v>
      </c>
      <c r="AH171" s="160">
        <f>SUM(Infrastructure[[#This Row],[2012/13c]:[2014/15c]])</f>
        <v>0</v>
      </c>
      <c r="AI171" s="160">
        <f>SUM(Infrastructure[[#This Row],[2015 to 2020c]:[Beyond 2020c]])</f>
        <v>0</v>
      </c>
      <c r="AJ171" s="160">
        <f>Infrastructure[[#This Row],[2012 to 2015 deflated]]+Infrastructure[[#This Row],[Post 2015 deflated]]</f>
        <v>0</v>
      </c>
      <c r="AK171" s="160">
        <f>Infrastructure[[#This Row],[2011 to 2015 deflated]]+Infrastructure[[#This Row],[Post 2015 deflated]]</f>
        <v>0</v>
      </c>
    </row>
    <row r="172" spans="1:250" ht="75">
      <c r="A172" s="25" t="s">
        <v>2009</v>
      </c>
      <c r="B172" s="25" t="s">
        <v>2196</v>
      </c>
      <c r="C172" s="25" t="s">
        <v>2430</v>
      </c>
      <c r="D172" s="25" t="s">
        <v>2482</v>
      </c>
      <c r="E172" s="25" t="s">
        <v>2482</v>
      </c>
      <c r="F172" s="26"/>
      <c r="G172" s="30" t="s">
        <v>15</v>
      </c>
      <c r="H172" s="29" t="s">
        <v>16</v>
      </c>
      <c r="I172" s="30" t="s">
        <v>15</v>
      </c>
      <c r="J172" s="28" t="s">
        <v>2443</v>
      </c>
      <c r="K172" s="44"/>
      <c r="L172" s="44">
        <v>2016</v>
      </c>
      <c r="M172" s="29"/>
      <c r="N172" s="24"/>
      <c r="O172" s="24"/>
      <c r="P172" s="129"/>
      <c r="Q172" s="24"/>
      <c r="R172" s="24"/>
      <c r="S172" s="24"/>
      <c r="T172" s="24"/>
      <c r="U172" s="24"/>
      <c r="W172" s="29"/>
      <c r="X172" s="131"/>
      <c r="Y172" s="25" t="s">
        <v>2243</v>
      </c>
      <c r="Z172" s="32" t="s">
        <v>2201</v>
      </c>
      <c r="AA17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2" s="160">
        <f>SUM(Infrastructure[[#This Row],[2011/12c]:[2014/15c]])</f>
        <v>0</v>
      </c>
      <c r="AH172" s="160">
        <f>SUM(Infrastructure[[#This Row],[2012/13c]:[2014/15c]])</f>
        <v>0</v>
      </c>
      <c r="AI172" s="160">
        <f>SUM(Infrastructure[[#This Row],[2015 to 2020c]:[Beyond 2020c]])</f>
        <v>0</v>
      </c>
      <c r="AJ172" s="161">
        <f>Infrastructure[[#This Row],[2012 to 2015 deflated]]+Infrastructure[[#This Row],[Post 2015 deflated]]</f>
        <v>0</v>
      </c>
      <c r="AK172" s="161">
        <f>Infrastructure[[#This Row],[2011 to 2015 deflated]]+Infrastructure[[#This Row],[Post 2015 deflated]]</f>
        <v>0</v>
      </c>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row>
    <row r="173" spans="1:250" ht="75">
      <c r="A173" s="25" t="s">
        <v>2009</v>
      </c>
      <c r="B173" s="25" t="s">
        <v>2196</v>
      </c>
      <c r="C173" s="25" t="s">
        <v>2430</v>
      </c>
      <c r="D173" s="25" t="s">
        <v>2481</v>
      </c>
      <c r="E173" s="25" t="s">
        <v>2482</v>
      </c>
      <c r="F173" s="26"/>
      <c r="G173" s="30" t="s">
        <v>15</v>
      </c>
      <c r="H173" s="29" t="s">
        <v>16</v>
      </c>
      <c r="I173" s="30" t="s">
        <v>15</v>
      </c>
      <c r="J173" s="28" t="s">
        <v>2443</v>
      </c>
      <c r="K173" s="44"/>
      <c r="L173" s="44">
        <v>2015</v>
      </c>
      <c r="M173" s="29"/>
      <c r="N173" s="24"/>
      <c r="O173" s="24"/>
      <c r="P173" s="129"/>
      <c r="Q173" s="24"/>
      <c r="R173" s="24"/>
      <c r="S173" s="24"/>
      <c r="T173" s="24"/>
      <c r="U173" s="24"/>
      <c r="W173" s="29"/>
      <c r="X173" s="131"/>
      <c r="Y173" s="25" t="s">
        <v>2242</v>
      </c>
      <c r="Z173" s="32" t="s">
        <v>2201</v>
      </c>
      <c r="AA17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3" s="160">
        <f>SUM(Infrastructure[[#This Row],[2011/12c]:[2014/15c]])</f>
        <v>0</v>
      </c>
      <c r="AH173" s="160">
        <f>SUM(Infrastructure[[#This Row],[2012/13c]:[2014/15c]])</f>
        <v>0</v>
      </c>
      <c r="AI173" s="160">
        <f>SUM(Infrastructure[[#This Row],[2015 to 2020c]:[Beyond 2020c]])</f>
        <v>0</v>
      </c>
      <c r="AJ173" s="161">
        <f>Infrastructure[[#This Row],[2012 to 2015 deflated]]+Infrastructure[[#This Row],[Post 2015 deflated]]</f>
        <v>0</v>
      </c>
      <c r="AK173" s="161">
        <f>Infrastructure[[#This Row],[2011 to 2015 deflated]]+Infrastructure[[#This Row],[Post 2015 deflated]]</f>
        <v>0</v>
      </c>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row>
    <row r="174" spans="1:250" ht="75">
      <c r="A174" s="25" t="s">
        <v>2009</v>
      </c>
      <c r="B174" s="25" t="s">
        <v>2196</v>
      </c>
      <c r="C174" s="25" t="s">
        <v>2430</v>
      </c>
      <c r="D174" s="25" t="s">
        <v>2683</v>
      </c>
      <c r="E174" s="25" t="s">
        <v>2684</v>
      </c>
      <c r="F174" s="26"/>
      <c r="G174" s="30" t="s">
        <v>15</v>
      </c>
      <c r="H174" s="29" t="s">
        <v>16</v>
      </c>
      <c r="I174" s="30" t="s">
        <v>15</v>
      </c>
      <c r="J174" s="28" t="s">
        <v>2443</v>
      </c>
      <c r="K174" s="44"/>
      <c r="L174" s="44">
        <v>2018</v>
      </c>
      <c r="M174" s="29"/>
      <c r="N174" s="24"/>
      <c r="O174" s="24"/>
      <c r="P174" s="129"/>
      <c r="Q174" s="24"/>
      <c r="R174" s="24"/>
      <c r="S174" s="24"/>
      <c r="T174" s="24"/>
      <c r="U174" s="24"/>
      <c r="W174" s="29"/>
      <c r="X174" s="131"/>
      <c r="Y174" s="25" t="s">
        <v>2408</v>
      </c>
      <c r="Z174" s="32" t="s">
        <v>2201</v>
      </c>
      <c r="AA17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4" s="160">
        <f>SUM(Infrastructure[[#This Row],[2011/12c]:[2014/15c]])</f>
        <v>0</v>
      </c>
      <c r="AH174" s="160">
        <f>SUM(Infrastructure[[#This Row],[2012/13c]:[2014/15c]])</f>
        <v>0</v>
      </c>
      <c r="AI174" s="160">
        <f>SUM(Infrastructure[[#This Row],[2015 to 2020c]:[Beyond 2020c]])</f>
        <v>0</v>
      </c>
      <c r="AJ174" s="161">
        <f>Infrastructure[[#This Row],[2012 to 2015 deflated]]+Infrastructure[[#This Row],[Post 2015 deflated]]</f>
        <v>0</v>
      </c>
      <c r="AK174" s="161">
        <f>Infrastructure[[#This Row],[2011 to 2015 deflated]]+Infrastructure[[#This Row],[Post 2015 deflated]]</f>
        <v>0</v>
      </c>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row>
    <row r="175" spans="1:250" ht="75">
      <c r="A175" s="25" t="s">
        <v>2009</v>
      </c>
      <c r="B175" s="25" t="s">
        <v>2196</v>
      </c>
      <c r="C175" s="25" t="s">
        <v>2430</v>
      </c>
      <c r="D175" s="25" t="s">
        <v>2683</v>
      </c>
      <c r="E175" s="25" t="s">
        <v>2684</v>
      </c>
      <c r="F175" s="26"/>
      <c r="G175" s="30" t="s">
        <v>15</v>
      </c>
      <c r="H175" s="29" t="s">
        <v>16</v>
      </c>
      <c r="I175" s="30" t="s">
        <v>15</v>
      </c>
      <c r="J175" s="28" t="s">
        <v>2443</v>
      </c>
      <c r="K175" s="44"/>
      <c r="L175" s="44">
        <v>2019</v>
      </c>
      <c r="M175" s="29"/>
      <c r="N175" s="24"/>
      <c r="O175" s="24"/>
      <c r="P175" s="129"/>
      <c r="Q175" s="24"/>
      <c r="R175" s="24"/>
      <c r="S175" s="24"/>
      <c r="T175" s="24"/>
      <c r="U175" s="24"/>
      <c r="W175" s="29"/>
      <c r="X175" s="131"/>
      <c r="Y175" s="25" t="s">
        <v>2409</v>
      </c>
      <c r="Z175" s="32" t="s">
        <v>2201</v>
      </c>
      <c r="AA17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5" s="160">
        <f>SUM(Infrastructure[[#This Row],[2011/12c]:[2014/15c]])</f>
        <v>0</v>
      </c>
      <c r="AH175" s="160">
        <f>SUM(Infrastructure[[#This Row],[2012/13c]:[2014/15c]])</f>
        <v>0</v>
      </c>
      <c r="AI175" s="160">
        <f>SUM(Infrastructure[[#This Row],[2015 to 2020c]:[Beyond 2020c]])</f>
        <v>0</v>
      </c>
      <c r="AJ175" s="161">
        <f>Infrastructure[[#This Row],[2012 to 2015 deflated]]+Infrastructure[[#This Row],[Post 2015 deflated]]</f>
        <v>0</v>
      </c>
      <c r="AK175" s="161">
        <f>Infrastructure[[#This Row],[2011 to 2015 deflated]]+Infrastructure[[#This Row],[Post 2015 deflated]]</f>
        <v>0</v>
      </c>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row>
    <row r="176" spans="1:250" ht="75">
      <c r="A176" s="25" t="s">
        <v>2009</v>
      </c>
      <c r="B176" s="25" t="s">
        <v>2196</v>
      </c>
      <c r="C176" s="25" t="s">
        <v>2430</v>
      </c>
      <c r="D176" s="25" t="s">
        <v>2683</v>
      </c>
      <c r="E176" s="25" t="s">
        <v>2684</v>
      </c>
      <c r="F176" s="26"/>
      <c r="G176" s="30" t="s">
        <v>15</v>
      </c>
      <c r="H176" s="29" t="s">
        <v>16</v>
      </c>
      <c r="I176" s="30" t="s">
        <v>15</v>
      </c>
      <c r="J176" s="28" t="s">
        <v>2443</v>
      </c>
      <c r="K176" s="44"/>
      <c r="L176" s="44">
        <v>2020</v>
      </c>
      <c r="M176" s="29"/>
      <c r="N176" s="24"/>
      <c r="O176" s="24"/>
      <c r="P176" s="129"/>
      <c r="Q176" s="24"/>
      <c r="R176" s="24"/>
      <c r="S176" s="24"/>
      <c r="T176" s="24"/>
      <c r="U176" s="24"/>
      <c r="W176" s="29"/>
      <c r="X176" s="131"/>
      <c r="Y176" s="25" t="s">
        <v>2410</v>
      </c>
      <c r="Z176" s="32" t="s">
        <v>2201</v>
      </c>
      <c r="AA17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6" s="160">
        <f>SUM(Infrastructure[[#This Row],[2011/12c]:[2014/15c]])</f>
        <v>0</v>
      </c>
      <c r="AH176" s="160">
        <f>SUM(Infrastructure[[#This Row],[2012/13c]:[2014/15c]])</f>
        <v>0</v>
      </c>
      <c r="AI176" s="160">
        <f>SUM(Infrastructure[[#This Row],[2015 to 2020c]:[Beyond 2020c]])</f>
        <v>0</v>
      </c>
      <c r="AJ176" s="161">
        <f>Infrastructure[[#This Row],[2012 to 2015 deflated]]+Infrastructure[[#This Row],[Post 2015 deflated]]</f>
        <v>0</v>
      </c>
      <c r="AK176" s="161">
        <f>Infrastructure[[#This Row],[2011 to 2015 deflated]]+Infrastructure[[#This Row],[Post 2015 deflated]]</f>
        <v>0</v>
      </c>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row>
    <row r="177" spans="1:250" ht="75">
      <c r="A177" s="25" t="s">
        <v>2009</v>
      </c>
      <c r="B177" s="25" t="s">
        <v>2196</v>
      </c>
      <c r="C177" s="25" t="s">
        <v>2430</v>
      </c>
      <c r="D177" s="25" t="s">
        <v>2473</v>
      </c>
      <c r="F177" s="26"/>
      <c r="G177" s="30" t="s">
        <v>15</v>
      </c>
      <c r="H177" s="29" t="s">
        <v>16</v>
      </c>
      <c r="I177" s="30" t="s">
        <v>15</v>
      </c>
      <c r="J177" s="28" t="s">
        <v>2443</v>
      </c>
      <c r="K177" s="44"/>
      <c r="L177" s="44">
        <v>2016</v>
      </c>
      <c r="M177" s="29"/>
      <c r="N177" s="24"/>
      <c r="O177" s="24"/>
      <c r="P177" s="129"/>
      <c r="Q177" s="24"/>
      <c r="R177" s="24"/>
      <c r="S177" s="24"/>
      <c r="T177" s="24"/>
      <c r="U177" s="24"/>
      <c r="W177" s="29"/>
      <c r="X177" s="131"/>
      <c r="Y177" s="25" t="s">
        <v>2236</v>
      </c>
      <c r="Z177" s="32" t="s">
        <v>2201</v>
      </c>
      <c r="AA17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7" s="160">
        <f>SUM(Infrastructure[[#This Row],[2011/12c]:[2014/15c]])</f>
        <v>0</v>
      </c>
      <c r="AH177" s="160">
        <f>SUM(Infrastructure[[#This Row],[2012/13c]:[2014/15c]])</f>
        <v>0</v>
      </c>
      <c r="AI177" s="160">
        <f>SUM(Infrastructure[[#This Row],[2015 to 2020c]:[Beyond 2020c]])</f>
        <v>0</v>
      </c>
      <c r="AJ177" s="161">
        <f>Infrastructure[[#This Row],[2012 to 2015 deflated]]+Infrastructure[[#This Row],[Post 2015 deflated]]</f>
        <v>0</v>
      </c>
      <c r="AK177" s="161">
        <f>Infrastructure[[#This Row],[2011 to 2015 deflated]]+Infrastructure[[#This Row],[Post 2015 deflated]]</f>
        <v>0</v>
      </c>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row>
    <row r="178" spans="1:250" ht="75">
      <c r="A178" s="25" t="s">
        <v>2009</v>
      </c>
      <c r="B178" s="25" t="s">
        <v>2196</v>
      </c>
      <c r="C178" s="25" t="s">
        <v>2430</v>
      </c>
      <c r="D178" s="25" t="s">
        <v>2474</v>
      </c>
      <c r="F178" s="26"/>
      <c r="G178" s="30" t="s">
        <v>15</v>
      </c>
      <c r="H178" s="29" t="s">
        <v>16</v>
      </c>
      <c r="I178" s="30" t="s">
        <v>15</v>
      </c>
      <c r="J178" s="28" t="s">
        <v>2443</v>
      </c>
      <c r="K178" s="44"/>
      <c r="L178" s="44">
        <v>2016</v>
      </c>
      <c r="M178" s="29"/>
      <c r="N178" s="24"/>
      <c r="O178" s="24"/>
      <c r="P178" s="129"/>
      <c r="Q178" s="24"/>
      <c r="R178" s="24"/>
      <c r="S178" s="24"/>
      <c r="T178" s="24"/>
      <c r="U178" s="24"/>
      <c r="W178" s="29"/>
      <c r="X178" s="131"/>
      <c r="Y178" s="25" t="s">
        <v>2237</v>
      </c>
      <c r="Z178" s="32" t="s">
        <v>2201</v>
      </c>
      <c r="AA17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8" s="160">
        <f>SUM(Infrastructure[[#This Row],[2011/12c]:[2014/15c]])</f>
        <v>0</v>
      </c>
      <c r="AH178" s="160">
        <f>SUM(Infrastructure[[#This Row],[2012/13c]:[2014/15c]])</f>
        <v>0</v>
      </c>
      <c r="AI178" s="160">
        <f>SUM(Infrastructure[[#This Row],[2015 to 2020c]:[Beyond 2020c]])</f>
        <v>0</v>
      </c>
      <c r="AJ178" s="161">
        <f>Infrastructure[[#This Row],[2012 to 2015 deflated]]+Infrastructure[[#This Row],[Post 2015 deflated]]</f>
        <v>0</v>
      </c>
      <c r="AK178" s="161">
        <f>Infrastructure[[#This Row],[2011 to 2015 deflated]]+Infrastructure[[#This Row],[Post 2015 deflated]]</f>
        <v>0</v>
      </c>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row>
    <row r="179" spans="1:250" ht="75">
      <c r="A179" s="25" t="s">
        <v>2009</v>
      </c>
      <c r="B179" s="25" t="s">
        <v>2196</v>
      </c>
      <c r="C179" s="25" t="s">
        <v>2430</v>
      </c>
      <c r="D179" s="25" t="s">
        <v>2637</v>
      </c>
      <c r="F179" s="26"/>
      <c r="G179" s="30" t="s">
        <v>15</v>
      </c>
      <c r="H179" s="29" t="s">
        <v>16</v>
      </c>
      <c r="I179" s="30" t="s">
        <v>15</v>
      </c>
      <c r="J179" s="28" t="s">
        <v>2439</v>
      </c>
      <c r="K179" s="44"/>
      <c r="L179" s="44">
        <v>2013</v>
      </c>
      <c r="M179" s="29"/>
      <c r="N179" s="24"/>
      <c r="O179" s="24"/>
      <c r="P179" s="129"/>
      <c r="Q179" s="24"/>
      <c r="R179" s="24"/>
      <c r="S179" s="24"/>
      <c r="T179" s="24"/>
      <c r="U179" s="24"/>
      <c r="W179" s="29"/>
      <c r="X179" s="131"/>
      <c r="Y179" s="25" t="s">
        <v>2374</v>
      </c>
      <c r="Z179" s="32" t="s">
        <v>2201</v>
      </c>
      <c r="AA17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7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7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7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7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7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79" s="160">
        <f>SUM(Infrastructure[[#This Row],[2011/12c]:[2014/15c]])</f>
        <v>0</v>
      </c>
      <c r="AH179" s="160">
        <f>SUM(Infrastructure[[#This Row],[2012/13c]:[2014/15c]])</f>
        <v>0</v>
      </c>
      <c r="AI179" s="160">
        <f>SUM(Infrastructure[[#This Row],[2015 to 2020c]:[Beyond 2020c]])</f>
        <v>0</v>
      </c>
      <c r="AJ179" s="161">
        <f>Infrastructure[[#This Row],[2012 to 2015 deflated]]+Infrastructure[[#This Row],[Post 2015 deflated]]</f>
        <v>0</v>
      </c>
      <c r="AK179" s="161">
        <f>Infrastructure[[#This Row],[2011 to 2015 deflated]]+Infrastructure[[#This Row],[Post 2015 deflated]]</f>
        <v>0</v>
      </c>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row>
    <row r="180" spans="1:250" s="105" customFormat="1" ht="75">
      <c r="A180" s="25" t="s">
        <v>2009</v>
      </c>
      <c r="B180" s="25" t="s">
        <v>2196</v>
      </c>
      <c r="C180" s="25" t="s">
        <v>2430</v>
      </c>
      <c r="D180" s="25" t="s">
        <v>2637</v>
      </c>
      <c r="E180" s="25" t="s">
        <v>2638</v>
      </c>
      <c r="F180" s="26"/>
      <c r="G180" s="30" t="s">
        <v>15</v>
      </c>
      <c r="H180" s="29" t="s">
        <v>16</v>
      </c>
      <c r="I180" s="30" t="s">
        <v>15</v>
      </c>
      <c r="J180" s="28" t="s">
        <v>2439</v>
      </c>
      <c r="K180" s="44"/>
      <c r="L180" s="44">
        <v>2014</v>
      </c>
      <c r="M180" s="29"/>
      <c r="N180" s="24"/>
      <c r="O180" s="24"/>
      <c r="P180" s="129"/>
      <c r="Q180" s="24"/>
      <c r="R180" s="24"/>
      <c r="S180" s="24"/>
      <c r="T180" s="24"/>
      <c r="U180" s="24"/>
      <c r="V180" s="43"/>
      <c r="W180" s="29"/>
      <c r="X180" s="131"/>
      <c r="Y180" s="25" t="s">
        <v>2375</v>
      </c>
      <c r="Z180" s="32" t="s">
        <v>2201</v>
      </c>
      <c r="AA18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8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8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8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8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0" s="160">
        <f>SUM(Infrastructure[[#This Row],[2011/12c]:[2014/15c]])</f>
        <v>0</v>
      </c>
      <c r="AH180" s="160">
        <f>SUM(Infrastructure[[#This Row],[2012/13c]:[2014/15c]])</f>
        <v>0</v>
      </c>
      <c r="AI180" s="160">
        <f>SUM(Infrastructure[[#This Row],[2015 to 2020c]:[Beyond 2020c]])</f>
        <v>0</v>
      </c>
      <c r="AJ180" s="160">
        <f>Infrastructure[[#This Row],[2012 to 2015 deflated]]+Infrastructure[[#This Row],[Post 2015 deflated]]</f>
        <v>0</v>
      </c>
      <c r="AK180" s="160">
        <f>Infrastructure[[#This Row],[2011 to 2015 deflated]]+Infrastructure[[#This Row],[Post 2015 deflated]]</f>
        <v>0</v>
      </c>
    </row>
    <row r="181" spans="1:250" s="104" customFormat="1" ht="75">
      <c r="A181" s="25" t="s">
        <v>2009</v>
      </c>
      <c r="B181" s="25" t="s">
        <v>2196</v>
      </c>
      <c r="C181" s="25" t="s">
        <v>2430</v>
      </c>
      <c r="D181" s="25" t="s">
        <v>2695</v>
      </c>
      <c r="E181" s="25" t="s">
        <v>2696</v>
      </c>
      <c r="F181" s="26"/>
      <c r="G181" s="30" t="s">
        <v>15</v>
      </c>
      <c r="H181" s="29" t="s">
        <v>16</v>
      </c>
      <c r="I181" s="30" t="s">
        <v>15</v>
      </c>
      <c r="J181" s="28" t="s">
        <v>2439</v>
      </c>
      <c r="K181" s="44"/>
      <c r="L181" s="44">
        <v>2014</v>
      </c>
      <c r="M181" s="29"/>
      <c r="N181" s="24"/>
      <c r="O181" s="24"/>
      <c r="P181" s="129"/>
      <c r="Q181" s="24"/>
      <c r="R181" s="24"/>
      <c r="S181" s="24"/>
      <c r="T181" s="24"/>
      <c r="U181" s="24"/>
      <c r="V181" s="43"/>
      <c r="W181" s="29"/>
      <c r="X181" s="131"/>
      <c r="Y181" s="25" t="s">
        <v>2418</v>
      </c>
      <c r="Z181" s="32" t="s">
        <v>2201</v>
      </c>
      <c r="AA18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8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8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8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8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1" s="160">
        <f>SUM(Infrastructure[[#This Row],[2011/12c]:[2014/15c]])</f>
        <v>0</v>
      </c>
      <c r="AH181" s="160">
        <f>SUM(Infrastructure[[#This Row],[2012/13c]:[2014/15c]])</f>
        <v>0</v>
      </c>
      <c r="AI181" s="160">
        <f>SUM(Infrastructure[[#This Row],[2015 to 2020c]:[Beyond 2020c]])</f>
        <v>0</v>
      </c>
      <c r="AJ181" s="160">
        <f>Infrastructure[[#This Row],[2012 to 2015 deflated]]+Infrastructure[[#This Row],[Post 2015 deflated]]</f>
        <v>0</v>
      </c>
      <c r="AK181" s="160">
        <f>Infrastructure[[#This Row],[2011 to 2015 deflated]]+Infrastructure[[#This Row],[Post 2015 deflated]]</f>
        <v>0</v>
      </c>
    </row>
    <row r="182" spans="1:250" s="104" customFormat="1" ht="60">
      <c r="A182" s="25" t="s">
        <v>2009</v>
      </c>
      <c r="B182" s="25" t="s">
        <v>2196</v>
      </c>
      <c r="C182" s="25" t="s">
        <v>2430</v>
      </c>
      <c r="D182" s="25" t="s">
        <v>2430</v>
      </c>
      <c r="E182" s="25"/>
      <c r="F182" s="26" t="s">
        <v>1773</v>
      </c>
      <c r="G182" s="30" t="s">
        <v>15</v>
      </c>
      <c r="H182" s="29" t="s">
        <v>16</v>
      </c>
      <c r="I182" s="30" t="s">
        <v>15</v>
      </c>
      <c r="J182" s="28" t="s">
        <v>40</v>
      </c>
      <c r="K182" s="44"/>
      <c r="L182" s="44"/>
      <c r="M182" s="29"/>
      <c r="N182" s="24">
        <v>66757.939199999979</v>
      </c>
      <c r="O182" s="24"/>
      <c r="P182" s="129">
        <v>2444.6822400000001</v>
      </c>
      <c r="Q182" s="24">
        <v>5885.9827199999991</v>
      </c>
      <c r="R182" s="24">
        <v>6819.1027200000017</v>
      </c>
      <c r="S182" s="24">
        <v>12262.993919999999</v>
      </c>
      <c r="T182" s="24">
        <v>37208.125439999989</v>
      </c>
      <c r="U182" s="24">
        <v>0</v>
      </c>
      <c r="V182" s="43"/>
      <c r="W182" s="29" t="s">
        <v>32</v>
      </c>
      <c r="X182" s="131" t="s">
        <v>44</v>
      </c>
      <c r="Y182" s="25" t="s">
        <v>2197</v>
      </c>
      <c r="Z182" s="32" t="s">
        <v>2198</v>
      </c>
      <c r="AA18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2573.6477276316205</v>
      </c>
      <c r="AB18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6196.4887723841694</v>
      </c>
      <c r="AC18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7178.8340965796051</v>
      </c>
      <c r="AD18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12909.909484256072</v>
      </c>
      <c r="AE18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39170.983419132725</v>
      </c>
      <c r="AF18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2" s="160">
        <f>SUM(Infrastructure[[#This Row],[2011/12c]:[2014/15c]])</f>
        <v>28858.880080851464</v>
      </c>
      <c r="AH182" s="160">
        <f>SUM(Infrastructure[[#This Row],[2012/13c]:[2014/15c]])</f>
        <v>26285.232353219846</v>
      </c>
      <c r="AI182" s="160">
        <f>SUM(Infrastructure[[#This Row],[2015 to 2020c]:[Beyond 2020c]])</f>
        <v>39170.983419132725</v>
      </c>
      <c r="AJ182" s="160">
        <f>Infrastructure[[#This Row],[2012 to 2015 deflated]]+Infrastructure[[#This Row],[Post 2015 deflated]]</f>
        <v>65456.215772352574</v>
      </c>
      <c r="AK182" s="160">
        <f>Infrastructure[[#This Row],[2011 to 2015 deflated]]+Infrastructure[[#This Row],[Post 2015 deflated]]</f>
        <v>68029.863499984189</v>
      </c>
    </row>
    <row r="183" spans="1:250" s="104" customFormat="1" ht="75">
      <c r="A183" s="25" t="s">
        <v>2009</v>
      </c>
      <c r="B183" s="25" t="s">
        <v>2196</v>
      </c>
      <c r="C183" s="25" t="s">
        <v>2431</v>
      </c>
      <c r="D183" s="25" t="s">
        <v>2435</v>
      </c>
      <c r="E183" s="25" t="s">
        <v>2436</v>
      </c>
      <c r="F183" s="26"/>
      <c r="G183" s="30" t="s">
        <v>15</v>
      </c>
      <c r="H183" s="29" t="s">
        <v>16</v>
      </c>
      <c r="I183" s="30" t="s">
        <v>15</v>
      </c>
      <c r="J183" s="28" t="s">
        <v>2434</v>
      </c>
      <c r="K183" s="44"/>
      <c r="L183" s="44">
        <v>2015</v>
      </c>
      <c r="M183" s="29"/>
      <c r="N183" s="24"/>
      <c r="O183" s="24"/>
      <c r="P183" s="129"/>
      <c r="Q183" s="24"/>
      <c r="R183" s="24"/>
      <c r="S183" s="24"/>
      <c r="T183" s="24"/>
      <c r="U183" s="24"/>
      <c r="V183" s="43"/>
      <c r="W183" s="29"/>
      <c r="X183" s="131"/>
      <c r="Y183" s="25" t="s">
        <v>2202</v>
      </c>
      <c r="Z183" s="32" t="s">
        <v>2201</v>
      </c>
      <c r="AA18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8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8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8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8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3" s="160">
        <f>SUM(Infrastructure[[#This Row],[2011/12c]:[2014/15c]])</f>
        <v>0</v>
      </c>
      <c r="AH183" s="160">
        <f>SUM(Infrastructure[[#This Row],[2012/13c]:[2014/15c]])</f>
        <v>0</v>
      </c>
      <c r="AI183" s="160">
        <f>SUM(Infrastructure[[#This Row],[2015 to 2020c]:[Beyond 2020c]])</f>
        <v>0</v>
      </c>
      <c r="AJ183" s="160">
        <f>Infrastructure[[#This Row],[2012 to 2015 deflated]]+Infrastructure[[#This Row],[Post 2015 deflated]]</f>
        <v>0</v>
      </c>
      <c r="AK183" s="160">
        <f>Infrastructure[[#This Row],[2011 to 2015 deflated]]+Infrastructure[[#This Row],[Post 2015 deflated]]</f>
        <v>0</v>
      </c>
    </row>
    <row r="184" spans="1:250" s="104" customFormat="1" ht="75">
      <c r="A184" s="25" t="s">
        <v>2009</v>
      </c>
      <c r="B184" s="25" t="s">
        <v>2196</v>
      </c>
      <c r="C184" s="25" t="s">
        <v>2431</v>
      </c>
      <c r="D184" s="25" t="s">
        <v>2590</v>
      </c>
      <c r="E184" s="25" t="s">
        <v>2591</v>
      </c>
      <c r="F184" s="26"/>
      <c r="G184" s="30" t="s">
        <v>15</v>
      </c>
      <c r="H184" s="29" t="s">
        <v>16</v>
      </c>
      <c r="I184" s="30" t="s">
        <v>15</v>
      </c>
      <c r="J184" s="28" t="s">
        <v>2439</v>
      </c>
      <c r="K184" s="44"/>
      <c r="L184" s="44">
        <v>2014</v>
      </c>
      <c r="M184" s="29"/>
      <c r="N184" s="24"/>
      <c r="O184" s="24"/>
      <c r="P184" s="129"/>
      <c r="Q184" s="24"/>
      <c r="R184" s="24"/>
      <c r="S184" s="24"/>
      <c r="T184" s="24"/>
      <c r="U184" s="24"/>
      <c r="V184" s="43"/>
      <c r="W184" s="29"/>
      <c r="X184" s="131"/>
      <c r="Y184" s="25" t="s">
        <v>2335</v>
      </c>
      <c r="Z184" s="32" t="s">
        <v>2201</v>
      </c>
      <c r="AA18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8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8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8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8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4" s="160">
        <f>SUM(Infrastructure[[#This Row],[2011/12c]:[2014/15c]])</f>
        <v>0</v>
      </c>
      <c r="AH184" s="160">
        <f>SUM(Infrastructure[[#This Row],[2012/13c]:[2014/15c]])</f>
        <v>0</v>
      </c>
      <c r="AI184" s="160">
        <f>SUM(Infrastructure[[#This Row],[2015 to 2020c]:[Beyond 2020c]])</f>
        <v>0</v>
      </c>
      <c r="AJ184" s="160">
        <f>Infrastructure[[#This Row],[2012 to 2015 deflated]]+Infrastructure[[#This Row],[Post 2015 deflated]]</f>
        <v>0</v>
      </c>
      <c r="AK184" s="160">
        <f>Infrastructure[[#This Row],[2011 to 2015 deflated]]+Infrastructure[[#This Row],[Post 2015 deflated]]</f>
        <v>0</v>
      </c>
    </row>
    <row r="185" spans="1:250" s="105" customFormat="1" ht="75">
      <c r="A185" s="25" t="s">
        <v>2009</v>
      </c>
      <c r="B185" s="25" t="s">
        <v>2196</v>
      </c>
      <c r="C185" s="25" t="s">
        <v>2431</v>
      </c>
      <c r="D185" s="25" t="s">
        <v>2491</v>
      </c>
      <c r="E185" s="25"/>
      <c r="F185" s="26"/>
      <c r="G185" s="30" t="s">
        <v>15</v>
      </c>
      <c r="H185" s="29" t="s">
        <v>16</v>
      </c>
      <c r="I185" s="30" t="s">
        <v>15</v>
      </c>
      <c r="J185" s="28" t="s">
        <v>2434</v>
      </c>
      <c r="K185" s="44"/>
      <c r="L185" s="44">
        <v>2014</v>
      </c>
      <c r="M185" s="29"/>
      <c r="N185" s="24"/>
      <c r="O185" s="24"/>
      <c r="P185" s="129"/>
      <c r="Q185" s="24"/>
      <c r="R185" s="24"/>
      <c r="S185" s="24"/>
      <c r="T185" s="24"/>
      <c r="U185" s="24"/>
      <c r="V185" s="43"/>
      <c r="W185" s="29"/>
      <c r="X185" s="131"/>
      <c r="Y185" s="25" t="s">
        <v>2251</v>
      </c>
      <c r="Z185" s="32" t="s">
        <v>2201</v>
      </c>
      <c r="AA18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8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8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8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8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5" s="160">
        <f>SUM(Infrastructure[[#This Row],[2011/12c]:[2014/15c]])</f>
        <v>0</v>
      </c>
      <c r="AH185" s="160">
        <f>SUM(Infrastructure[[#This Row],[2012/13c]:[2014/15c]])</f>
        <v>0</v>
      </c>
      <c r="AI185" s="160">
        <f>SUM(Infrastructure[[#This Row],[2015 to 2020c]:[Beyond 2020c]])</f>
        <v>0</v>
      </c>
      <c r="AJ185" s="160">
        <f>Infrastructure[[#This Row],[2012 to 2015 deflated]]+Infrastructure[[#This Row],[Post 2015 deflated]]</f>
        <v>0</v>
      </c>
      <c r="AK185" s="160">
        <f>Infrastructure[[#This Row],[2011 to 2015 deflated]]+Infrastructure[[#This Row],[Post 2015 deflated]]</f>
        <v>0</v>
      </c>
    </row>
    <row r="186" spans="1:250" s="105" customFormat="1" ht="75">
      <c r="A186" s="25" t="s">
        <v>2009</v>
      </c>
      <c r="B186" s="25" t="s">
        <v>2196</v>
      </c>
      <c r="C186" s="25" t="s">
        <v>2431</v>
      </c>
      <c r="D186" s="25" t="s">
        <v>2467</v>
      </c>
      <c r="E186" s="25" t="s">
        <v>2468</v>
      </c>
      <c r="F186" s="26"/>
      <c r="G186" s="30" t="s">
        <v>15</v>
      </c>
      <c r="H186" s="29" t="s">
        <v>16</v>
      </c>
      <c r="I186" s="30" t="s">
        <v>15</v>
      </c>
      <c r="J186" s="28" t="s">
        <v>2434</v>
      </c>
      <c r="K186" s="44"/>
      <c r="L186" s="44">
        <v>2014</v>
      </c>
      <c r="M186" s="29"/>
      <c r="N186" s="24"/>
      <c r="O186" s="24"/>
      <c r="P186" s="129"/>
      <c r="Q186" s="24"/>
      <c r="R186" s="24"/>
      <c r="S186" s="24"/>
      <c r="T186" s="24"/>
      <c r="U186" s="24"/>
      <c r="V186" s="43"/>
      <c r="W186" s="29"/>
      <c r="X186" s="131"/>
      <c r="Y186" s="25" t="s">
        <v>2232</v>
      </c>
      <c r="Z186" s="32" t="s">
        <v>2201</v>
      </c>
      <c r="AA18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8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8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8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8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6" s="160">
        <f>SUM(Infrastructure[[#This Row],[2011/12c]:[2014/15c]])</f>
        <v>0</v>
      </c>
      <c r="AH186" s="160">
        <f>SUM(Infrastructure[[#This Row],[2012/13c]:[2014/15c]])</f>
        <v>0</v>
      </c>
      <c r="AI186" s="160">
        <f>SUM(Infrastructure[[#This Row],[2015 to 2020c]:[Beyond 2020c]])</f>
        <v>0</v>
      </c>
      <c r="AJ186" s="160">
        <f>Infrastructure[[#This Row],[2012 to 2015 deflated]]+Infrastructure[[#This Row],[Post 2015 deflated]]</f>
        <v>0</v>
      </c>
      <c r="AK186" s="160">
        <f>Infrastructure[[#This Row],[2011 to 2015 deflated]]+Infrastructure[[#This Row],[Post 2015 deflated]]</f>
        <v>0</v>
      </c>
    </row>
    <row r="187" spans="1:250" s="105" customFormat="1" ht="75">
      <c r="A187" s="25" t="s">
        <v>2009</v>
      </c>
      <c r="B187" s="25" t="s">
        <v>2196</v>
      </c>
      <c r="C187" s="25" t="s">
        <v>2431</v>
      </c>
      <c r="D187" s="25" t="s">
        <v>2612</v>
      </c>
      <c r="E187" s="25" t="s">
        <v>2613</v>
      </c>
      <c r="F187" s="26"/>
      <c r="G187" s="30" t="s">
        <v>15</v>
      </c>
      <c r="H187" s="29" t="s">
        <v>16</v>
      </c>
      <c r="I187" s="30" t="s">
        <v>15</v>
      </c>
      <c r="J187" s="28" t="s">
        <v>2443</v>
      </c>
      <c r="K187" s="44"/>
      <c r="L187" s="44">
        <v>2016</v>
      </c>
      <c r="M187" s="29"/>
      <c r="N187" s="24"/>
      <c r="O187" s="24"/>
      <c r="P187" s="129"/>
      <c r="Q187" s="24"/>
      <c r="R187" s="24"/>
      <c r="S187" s="24"/>
      <c r="T187" s="24"/>
      <c r="U187" s="24"/>
      <c r="V187" s="43"/>
      <c r="W187" s="29"/>
      <c r="X187" s="131"/>
      <c r="Y187" s="25" t="s">
        <v>2348</v>
      </c>
      <c r="Z187" s="32" t="s">
        <v>2201</v>
      </c>
      <c r="AA18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8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8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8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8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7" s="160">
        <f>SUM(Infrastructure[[#This Row],[2011/12c]:[2014/15c]])</f>
        <v>0</v>
      </c>
      <c r="AH187" s="160">
        <f>SUM(Infrastructure[[#This Row],[2012/13c]:[2014/15c]])</f>
        <v>0</v>
      </c>
      <c r="AI187" s="160">
        <f>SUM(Infrastructure[[#This Row],[2015 to 2020c]:[Beyond 2020c]])</f>
        <v>0</v>
      </c>
      <c r="AJ187" s="160">
        <f>Infrastructure[[#This Row],[2012 to 2015 deflated]]+Infrastructure[[#This Row],[Post 2015 deflated]]</f>
        <v>0</v>
      </c>
      <c r="AK187" s="160">
        <f>Infrastructure[[#This Row],[2011 to 2015 deflated]]+Infrastructure[[#This Row],[Post 2015 deflated]]</f>
        <v>0</v>
      </c>
    </row>
    <row r="188" spans="1:250" s="105" customFormat="1" ht="75">
      <c r="A188" s="25" t="s">
        <v>2009</v>
      </c>
      <c r="B188" s="25" t="s">
        <v>2196</v>
      </c>
      <c r="C188" s="25" t="s">
        <v>2431</v>
      </c>
      <c r="D188" s="25" t="s">
        <v>2614</v>
      </c>
      <c r="E188" s="25"/>
      <c r="F188" s="26"/>
      <c r="G188" s="30" t="s">
        <v>15</v>
      </c>
      <c r="H188" s="29" t="s">
        <v>16</v>
      </c>
      <c r="I188" s="30" t="s">
        <v>15</v>
      </c>
      <c r="J188" s="28" t="s">
        <v>2443</v>
      </c>
      <c r="K188" s="44"/>
      <c r="L188" s="44">
        <v>2018</v>
      </c>
      <c r="M188" s="29"/>
      <c r="N188" s="24"/>
      <c r="O188" s="24"/>
      <c r="P188" s="129"/>
      <c r="Q188" s="24"/>
      <c r="R188" s="24"/>
      <c r="S188" s="24"/>
      <c r="T188" s="24"/>
      <c r="U188" s="24"/>
      <c r="V188" s="43"/>
      <c r="W188" s="29"/>
      <c r="X188" s="131"/>
      <c r="Y188" s="25" t="s">
        <v>2349</v>
      </c>
      <c r="Z188" s="32" t="s">
        <v>2201</v>
      </c>
      <c r="AA18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8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8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8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8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8" s="160">
        <f>SUM(Infrastructure[[#This Row],[2011/12c]:[2014/15c]])</f>
        <v>0</v>
      </c>
      <c r="AH188" s="160">
        <f>SUM(Infrastructure[[#This Row],[2012/13c]:[2014/15c]])</f>
        <v>0</v>
      </c>
      <c r="AI188" s="160">
        <f>SUM(Infrastructure[[#This Row],[2015 to 2020c]:[Beyond 2020c]])</f>
        <v>0</v>
      </c>
      <c r="AJ188" s="160">
        <f>Infrastructure[[#This Row],[2012 to 2015 deflated]]+Infrastructure[[#This Row],[Post 2015 deflated]]</f>
        <v>0</v>
      </c>
      <c r="AK188" s="160">
        <f>Infrastructure[[#This Row],[2011 to 2015 deflated]]+Infrastructure[[#This Row],[Post 2015 deflated]]</f>
        <v>0</v>
      </c>
    </row>
    <row r="189" spans="1:250" s="105" customFormat="1" ht="75">
      <c r="A189" s="25" t="s">
        <v>2009</v>
      </c>
      <c r="B189" s="25" t="s">
        <v>2196</v>
      </c>
      <c r="C189" s="25" t="s">
        <v>2431</v>
      </c>
      <c r="D189" s="25" t="s">
        <v>2454</v>
      </c>
      <c r="E189" s="25" t="s">
        <v>2454</v>
      </c>
      <c r="F189" s="26"/>
      <c r="G189" s="30" t="s">
        <v>15</v>
      </c>
      <c r="H189" s="29" t="s">
        <v>16</v>
      </c>
      <c r="I189" s="30" t="s">
        <v>15</v>
      </c>
      <c r="J189" s="28" t="s">
        <v>2434</v>
      </c>
      <c r="K189" s="44"/>
      <c r="L189" s="44">
        <v>2012</v>
      </c>
      <c r="M189" s="29"/>
      <c r="N189" s="24"/>
      <c r="O189" s="24"/>
      <c r="P189" s="129"/>
      <c r="Q189" s="24"/>
      <c r="R189" s="24"/>
      <c r="S189" s="24"/>
      <c r="T189" s="24"/>
      <c r="U189" s="24"/>
      <c r="V189" s="43"/>
      <c r="W189" s="29"/>
      <c r="X189" s="131"/>
      <c r="Y189" s="25" t="s">
        <v>2219</v>
      </c>
      <c r="Z189" s="32" t="s">
        <v>2201</v>
      </c>
      <c r="AA18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8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8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8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8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8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89" s="160">
        <f>SUM(Infrastructure[[#This Row],[2011/12c]:[2014/15c]])</f>
        <v>0</v>
      </c>
      <c r="AH189" s="160">
        <f>SUM(Infrastructure[[#This Row],[2012/13c]:[2014/15c]])</f>
        <v>0</v>
      </c>
      <c r="AI189" s="160">
        <f>SUM(Infrastructure[[#This Row],[2015 to 2020c]:[Beyond 2020c]])</f>
        <v>0</v>
      </c>
      <c r="AJ189" s="160">
        <f>Infrastructure[[#This Row],[2012 to 2015 deflated]]+Infrastructure[[#This Row],[Post 2015 deflated]]</f>
        <v>0</v>
      </c>
      <c r="AK189" s="160">
        <f>Infrastructure[[#This Row],[2011 to 2015 deflated]]+Infrastructure[[#This Row],[Post 2015 deflated]]</f>
        <v>0</v>
      </c>
    </row>
    <row r="190" spans="1:250" s="105" customFormat="1" ht="75">
      <c r="A190" s="25" t="s">
        <v>2009</v>
      </c>
      <c r="B190" s="25" t="s">
        <v>2196</v>
      </c>
      <c r="C190" s="25" t="s">
        <v>2431</v>
      </c>
      <c r="D190" s="25" t="s">
        <v>2687</v>
      </c>
      <c r="E190" s="25" t="s">
        <v>2688</v>
      </c>
      <c r="F190" s="26"/>
      <c r="G190" s="30" t="s">
        <v>15</v>
      </c>
      <c r="H190" s="29" t="s">
        <v>16</v>
      </c>
      <c r="I190" s="30" t="s">
        <v>15</v>
      </c>
      <c r="J190" s="28" t="s">
        <v>2434</v>
      </c>
      <c r="K190" s="44"/>
      <c r="L190" s="44">
        <v>2014</v>
      </c>
      <c r="M190" s="29"/>
      <c r="N190" s="24"/>
      <c r="O190" s="24"/>
      <c r="P190" s="129"/>
      <c r="Q190" s="24"/>
      <c r="R190" s="24"/>
      <c r="S190" s="24"/>
      <c r="T190" s="24"/>
      <c r="U190" s="24"/>
      <c r="V190" s="43"/>
      <c r="W190" s="29"/>
      <c r="X190" s="131"/>
      <c r="Y190" s="25" t="s">
        <v>2412</v>
      </c>
      <c r="Z190" s="32" t="s">
        <v>2201</v>
      </c>
      <c r="AA19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0" s="160">
        <f>SUM(Infrastructure[[#This Row],[2011/12c]:[2014/15c]])</f>
        <v>0</v>
      </c>
      <c r="AH190" s="160">
        <f>SUM(Infrastructure[[#This Row],[2012/13c]:[2014/15c]])</f>
        <v>0</v>
      </c>
      <c r="AI190" s="160">
        <f>SUM(Infrastructure[[#This Row],[2015 to 2020c]:[Beyond 2020c]])</f>
        <v>0</v>
      </c>
      <c r="AJ190" s="160">
        <f>Infrastructure[[#This Row],[2012 to 2015 deflated]]+Infrastructure[[#This Row],[Post 2015 deflated]]</f>
        <v>0</v>
      </c>
      <c r="AK190" s="160">
        <f>Infrastructure[[#This Row],[2011 to 2015 deflated]]+Infrastructure[[#This Row],[Post 2015 deflated]]</f>
        <v>0</v>
      </c>
    </row>
    <row r="191" spans="1:250" s="105" customFormat="1" ht="75">
      <c r="A191" s="25" t="s">
        <v>2009</v>
      </c>
      <c r="B191" s="25" t="s">
        <v>2196</v>
      </c>
      <c r="C191" s="25" t="s">
        <v>2431</v>
      </c>
      <c r="D191" s="25" t="s">
        <v>2615</v>
      </c>
      <c r="E191" s="25" t="s">
        <v>2616</v>
      </c>
      <c r="F191" s="26"/>
      <c r="G191" s="30" t="s">
        <v>15</v>
      </c>
      <c r="H191" s="29" t="s">
        <v>16</v>
      </c>
      <c r="I191" s="30" t="s">
        <v>15</v>
      </c>
      <c r="J191" s="28" t="s">
        <v>2443</v>
      </c>
      <c r="K191" s="44"/>
      <c r="L191" s="44">
        <v>2020</v>
      </c>
      <c r="M191" s="29"/>
      <c r="N191" s="24"/>
      <c r="O191" s="24"/>
      <c r="P191" s="129"/>
      <c r="Q191" s="24"/>
      <c r="R191" s="24"/>
      <c r="S191" s="24"/>
      <c r="T191" s="24"/>
      <c r="U191" s="24"/>
      <c r="V191" s="43"/>
      <c r="W191" s="29"/>
      <c r="X191" s="131"/>
      <c r="Y191" s="25" t="s">
        <v>2350</v>
      </c>
      <c r="Z191" s="32" t="s">
        <v>2201</v>
      </c>
      <c r="AA19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1" s="160">
        <f>SUM(Infrastructure[[#This Row],[2011/12c]:[2014/15c]])</f>
        <v>0</v>
      </c>
      <c r="AH191" s="160">
        <f>SUM(Infrastructure[[#This Row],[2012/13c]:[2014/15c]])</f>
        <v>0</v>
      </c>
      <c r="AI191" s="160">
        <f>SUM(Infrastructure[[#This Row],[2015 to 2020c]:[Beyond 2020c]])</f>
        <v>0</v>
      </c>
      <c r="AJ191" s="160">
        <f>Infrastructure[[#This Row],[2012 to 2015 deflated]]+Infrastructure[[#This Row],[Post 2015 deflated]]</f>
        <v>0</v>
      </c>
      <c r="AK191" s="160">
        <f>Infrastructure[[#This Row],[2011 to 2015 deflated]]+Infrastructure[[#This Row],[Post 2015 deflated]]</f>
        <v>0</v>
      </c>
    </row>
    <row r="192" spans="1:250" s="105" customFormat="1" ht="75">
      <c r="A192" s="25" t="s">
        <v>2009</v>
      </c>
      <c r="B192" s="25" t="s">
        <v>2196</v>
      </c>
      <c r="C192" s="25" t="s">
        <v>2431</v>
      </c>
      <c r="D192" s="25" t="s">
        <v>2483</v>
      </c>
      <c r="E192" s="25"/>
      <c r="F192" s="26"/>
      <c r="G192" s="30" t="s">
        <v>15</v>
      </c>
      <c r="H192" s="29" t="s">
        <v>16</v>
      </c>
      <c r="I192" s="30" t="s">
        <v>15</v>
      </c>
      <c r="J192" s="28" t="s">
        <v>2443</v>
      </c>
      <c r="K192" s="44"/>
      <c r="L192" s="44">
        <v>2018</v>
      </c>
      <c r="M192" s="29"/>
      <c r="N192" s="24"/>
      <c r="O192" s="24"/>
      <c r="P192" s="129"/>
      <c r="Q192" s="24"/>
      <c r="R192" s="24"/>
      <c r="S192" s="24"/>
      <c r="T192" s="24"/>
      <c r="U192" s="24"/>
      <c r="V192" s="43"/>
      <c r="W192" s="29"/>
      <c r="X192" s="131"/>
      <c r="Y192" s="25" t="s">
        <v>2244</v>
      </c>
      <c r="Z192" s="32" t="s">
        <v>2201</v>
      </c>
      <c r="AA19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2" s="160">
        <f>SUM(Infrastructure[[#This Row],[2011/12c]:[2014/15c]])</f>
        <v>0</v>
      </c>
      <c r="AH192" s="160">
        <f>SUM(Infrastructure[[#This Row],[2012/13c]:[2014/15c]])</f>
        <v>0</v>
      </c>
      <c r="AI192" s="160">
        <f>SUM(Infrastructure[[#This Row],[2015 to 2020c]:[Beyond 2020c]])</f>
        <v>0</v>
      </c>
      <c r="AJ192" s="160">
        <f>Infrastructure[[#This Row],[2012 to 2015 deflated]]+Infrastructure[[#This Row],[Post 2015 deflated]]</f>
        <v>0</v>
      </c>
      <c r="AK192" s="160">
        <f>Infrastructure[[#This Row],[2011 to 2015 deflated]]+Infrastructure[[#This Row],[Post 2015 deflated]]</f>
        <v>0</v>
      </c>
    </row>
    <row r="193" spans="1:37" s="105" customFormat="1" ht="75">
      <c r="A193" s="25" t="s">
        <v>2009</v>
      </c>
      <c r="B193" s="25" t="s">
        <v>2196</v>
      </c>
      <c r="C193" s="25" t="s">
        <v>2431</v>
      </c>
      <c r="D193" s="25" t="s">
        <v>2659</v>
      </c>
      <c r="E193" s="25" t="s">
        <v>2659</v>
      </c>
      <c r="F193" s="26"/>
      <c r="G193" s="30" t="s">
        <v>15</v>
      </c>
      <c r="H193" s="29" t="s">
        <v>16</v>
      </c>
      <c r="I193" s="30" t="s">
        <v>15</v>
      </c>
      <c r="J193" s="28" t="s">
        <v>2434</v>
      </c>
      <c r="K193" s="44"/>
      <c r="L193" s="44">
        <v>2013</v>
      </c>
      <c r="M193" s="29"/>
      <c r="N193" s="24"/>
      <c r="O193" s="24"/>
      <c r="P193" s="129"/>
      <c r="Q193" s="24"/>
      <c r="R193" s="24"/>
      <c r="S193" s="24"/>
      <c r="T193" s="24"/>
      <c r="U193" s="24"/>
      <c r="V193" s="43"/>
      <c r="W193" s="29"/>
      <c r="X193" s="131"/>
      <c r="Y193" s="25" t="s">
        <v>2391</v>
      </c>
      <c r="Z193" s="32" t="s">
        <v>2201</v>
      </c>
      <c r="AA19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3" s="160">
        <f>SUM(Infrastructure[[#This Row],[2011/12c]:[2014/15c]])</f>
        <v>0</v>
      </c>
      <c r="AH193" s="160">
        <f>SUM(Infrastructure[[#This Row],[2012/13c]:[2014/15c]])</f>
        <v>0</v>
      </c>
      <c r="AI193" s="160">
        <f>SUM(Infrastructure[[#This Row],[2015 to 2020c]:[Beyond 2020c]])</f>
        <v>0</v>
      </c>
      <c r="AJ193" s="160">
        <f>Infrastructure[[#This Row],[2012 to 2015 deflated]]+Infrastructure[[#This Row],[Post 2015 deflated]]</f>
        <v>0</v>
      </c>
      <c r="AK193" s="160">
        <f>Infrastructure[[#This Row],[2011 to 2015 deflated]]+Infrastructure[[#This Row],[Post 2015 deflated]]</f>
        <v>0</v>
      </c>
    </row>
    <row r="194" spans="1:37" s="105" customFormat="1" ht="75">
      <c r="A194" s="25" t="s">
        <v>2009</v>
      </c>
      <c r="B194" s="25" t="s">
        <v>2196</v>
      </c>
      <c r="C194" s="25" t="s">
        <v>2431</v>
      </c>
      <c r="D194" s="25" t="s">
        <v>2624</v>
      </c>
      <c r="E194" s="25"/>
      <c r="F194" s="26"/>
      <c r="G194" s="30" t="s">
        <v>15</v>
      </c>
      <c r="H194" s="29" t="s">
        <v>16</v>
      </c>
      <c r="I194" s="30" t="s">
        <v>15</v>
      </c>
      <c r="J194" s="28" t="s">
        <v>2439</v>
      </c>
      <c r="K194" s="44"/>
      <c r="L194" s="44">
        <v>2013</v>
      </c>
      <c r="M194" s="29"/>
      <c r="N194" s="24"/>
      <c r="O194" s="24"/>
      <c r="P194" s="129"/>
      <c r="Q194" s="24"/>
      <c r="R194" s="24"/>
      <c r="S194" s="24"/>
      <c r="T194" s="24"/>
      <c r="U194" s="24"/>
      <c r="V194" s="43"/>
      <c r="W194" s="29"/>
      <c r="X194" s="131"/>
      <c r="Y194" s="25" t="s">
        <v>2358</v>
      </c>
      <c r="Z194" s="32" t="s">
        <v>2201</v>
      </c>
      <c r="AA19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4" s="160">
        <f>SUM(Infrastructure[[#This Row],[2011/12c]:[2014/15c]])</f>
        <v>0</v>
      </c>
      <c r="AH194" s="160">
        <f>SUM(Infrastructure[[#This Row],[2012/13c]:[2014/15c]])</f>
        <v>0</v>
      </c>
      <c r="AI194" s="160">
        <f>SUM(Infrastructure[[#This Row],[2015 to 2020c]:[Beyond 2020c]])</f>
        <v>0</v>
      </c>
      <c r="AJ194" s="160">
        <f>Infrastructure[[#This Row],[2012 to 2015 deflated]]+Infrastructure[[#This Row],[Post 2015 deflated]]</f>
        <v>0</v>
      </c>
      <c r="AK194" s="160">
        <f>Infrastructure[[#This Row],[2011 to 2015 deflated]]+Infrastructure[[#This Row],[Post 2015 deflated]]</f>
        <v>0</v>
      </c>
    </row>
    <row r="195" spans="1:37" s="105" customFormat="1" ht="75">
      <c r="A195" s="25" t="s">
        <v>2009</v>
      </c>
      <c r="B195" s="25" t="s">
        <v>2196</v>
      </c>
      <c r="C195" s="25" t="s">
        <v>2431</v>
      </c>
      <c r="D195" s="25" t="s">
        <v>2450</v>
      </c>
      <c r="E195" s="25" t="s">
        <v>2451</v>
      </c>
      <c r="F195" s="26"/>
      <c r="G195" s="30" t="s">
        <v>15</v>
      </c>
      <c r="H195" s="29" t="s">
        <v>16</v>
      </c>
      <c r="I195" s="30" t="s">
        <v>15</v>
      </c>
      <c r="J195" s="28" t="s">
        <v>2439</v>
      </c>
      <c r="K195" s="44"/>
      <c r="L195" s="44">
        <v>2014</v>
      </c>
      <c r="M195" s="29"/>
      <c r="N195" s="24"/>
      <c r="O195" s="24"/>
      <c r="P195" s="129"/>
      <c r="Q195" s="24"/>
      <c r="R195" s="24"/>
      <c r="S195" s="24"/>
      <c r="T195" s="24"/>
      <c r="U195" s="24"/>
      <c r="V195" s="43"/>
      <c r="W195" s="29"/>
      <c r="X195" s="131"/>
      <c r="Y195" s="25" t="s">
        <v>2217</v>
      </c>
      <c r="Z195" s="32" t="s">
        <v>2201</v>
      </c>
      <c r="AA19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5" s="160">
        <f>SUM(Infrastructure[[#This Row],[2011/12c]:[2014/15c]])</f>
        <v>0</v>
      </c>
      <c r="AH195" s="160">
        <f>SUM(Infrastructure[[#This Row],[2012/13c]:[2014/15c]])</f>
        <v>0</v>
      </c>
      <c r="AI195" s="160">
        <f>SUM(Infrastructure[[#This Row],[2015 to 2020c]:[Beyond 2020c]])</f>
        <v>0</v>
      </c>
      <c r="AJ195" s="160">
        <f>Infrastructure[[#This Row],[2012 to 2015 deflated]]+Infrastructure[[#This Row],[Post 2015 deflated]]</f>
        <v>0</v>
      </c>
      <c r="AK195" s="160">
        <f>Infrastructure[[#This Row],[2011 to 2015 deflated]]+Infrastructure[[#This Row],[Post 2015 deflated]]</f>
        <v>0</v>
      </c>
    </row>
    <row r="196" spans="1:37" s="105" customFormat="1" ht="75">
      <c r="A196" s="25" t="s">
        <v>2009</v>
      </c>
      <c r="B196" s="25" t="s">
        <v>2196</v>
      </c>
      <c r="C196" s="25" t="s">
        <v>2431</v>
      </c>
      <c r="D196" s="25" t="s">
        <v>2592</v>
      </c>
      <c r="E196" s="25"/>
      <c r="F196" s="26"/>
      <c r="G196" s="30" t="s">
        <v>15</v>
      </c>
      <c r="H196" s="29" t="s">
        <v>16</v>
      </c>
      <c r="I196" s="30" t="s">
        <v>15</v>
      </c>
      <c r="J196" s="28" t="s">
        <v>2443</v>
      </c>
      <c r="K196" s="44"/>
      <c r="L196" s="44">
        <v>2016</v>
      </c>
      <c r="M196" s="29"/>
      <c r="N196" s="24"/>
      <c r="O196" s="24"/>
      <c r="P196" s="129"/>
      <c r="Q196" s="24"/>
      <c r="R196" s="24"/>
      <c r="S196" s="24"/>
      <c r="T196" s="24"/>
      <c r="U196" s="24"/>
      <c r="V196" s="43"/>
      <c r="W196" s="29"/>
      <c r="X196" s="131"/>
      <c r="Y196" s="25" t="s">
        <v>2336</v>
      </c>
      <c r="Z196" s="32" t="s">
        <v>2201</v>
      </c>
      <c r="AA19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6" s="160">
        <f>SUM(Infrastructure[[#This Row],[2011/12c]:[2014/15c]])</f>
        <v>0</v>
      </c>
      <c r="AH196" s="160">
        <f>SUM(Infrastructure[[#This Row],[2012/13c]:[2014/15c]])</f>
        <v>0</v>
      </c>
      <c r="AI196" s="160">
        <f>SUM(Infrastructure[[#This Row],[2015 to 2020c]:[Beyond 2020c]])</f>
        <v>0</v>
      </c>
      <c r="AJ196" s="160">
        <f>Infrastructure[[#This Row],[2012 to 2015 deflated]]+Infrastructure[[#This Row],[Post 2015 deflated]]</f>
        <v>0</v>
      </c>
      <c r="AK196" s="160">
        <f>Infrastructure[[#This Row],[2011 to 2015 deflated]]+Infrastructure[[#This Row],[Post 2015 deflated]]</f>
        <v>0</v>
      </c>
    </row>
    <row r="197" spans="1:37" s="105" customFormat="1" ht="75">
      <c r="A197" s="25" t="s">
        <v>2009</v>
      </c>
      <c r="B197" s="25" t="s">
        <v>2196</v>
      </c>
      <c r="C197" s="25" t="s">
        <v>2431</v>
      </c>
      <c r="D197" s="25" t="s">
        <v>2518</v>
      </c>
      <c r="E197" s="25" t="s">
        <v>42</v>
      </c>
      <c r="F197" s="26"/>
      <c r="G197" s="30" t="s">
        <v>15</v>
      </c>
      <c r="H197" s="29" t="s">
        <v>16</v>
      </c>
      <c r="I197" s="30" t="s">
        <v>15</v>
      </c>
      <c r="J197" s="28" t="s">
        <v>2434</v>
      </c>
      <c r="K197" s="44"/>
      <c r="L197" s="44">
        <v>2013</v>
      </c>
      <c r="M197" s="29"/>
      <c r="N197" s="24"/>
      <c r="O197" s="24"/>
      <c r="P197" s="129"/>
      <c r="Q197" s="24"/>
      <c r="R197" s="24"/>
      <c r="S197" s="24"/>
      <c r="T197" s="24"/>
      <c r="U197" s="24"/>
      <c r="V197" s="43"/>
      <c r="W197" s="29"/>
      <c r="X197" s="131"/>
      <c r="Y197" s="25" t="s">
        <v>2283</v>
      </c>
      <c r="Z197" s="32" t="s">
        <v>2201</v>
      </c>
      <c r="AA19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7" s="160">
        <f>SUM(Infrastructure[[#This Row],[2011/12c]:[2014/15c]])</f>
        <v>0</v>
      </c>
      <c r="AH197" s="160">
        <f>SUM(Infrastructure[[#This Row],[2012/13c]:[2014/15c]])</f>
        <v>0</v>
      </c>
      <c r="AI197" s="160">
        <f>SUM(Infrastructure[[#This Row],[2015 to 2020c]:[Beyond 2020c]])</f>
        <v>0</v>
      </c>
      <c r="AJ197" s="160">
        <f>Infrastructure[[#This Row],[2012 to 2015 deflated]]+Infrastructure[[#This Row],[Post 2015 deflated]]</f>
        <v>0</v>
      </c>
      <c r="AK197" s="160">
        <f>Infrastructure[[#This Row],[2011 to 2015 deflated]]+Infrastructure[[#This Row],[Post 2015 deflated]]</f>
        <v>0</v>
      </c>
    </row>
    <row r="198" spans="1:37" s="105" customFormat="1" ht="75">
      <c r="A198" s="25" t="s">
        <v>2009</v>
      </c>
      <c r="B198" s="25" t="s">
        <v>2196</v>
      </c>
      <c r="C198" s="25" t="s">
        <v>2431</v>
      </c>
      <c r="D198" s="25" t="s">
        <v>2620</v>
      </c>
      <c r="E198" s="25">
        <v>0</v>
      </c>
      <c r="F198" s="26"/>
      <c r="G198" s="30" t="s">
        <v>15</v>
      </c>
      <c r="H198" s="29" t="s">
        <v>16</v>
      </c>
      <c r="I198" s="30" t="s">
        <v>15</v>
      </c>
      <c r="J198" s="28" t="s">
        <v>2439</v>
      </c>
      <c r="K198" s="44"/>
      <c r="L198" s="44">
        <v>2014</v>
      </c>
      <c r="M198" s="29"/>
      <c r="N198" s="24"/>
      <c r="O198" s="24"/>
      <c r="P198" s="129"/>
      <c r="Q198" s="24"/>
      <c r="R198" s="24"/>
      <c r="S198" s="24"/>
      <c r="T198" s="24"/>
      <c r="U198" s="24"/>
      <c r="V198" s="43"/>
      <c r="W198" s="29"/>
      <c r="X198" s="131"/>
      <c r="Y198" s="25" t="s">
        <v>2353</v>
      </c>
      <c r="Z198" s="32" t="s">
        <v>2201</v>
      </c>
      <c r="AA19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8" s="160">
        <f>SUM(Infrastructure[[#This Row],[2011/12c]:[2014/15c]])</f>
        <v>0</v>
      </c>
      <c r="AH198" s="160">
        <f>SUM(Infrastructure[[#This Row],[2012/13c]:[2014/15c]])</f>
        <v>0</v>
      </c>
      <c r="AI198" s="160">
        <f>SUM(Infrastructure[[#This Row],[2015 to 2020c]:[Beyond 2020c]])</f>
        <v>0</v>
      </c>
      <c r="AJ198" s="160">
        <f>Infrastructure[[#This Row],[2012 to 2015 deflated]]+Infrastructure[[#This Row],[Post 2015 deflated]]</f>
        <v>0</v>
      </c>
      <c r="AK198" s="160">
        <f>Infrastructure[[#This Row],[2011 to 2015 deflated]]+Infrastructure[[#This Row],[Post 2015 deflated]]</f>
        <v>0</v>
      </c>
    </row>
    <row r="199" spans="1:37" s="105" customFormat="1" ht="75">
      <c r="A199" s="25" t="s">
        <v>2009</v>
      </c>
      <c r="B199" s="25" t="s">
        <v>2196</v>
      </c>
      <c r="C199" s="25" t="s">
        <v>2431</v>
      </c>
      <c r="D199" s="25" t="s">
        <v>2689</v>
      </c>
      <c r="E199" s="25" t="s">
        <v>2620</v>
      </c>
      <c r="F199" s="26"/>
      <c r="G199" s="30" t="s">
        <v>15</v>
      </c>
      <c r="H199" s="29" t="s">
        <v>16</v>
      </c>
      <c r="I199" s="30" t="s">
        <v>15</v>
      </c>
      <c r="J199" s="28" t="s">
        <v>2439</v>
      </c>
      <c r="K199" s="44"/>
      <c r="L199" s="44">
        <v>2014</v>
      </c>
      <c r="M199" s="29"/>
      <c r="N199" s="24"/>
      <c r="O199" s="24"/>
      <c r="P199" s="129"/>
      <c r="Q199" s="24"/>
      <c r="R199" s="24"/>
      <c r="S199" s="24"/>
      <c r="T199" s="24"/>
      <c r="U199" s="24"/>
      <c r="V199" s="43"/>
      <c r="W199" s="29"/>
      <c r="X199" s="131"/>
      <c r="Y199" s="25" t="s">
        <v>2413</v>
      </c>
      <c r="Z199" s="32" t="s">
        <v>2201</v>
      </c>
      <c r="AA19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19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19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19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19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19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199" s="160">
        <f>SUM(Infrastructure[[#This Row],[2011/12c]:[2014/15c]])</f>
        <v>0</v>
      </c>
      <c r="AH199" s="160">
        <f>SUM(Infrastructure[[#This Row],[2012/13c]:[2014/15c]])</f>
        <v>0</v>
      </c>
      <c r="AI199" s="160">
        <f>SUM(Infrastructure[[#This Row],[2015 to 2020c]:[Beyond 2020c]])</f>
        <v>0</v>
      </c>
      <c r="AJ199" s="160">
        <f>Infrastructure[[#This Row],[2012 to 2015 deflated]]+Infrastructure[[#This Row],[Post 2015 deflated]]</f>
        <v>0</v>
      </c>
      <c r="AK199" s="160">
        <f>Infrastructure[[#This Row],[2011 to 2015 deflated]]+Infrastructure[[#This Row],[Post 2015 deflated]]</f>
        <v>0</v>
      </c>
    </row>
    <row r="200" spans="1:37" s="105" customFormat="1" ht="75">
      <c r="A200" s="25" t="s">
        <v>2009</v>
      </c>
      <c r="B200" s="25" t="s">
        <v>2196</v>
      </c>
      <c r="C200" s="25" t="s">
        <v>2431</v>
      </c>
      <c r="D200" s="25" t="s">
        <v>2602</v>
      </c>
      <c r="E200" s="25" t="s">
        <v>2603</v>
      </c>
      <c r="F200" s="26"/>
      <c r="G200" s="30" t="s">
        <v>15</v>
      </c>
      <c r="H200" s="29" t="s">
        <v>16</v>
      </c>
      <c r="I200" s="30" t="s">
        <v>15</v>
      </c>
      <c r="J200" s="28" t="s">
        <v>2434</v>
      </c>
      <c r="K200" s="44"/>
      <c r="L200" s="44">
        <v>2016</v>
      </c>
      <c r="M200" s="29"/>
      <c r="N200" s="24"/>
      <c r="O200" s="24"/>
      <c r="P200" s="129"/>
      <c r="Q200" s="24"/>
      <c r="R200" s="24"/>
      <c r="S200" s="24"/>
      <c r="T200" s="24"/>
      <c r="U200" s="24"/>
      <c r="V200" s="43"/>
      <c r="W200" s="29"/>
      <c r="X200" s="131"/>
      <c r="Y200" s="25" t="s">
        <v>2343</v>
      </c>
      <c r="Z200" s="32" t="s">
        <v>2201</v>
      </c>
      <c r="AA20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0" s="160">
        <f>SUM(Infrastructure[[#This Row],[2011/12c]:[2014/15c]])</f>
        <v>0</v>
      </c>
      <c r="AH200" s="160">
        <f>SUM(Infrastructure[[#This Row],[2012/13c]:[2014/15c]])</f>
        <v>0</v>
      </c>
      <c r="AI200" s="160">
        <f>SUM(Infrastructure[[#This Row],[2015 to 2020c]:[Beyond 2020c]])</f>
        <v>0</v>
      </c>
      <c r="AJ200" s="160">
        <f>Infrastructure[[#This Row],[2012 to 2015 deflated]]+Infrastructure[[#This Row],[Post 2015 deflated]]</f>
        <v>0</v>
      </c>
      <c r="AK200" s="160">
        <f>Infrastructure[[#This Row],[2011 to 2015 deflated]]+Infrastructure[[#This Row],[Post 2015 deflated]]</f>
        <v>0</v>
      </c>
    </row>
    <row r="201" spans="1:37" s="105" customFormat="1" ht="75">
      <c r="A201" s="25" t="s">
        <v>2009</v>
      </c>
      <c r="B201" s="25" t="s">
        <v>2196</v>
      </c>
      <c r="C201" s="25" t="s">
        <v>2431</v>
      </c>
      <c r="D201" s="25" t="s">
        <v>2587</v>
      </c>
      <c r="E201" s="25" t="s">
        <v>2588</v>
      </c>
      <c r="F201" s="26"/>
      <c r="G201" s="30" t="s">
        <v>15</v>
      </c>
      <c r="H201" s="29" t="s">
        <v>16</v>
      </c>
      <c r="I201" s="30" t="s">
        <v>15</v>
      </c>
      <c r="J201" s="28" t="s">
        <v>2434</v>
      </c>
      <c r="K201" s="44"/>
      <c r="L201" s="44">
        <v>2014</v>
      </c>
      <c r="M201" s="29"/>
      <c r="N201" s="24"/>
      <c r="O201" s="24"/>
      <c r="P201" s="129"/>
      <c r="Q201" s="24"/>
      <c r="R201" s="24"/>
      <c r="S201" s="24"/>
      <c r="T201" s="24"/>
      <c r="U201" s="24"/>
      <c r="V201" s="43"/>
      <c r="W201" s="29"/>
      <c r="X201" s="131"/>
      <c r="Y201" s="25" t="s">
        <v>2333</v>
      </c>
      <c r="Z201" s="32" t="s">
        <v>2201</v>
      </c>
      <c r="AA20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1" s="160">
        <f>SUM(Infrastructure[[#This Row],[2011/12c]:[2014/15c]])</f>
        <v>0</v>
      </c>
      <c r="AH201" s="160">
        <f>SUM(Infrastructure[[#This Row],[2012/13c]:[2014/15c]])</f>
        <v>0</v>
      </c>
      <c r="AI201" s="160">
        <f>SUM(Infrastructure[[#This Row],[2015 to 2020c]:[Beyond 2020c]])</f>
        <v>0</v>
      </c>
      <c r="AJ201" s="160">
        <f>Infrastructure[[#This Row],[2012 to 2015 deflated]]+Infrastructure[[#This Row],[Post 2015 deflated]]</f>
        <v>0</v>
      </c>
      <c r="AK201" s="160">
        <f>Infrastructure[[#This Row],[2011 to 2015 deflated]]+Infrastructure[[#This Row],[Post 2015 deflated]]</f>
        <v>0</v>
      </c>
    </row>
    <row r="202" spans="1:37" s="105" customFormat="1" ht="75">
      <c r="A202" s="25" t="s">
        <v>2009</v>
      </c>
      <c r="B202" s="25" t="s">
        <v>2196</v>
      </c>
      <c r="C202" s="25" t="s">
        <v>2431</v>
      </c>
      <c r="D202" s="25" t="s">
        <v>2484</v>
      </c>
      <c r="E202" s="25">
        <v>0</v>
      </c>
      <c r="F202" s="26"/>
      <c r="G202" s="30" t="s">
        <v>15</v>
      </c>
      <c r="H202" s="29" t="s">
        <v>16</v>
      </c>
      <c r="I202" s="30" t="s">
        <v>15</v>
      </c>
      <c r="J202" s="28" t="s">
        <v>2439</v>
      </c>
      <c r="K202" s="44"/>
      <c r="L202" s="44">
        <v>2015</v>
      </c>
      <c r="M202" s="29"/>
      <c r="N202" s="24"/>
      <c r="O202" s="24"/>
      <c r="P202" s="129"/>
      <c r="Q202" s="24"/>
      <c r="R202" s="24"/>
      <c r="S202" s="24"/>
      <c r="T202" s="24"/>
      <c r="U202" s="24"/>
      <c r="V202" s="43"/>
      <c r="W202" s="29"/>
      <c r="X202" s="131"/>
      <c r="Y202" s="25" t="s">
        <v>2245</v>
      </c>
      <c r="Z202" s="32" t="s">
        <v>2201</v>
      </c>
      <c r="AA20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2" s="160">
        <f>SUM(Infrastructure[[#This Row],[2011/12c]:[2014/15c]])</f>
        <v>0</v>
      </c>
      <c r="AH202" s="160">
        <f>SUM(Infrastructure[[#This Row],[2012/13c]:[2014/15c]])</f>
        <v>0</v>
      </c>
      <c r="AI202" s="160">
        <f>SUM(Infrastructure[[#This Row],[2015 to 2020c]:[Beyond 2020c]])</f>
        <v>0</v>
      </c>
      <c r="AJ202" s="160">
        <f>Infrastructure[[#This Row],[2012 to 2015 deflated]]+Infrastructure[[#This Row],[Post 2015 deflated]]</f>
        <v>0</v>
      </c>
      <c r="AK202" s="160">
        <f>Infrastructure[[#This Row],[2011 to 2015 deflated]]+Infrastructure[[#This Row],[Post 2015 deflated]]</f>
        <v>0</v>
      </c>
    </row>
    <row r="203" spans="1:37" s="105" customFormat="1" ht="75">
      <c r="A203" s="25" t="s">
        <v>2009</v>
      </c>
      <c r="B203" s="25" t="s">
        <v>2196</v>
      </c>
      <c r="C203" s="25" t="s">
        <v>2431</v>
      </c>
      <c r="D203" s="25" t="s">
        <v>2485</v>
      </c>
      <c r="E203" s="25">
        <v>0</v>
      </c>
      <c r="F203" s="26"/>
      <c r="G203" s="30" t="s">
        <v>15</v>
      </c>
      <c r="H203" s="29" t="s">
        <v>16</v>
      </c>
      <c r="I203" s="30" t="s">
        <v>15</v>
      </c>
      <c r="J203" s="28" t="s">
        <v>2439</v>
      </c>
      <c r="K203" s="44"/>
      <c r="L203" s="44">
        <v>2015</v>
      </c>
      <c r="M203" s="29"/>
      <c r="N203" s="24"/>
      <c r="O203" s="24"/>
      <c r="P203" s="129"/>
      <c r="Q203" s="24"/>
      <c r="R203" s="24"/>
      <c r="S203" s="24"/>
      <c r="T203" s="24"/>
      <c r="U203" s="24"/>
      <c r="V203" s="43"/>
      <c r="W203" s="29"/>
      <c r="X203" s="131"/>
      <c r="Y203" s="25" t="s">
        <v>2246</v>
      </c>
      <c r="Z203" s="32" t="s">
        <v>2201</v>
      </c>
      <c r="AA20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3" s="160">
        <f>SUM(Infrastructure[[#This Row],[2011/12c]:[2014/15c]])</f>
        <v>0</v>
      </c>
      <c r="AH203" s="160">
        <f>SUM(Infrastructure[[#This Row],[2012/13c]:[2014/15c]])</f>
        <v>0</v>
      </c>
      <c r="AI203" s="160">
        <f>SUM(Infrastructure[[#This Row],[2015 to 2020c]:[Beyond 2020c]])</f>
        <v>0</v>
      </c>
      <c r="AJ203" s="160">
        <f>Infrastructure[[#This Row],[2012 to 2015 deflated]]+Infrastructure[[#This Row],[Post 2015 deflated]]</f>
        <v>0</v>
      </c>
      <c r="AK203" s="160">
        <f>Infrastructure[[#This Row],[2011 to 2015 deflated]]+Infrastructure[[#This Row],[Post 2015 deflated]]</f>
        <v>0</v>
      </c>
    </row>
    <row r="204" spans="1:37" s="105" customFormat="1" ht="75">
      <c r="A204" s="25" t="s">
        <v>2009</v>
      </c>
      <c r="B204" s="25" t="s">
        <v>2196</v>
      </c>
      <c r="C204" s="25" t="s">
        <v>2431</v>
      </c>
      <c r="D204" s="25" t="s">
        <v>2660</v>
      </c>
      <c r="E204" s="25"/>
      <c r="F204" s="26"/>
      <c r="G204" s="30" t="s">
        <v>15</v>
      </c>
      <c r="H204" s="29" t="s">
        <v>16</v>
      </c>
      <c r="I204" s="30" t="s">
        <v>15</v>
      </c>
      <c r="J204" s="28" t="s">
        <v>2439</v>
      </c>
      <c r="K204" s="44"/>
      <c r="L204" s="44">
        <v>2015</v>
      </c>
      <c r="M204" s="29"/>
      <c r="N204" s="24"/>
      <c r="O204" s="24"/>
      <c r="P204" s="129"/>
      <c r="Q204" s="24"/>
      <c r="R204" s="24"/>
      <c r="S204" s="24"/>
      <c r="T204" s="24"/>
      <c r="U204" s="24"/>
      <c r="V204" s="43"/>
      <c r="W204" s="29"/>
      <c r="X204" s="131"/>
      <c r="Y204" s="25" t="s">
        <v>2392</v>
      </c>
      <c r="Z204" s="32" t="s">
        <v>2201</v>
      </c>
      <c r="AA20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4" s="160">
        <f>SUM(Infrastructure[[#This Row],[2011/12c]:[2014/15c]])</f>
        <v>0</v>
      </c>
      <c r="AH204" s="160">
        <f>SUM(Infrastructure[[#This Row],[2012/13c]:[2014/15c]])</f>
        <v>0</v>
      </c>
      <c r="AI204" s="160">
        <f>SUM(Infrastructure[[#This Row],[2015 to 2020c]:[Beyond 2020c]])</f>
        <v>0</v>
      </c>
      <c r="AJ204" s="160">
        <f>Infrastructure[[#This Row],[2012 to 2015 deflated]]+Infrastructure[[#This Row],[Post 2015 deflated]]</f>
        <v>0</v>
      </c>
      <c r="AK204" s="160">
        <f>Infrastructure[[#This Row],[2011 to 2015 deflated]]+Infrastructure[[#This Row],[Post 2015 deflated]]</f>
        <v>0</v>
      </c>
    </row>
    <row r="205" spans="1:37" s="6" customFormat="1" ht="75">
      <c r="A205" s="25" t="s">
        <v>2009</v>
      </c>
      <c r="B205" s="25" t="s">
        <v>2196</v>
      </c>
      <c r="C205" s="25" t="s">
        <v>2431</v>
      </c>
      <c r="D205" s="25" t="s">
        <v>2469</v>
      </c>
      <c r="E205" s="25" t="s">
        <v>2470</v>
      </c>
      <c r="F205" s="26"/>
      <c r="G205" s="30" t="s">
        <v>15</v>
      </c>
      <c r="H205" s="29" t="s">
        <v>16</v>
      </c>
      <c r="I205" s="30" t="s">
        <v>15</v>
      </c>
      <c r="J205" s="28" t="s">
        <v>2443</v>
      </c>
      <c r="K205" s="44"/>
      <c r="L205" s="44">
        <v>2014</v>
      </c>
      <c r="M205" s="29"/>
      <c r="N205" s="24"/>
      <c r="O205" s="24"/>
      <c r="P205" s="129"/>
      <c r="Q205" s="24"/>
      <c r="R205" s="24"/>
      <c r="S205" s="24"/>
      <c r="T205" s="24"/>
      <c r="U205" s="24"/>
      <c r="V205" s="43"/>
      <c r="W205" s="29"/>
      <c r="X205" s="131"/>
      <c r="Y205" s="25" t="s">
        <v>2233</v>
      </c>
      <c r="Z205" s="32" t="s">
        <v>2201</v>
      </c>
      <c r="AA20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5" s="160">
        <f>SUM(Infrastructure[[#This Row],[2011/12c]:[2014/15c]])</f>
        <v>0</v>
      </c>
      <c r="AH205" s="160">
        <f>SUM(Infrastructure[[#This Row],[2012/13c]:[2014/15c]])</f>
        <v>0</v>
      </c>
      <c r="AI205" s="160">
        <f>SUM(Infrastructure[[#This Row],[2015 to 2020c]:[Beyond 2020c]])</f>
        <v>0</v>
      </c>
      <c r="AJ205" s="160">
        <f>Infrastructure[[#This Row],[2012 to 2015 deflated]]+Infrastructure[[#This Row],[Post 2015 deflated]]</f>
        <v>0</v>
      </c>
      <c r="AK205" s="160">
        <f>Infrastructure[[#This Row],[2011 to 2015 deflated]]+Infrastructure[[#This Row],[Post 2015 deflated]]</f>
        <v>0</v>
      </c>
    </row>
    <row r="206" spans="1:37" s="6" customFormat="1" ht="75">
      <c r="A206" s="25" t="s">
        <v>2009</v>
      </c>
      <c r="B206" s="25" t="s">
        <v>2196</v>
      </c>
      <c r="C206" s="25" t="s">
        <v>2431</v>
      </c>
      <c r="D206" s="25" t="s">
        <v>2625</v>
      </c>
      <c r="E206" s="25" t="s">
        <v>2625</v>
      </c>
      <c r="F206" s="26"/>
      <c r="G206" s="30" t="s">
        <v>15</v>
      </c>
      <c r="H206" s="29" t="s">
        <v>16</v>
      </c>
      <c r="I206" s="30" t="s">
        <v>15</v>
      </c>
      <c r="J206" s="28" t="s">
        <v>2434</v>
      </c>
      <c r="K206" s="44"/>
      <c r="L206" s="44">
        <v>2013</v>
      </c>
      <c r="M206" s="29"/>
      <c r="N206" s="24"/>
      <c r="O206" s="24"/>
      <c r="P206" s="129"/>
      <c r="Q206" s="24"/>
      <c r="R206" s="24"/>
      <c r="S206" s="24"/>
      <c r="T206" s="24"/>
      <c r="U206" s="24"/>
      <c r="V206" s="43"/>
      <c r="W206" s="29"/>
      <c r="X206" s="131"/>
      <c r="Y206" s="25" t="s">
        <v>2359</v>
      </c>
      <c r="Z206" s="32" t="s">
        <v>2201</v>
      </c>
      <c r="AA20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6" s="160">
        <f>SUM(Infrastructure[[#This Row],[2011/12c]:[2014/15c]])</f>
        <v>0</v>
      </c>
      <c r="AH206" s="160">
        <f>SUM(Infrastructure[[#This Row],[2012/13c]:[2014/15c]])</f>
        <v>0</v>
      </c>
      <c r="AI206" s="160">
        <f>SUM(Infrastructure[[#This Row],[2015 to 2020c]:[Beyond 2020c]])</f>
        <v>0</v>
      </c>
      <c r="AJ206" s="160">
        <f>Infrastructure[[#This Row],[2012 to 2015 deflated]]+Infrastructure[[#This Row],[Post 2015 deflated]]</f>
        <v>0</v>
      </c>
      <c r="AK206" s="160">
        <f>Infrastructure[[#This Row],[2011 to 2015 deflated]]+Infrastructure[[#This Row],[Post 2015 deflated]]</f>
        <v>0</v>
      </c>
    </row>
    <row r="207" spans="1:37" s="6" customFormat="1" ht="75">
      <c r="A207" s="25" t="s">
        <v>2009</v>
      </c>
      <c r="B207" s="25" t="s">
        <v>2196</v>
      </c>
      <c r="C207" s="25" t="s">
        <v>2431</v>
      </c>
      <c r="D207" s="25" t="s">
        <v>2541</v>
      </c>
      <c r="E207" s="25" t="s">
        <v>2542</v>
      </c>
      <c r="F207" s="26"/>
      <c r="G207" s="30" t="s">
        <v>15</v>
      </c>
      <c r="H207" s="29" t="s">
        <v>16</v>
      </c>
      <c r="I207" s="30" t="s">
        <v>15</v>
      </c>
      <c r="J207" s="28" t="s">
        <v>2439</v>
      </c>
      <c r="K207" s="44"/>
      <c r="L207" s="44">
        <v>2018</v>
      </c>
      <c r="M207" s="29"/>
      <c r="N207" s="24"/>
      <c r="O207" s="24"/>
      <c r="P207" s="129"/>
      <c r="Q207" s="24"/>
      <c r="R207" s="24"/>
      <c r="S207" s="24"/>
      <c r="T207" s="24"/>
      <c r="U207" s="24"/>
      <c r="V207" s="43"/>
      <c r="W207" s="29"/>
      <c r="X207" s="131"/>
      <c r="Y207" s="25" t="s">
        <v>2300</v>
      </c>
      <c r="Z207" s="32" t="s">
        <v>2201</v>
      </c>
      <c r="AA20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7" s="160">
        <f>SUM(Infrastructure[[#This Row],[2011/12c]:[2014/15c]])</f>
        <v>0</v>
      </c>
      <c r="AH207" s="160">
        <f>SUM(Infrastructure[[#This Row],[2012/13c]:[2014/15c]])</f>
        <v>0</v>
      </c>
      <c r="AI207" s="160">
        <f>SUM(Infrastructure[[#This Row],[2015 to 2020c]:[Beyond 2020c]])</f>
        <v>0</v>
      </c>
      <c r="AJ207" s="160">
        <f>Infrastructure[[#This Row],[2012 to 2015 deflated]]+Infrastructure[[#This Row],[Post 2015 deflated]]</f>
        <v>0</v>
      </c>
      <c r="AK207" s="160">
        <f>Infrastructure[[#This Row],[2011 to 2015 deflated]]+Infrastructure[[#This Row],[Post 2015 deflated]]</f>
        <v>0</v>
      </c>
    </row>
    <row r="208" spans="1:37" s="6" customFormat="1" ht="75">
      <c r="A208" s="25" t="s">
        <v>2009</v>
      </c>
      <c r="B208" s="25" t="s">
        <v>2196</v>
      </c>
      <c r="C208" s="25" t="s">
        <v>2431</v>
      </c>
      <c r="D208" s="25" t="s">
        <v>2475</v>
      </c>
      <c r="E208" s="25"/>
      <c r="F208" s="26"/>
      <c r="G208" s="30" t="s">
        <v>15</v>
      </c>
      <c r="H208" s="29" t="s">
        <v>16</v>
      </c>
      <c r="I208" s="30" t="s">
        <v>15</v>
      </c>
      <c r="J208" s="28" t="s">
        <v>2434</v>
      </c>
      <c r="K208" s="44"/>
      <c r="L208" s="44">
        <v>2015</v>
      </c>
      <c r="M208" s="29"/>
      <c r="N208" s="24"/>
      <c r="O208" s="24"/>
      <c r="P208" s="129"/>
      <c r="Q208" s="24"/>
      <c r="R208" s="24"/>
      <c r="S208" s="24"/>
      <c r="T208" s="24"/>
      <c r="U208" s="24"/>
      <c r="V208" s="43"/>
      <c r="W208" s="29"/>
      <c r="X208" s="131"/>
      <c r="Y208" s="25" t="s">
        <v>2238</v>
      </c>
      <c r="Z208" s="32" t="s">
        <v>2201</v>
      </c>
      <c r="AA20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8" s="160">
        <f>SUM(Infrastructure[[#This Row],[2011/12c]:[2014/15c]])</f>
        <v>0</v>
      </c>
      <c r="AH208" s="160">
        <f>SUM(Infrastructure[[#This Row],[2012/13c]:[2014/15c]])</f>
        <v>0</v>
      </c>
      <c r="AI208" s="160">
        <f>SUM(Infrastructure[[#This Row],[2015 to 2020c]:[Beyond 2020c]])</f>
        <v>0</v>
      </c>
      <c r="AJ208" s="160">
        <f>Infrastructure[[#This Row],[2012 to 2015 deflated]]+Infrastructure[[#This Row],[Post 2015 deflated]]</f>
        <v>0</v>
      </c>
      <c r="AK208" s="160">
        <f>Infrastructure[[#This Row],[2011 to 2015 deflated]]+Infrastructure[[#This Row],[Post 2015 deflated]]</f>
        <v>0</v>
      </c>
    </row>
    <row r="209" spans="1:37" s="6" customFormat="1" ht="75">
      <c r="A209" s="25" t="s">
        <v>2009</v>
      </c>
      <c r="B209" s="25" t="s">
        <v>2196</v>
      </c>
      <c r="C209" s="25" t="s">
        <v>2431</v>
      </c>
      <c r="D209" s="25" t="s">
        <v>2478</v>
      </c>
      <c r="E209" s="25" t="s">
        <v>2479</v>
      </c>
      <c r="F209" s="26"/>
      <c r="G209" s="30" t="s">
        <v>15</v>
      </c>
      <c r="H209" s="29" t="s">
        <v>16</v>
      </c>
      <c r="I209" s="30" t="s">
        <v>15</v>
      </c>
      <c r="J209" s="28" t="s">
        <v>2434</v>
      </c>
      <c r="K209" s="44"/>
      <c r="L209" s="44">
        <v>2014</v>
      </c>
      <c r="M209" s="29"/>
      <c r="N209" s="24"/>
      <c r="O209" s="24"/>
      <c r="P209" s="129"/>
      <c r="Q209" s="24"/>
      <c r="R209" s="24"/>
      <c r="S209" s="24"/>
      <c r="T209" s="24"/>
      <c r="U209" s="24"/>
      <c r="V209" s="43"/>
      <c r="W209" s="29"/>
      <c r="X209" s="131"/>
      <c r="Y209" s="25" t="s">
        <v>2240</v>
      </c>
      <c r="Z209" s="32" t="s">
        <v>2201</v>
      </c>
      <c r="AA20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0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0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0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0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0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09" s="160">
        <f>SUM(Infrastructure[[#This Row],[2011/12c]:[2014/15c]])</f>
        <v>0</v>
      </c>
      <c r="AH209" s="160">
        <f>SUM(Infrastructure[[#This Row],[2012/13c]:[2014/15c]])</f>
        <v>0</v>
      </c>
      <c r="AI209" s="160">
        <f>SUM(Infrastructure[[#This Row],[2015 to 2020c]:[Beyond 2020c]])</f>
        <v>0</v>
      </c>
      <c r="AJ209" s="160">
        <f>Infrastructure[[#This Row],[2012 to 2015 deflated]]+Infrastructure[[#This Row],[Post 2015 deflated]]</f>
        <v>0</v>
      </c>
      <c r="AK209" s="160">
        <f>Infrastructure[[#This Row],[2011 to 2015 deflated]]+Infrastructure[[#This Row],[Post 2015 deflated]]</f>
        <v>0</v>
      </c>
    </row>
    <row r="210" spans="1:37" s="6" customFormat="1" ht="75">
      <c r="A210" s="25" t="s">
        <v>2009</v>
      </c>
      <c r="B210" s="25" t="s">
        <v>2196</v>
      </c>
      <c r="C210" s="25" t="s">
        <v>2431</v>
      </c>
      <c r="D210" s="25" t="s">
        <v>2600</v>
      </c>
      <c r="E210" s="25" t="s">
        <v>2601</v>
      </c>
      <c r="F210" s="26"/>
      <c r="G210" s="30" t="s">
        <v>15</v>
      </c>
      <c r="H210" s="29" t="s">
        <v>16</v>
      </c>
      <c r="I210" s="30" t="s">
        <v>15</v>
      </c>
      <c r="J210" s="28" t="s">
        <v>2439</v>
      </c>
      <c r="K210" s="44"/>
      <c r="L210" s="44">
        <v>2015</v>
      </c>
      <c r="M210" s="29"/>
      <c r="N210" s="24"/>
      <c r="O210" s="24"/>
      <c r="P210" s="129"/>
      <c r="Q210" s="24"/>
      <c r="R210" s="24"/>
      <c r="S210" s="24"/>
      <c r="T210" s="24"/>
      <c r="U210" s="24"/>
      <c r="V210" s="43"/>
      <c r="W210" s="29"/>
      <c r="X210" s="131"/>
      <c r="Y210" s="25" t="s">
        <v>2342</v>
      </c>
      <c r="Z210" s="32" t="s">
        <v>2201</v>
      </c>
      <c r="AA21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0" s="160">
        <f>SUM(Infrastructure[[#This Row],[2011/12c]:[2014/15c]])</f>
        <v>0</v>
      </c>
      <c r="AH210" s="160">
        <f>SUM(Infrastructure[[#This Row],[2012/13c]:[2014/15c]])</f>
        <v>0</v>
      </c>
      <c r="AI210" s="160">
        <f>SUM(Infrastructure[[#This Row],[2015 to 2020c]:[Beyond 2020c]])</f>
        <v>0</v>
      </c>
      <c r="AJ210" s="160">
        <f>Infrastructure[[#This Row],[2012 to 2015 deflated]]+Infrastructure[[#This Row],[Post 2015 deflated]]</f>
        <v>0</v>
      </c>
      <c r="AK210" s="160">
        <f>Infrastructure[[#This Row],[2011 to 2015 deflated]]+Infrastructure[[#This Row],[Post 2015 deflated]]</f>
        <v>0</v>
      </c>
    </row>
    <row r="211" spans="1:37" s="6" customFormat="1" ht="75">
      <c r="A211" s="25" t="s">
        <v>2009</v>
      </c>
      <c r="B211" s="25" t="s">
        <v>2196</v>
      </c>
      <c r="C211" s="25" t="s">
        <v>2431</v>
      </c>
      <c r="D211" s="25" t="s">
        <v>2697</v>
      </c>
      <c r="E211" s="25" t="s">
        <v>2698</v>
      </c>
      <c r="F211" s="26"/>
      <c r="G211" s="30" t="s">
        <v>15</v>
      </c>
      <c r="H211" s="29" t="s">
        <v>16</v>
      </c>
      <c r="I211" s="30" t="s">
        <v>15</v>
      </c>
      <c r="J211" s="28" t="s">
        <v>2434</v>
      </c>
      <c r="K211" s="44"/>
      <c r="L211" s="44">
        <v>2015</v>
      </c>
      <c r="M211" s="29"/>
      <c r="N211" s="24"/>
      <c r="O211" s="24"/>
      <c r="P211" s="129"/>
      <c r="Q211" s="24"/>
      <c r="R211" s="24"/>
      <c r="S211" s="24"/>
      <c r="T211" s="24"/>
      <c r="U211" s="24"/>
      <c r="V211" s="43"/>
      <c r="W211" s="29"/>
      <c r="X211" s="131"/>
      <c r="Y211" s="25" t="s">
        <v>2419</v>
      </c>
      <c r="Z211" s="32" t="s">
        <v>2201</v>
      </c>
      <c r="AA21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1" s="160">
        <f>SUM(Infrastructure[[#This Row],[2011/12c]:[2014/15c]])</f>
        <v>0</v>
      </c>
      <c r="AH211" s="160">
        <f>SUM(Infrastructure[[#This Row],[2012/13c]:[2014/15c]])</f>
        <v>0</v>
      </c>
      <c r="AI211" s="160">
        <f>SUM(Infrastructure[[#This Row],[2015 to 2020c]:[Beyond 2020c]])</f>
        <v>0</v>
      </c>
      <c r="AJ211" s="160">
        <f>Infrastructure[[#This Row],[2012 to 2015 deflated]]+Infrastructure[[#This Row],[Post 2015 deflated]]</f>
        <v>0</v>
      </c>
      <c r="AK211" s="160">
        <f>Infrastructure[[#This Row],[2011 to 2015 deflated]]+Infrastructure[[#This Row],[Post 2015 deflated]]</f>
        <v>0</v>
      </c>
    </row>
    <row r="212" spans="1:37" s="6" customFormat="1" ht="75">
      <c r="A212" s="25" t="s">
        <v>2009</v>
      </c>
      <c r="B212" s="25" t="s">
        <v>2196</v>
      </c>
      <c r="C212" s="25" t="s">
        <v>2431</v>
      </c>
      <c r="D212" s="25" t="s">
        <v>2448</v>
      </c>
      <c r="E212" s="25" t="s">
        <v>2449</v>
      </c>
      <c r="F212" s="26"/>
      <c r="G212" s="30" t="s">
        <v>15</v>
      </c>
      <c r="H212" s="29" t="s">
        <v>16</v>
      </c>
      <c r="I212" s="30" t="s">
        <v>15</v>
      </c>
      <c r="J212" s="28" t="s">
        <v>2439</v>
      </c>
      <c r="K212" s="44"/>
      <c r="L212" s="44">
        <v>2015</v>
      </c>
      <c r="M212" s="29"/>
      <c r="N212" s="24"/>
      <c r="O212" s="24"/>
      <c r="P212" s="129"/>
      <c r="Q212" s="24"/>
      <c r="R212" s="24"/>
      <c r="S212" s="24"/>
      <c r="T212" s="24"/>
      <c r="U212" s="24"/>
      <c r="V212" s="43"/>
      <c r="W212" s="29"/>
      <c r="X212" s="131"/>
      <c r="Y212" s="25" t="s">
        <v>2216</v>
      </c>
      <c r="Z212" s="32" t="s">
        <v>2201</v>
      </c>
      <c r="AA21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2" s="160">
        <f>SUM(Infrastructure[[#This Row],[2011/12c]:[2014/15c]])</f>
        <v>0</v>
      </c>
      <c r="AH212" s="160">
        <f>SUM(Infrastructure[[#This Row],[2012/13c]:[2014/15c]])</f>
        <v>0</v>
      </c>
      <c r="AI212" s="160">
        <f>SUM(Infrastructure[[#This Row],[2015 to 2020c]:[Beyond 2020c]])</f>
        <v>0</v>
      </c>
      <c r="AJ212" s="160">
        <f>Infrastructure[[#This Row],[2012 to 2015 deflated]]+Infrastructure[[#This Row],[Post 2015 deflated]]</f>
        <v>0</v>
      </c>
      <c r="AK212" s="160">
        <f>Infrastructure[[#This Row],[2011 to 2015 deflated]]+Infrastructure[[#This Row],[Post 2015 deflated]]</f>
        <v>0</v>
      </c>
    </row>
    <row r="213" spans="1:37" s="6" customFormat="1" ht="75">
      <c r="A213" s="25" t="s">
        <v>2009</v>
      </c>
      <c r="B213" s="25" t="s">
        <v>2196</v>
      </c>
      <c r="C213" s="25" t="s">
        <v>2431</v>
      </c>
      <c r="D213" s="25" t="s">
        <v>2500</v>
      </c>
      <c r="E213" s="25" t="s">
        <v>2501</v>
      </c>
      <c r="F213" s="26"/>
      <c r="G213" s="30" t="s">
        <v>15</v>
      </c>
      <c r="H213" s="29" t="s">
        <v>16</v>
      </c>
      <c r="I213" s="30" t="s">
        <v>15</v>
      </c>
      <c r="J213" s="28" t="s">
        <v>2434</v>
      </c>
      <c r="K213" s="44"/>
      <c r="L213" s="44">
        <v>2014</v>
      </c>
      <c r="M213" s="29"/>
      <c r="N213" s="24"/>
      <c r="O213" s="24"/>
      <c r="P213" s="129"/>
      <c r="Q213" s="24"/>
      <c r="R213" s="24"/>
      <c r="S213" s="24"/>
      <c r="T213" s="24"/>
      <c r="U213" s="24"/>
      <c r="V213" s="43"/>
      <c r="W213" s="29"/>
      <c r="X213" s="131"/>
      <c r="Y213" s="25" t="s">
        <v>2267</v>
      </c>
      <c r="Z213" s="32" t="s">
        <v>2201</v>
      </c>
      <c r="AA21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3" s="160">
        <f>SUM(Infrastructure[[#This Row],[2011/12c]:[2014/15c]])</f>
        <v>0</v>
      </c>
      <c r="AH213" s="160">
        <f>SUM(Infrastructure[[#This Row],[2012/13c]:[2014/15c]])</f>
        <v>0</v>
      </c>
      <c r="AI213" s="160">
        <f>SUM(Infrastructure[[#This Row],[2015 to 2020c]:[Beyond 2020c]])</f>
        <v>0</v>
      </c>
      <c r="AJ213" s="160">
        <f>Infrastructure[[#This Row],[2012 to 2015 deflated]]+Infrastructure[[#This Row],[Post 2015 deflated]]</f>
        <v>0</v>
      </c>
      <c r="AK213" s="160">
        <f>Infrastructure[[#This Row],[2011 to 2015 deflated]]+Infrastructure[[#This Row],[Post 2015 deflated]]</f>
        <v>0</v>
      </c>
    </row>
    <row r="214" spans="1:37" s="6" customFormat="1" ht="75">
      <c r="A214" s="25" t="s">
        <v>2009</v>
      </c>
      <c r="B214" s="25" t="s">
        <v>2196</v>
      </c>
      <c r="C214" s="25" t="s">
        <v>2431</v>
      </c>
      <c r="D214" s="25" t="s">
        <v>2628</v>
      </c>
      <c r="E214" s="25"/>
      <c r="F214" s="26"/>
      <c r="G214" s="30" t="s">
        <v>15</v>
      </c>
      <c r="H214" s="29" t="s">
        <v>16</v>
      </c>
      <c r="I214" s="30" t="s">
        <v>15</v>
      </c>
      <c r="J214" s="28" t="s">
        <v>2434</v>
      </c>
      <c r="K214" s="44"/>
      <c r="L214" s="44">
        <v>2012</v>
      </c>
      <c r="M214" s="29"/>
      <c r="N214" s="24"/>
      <c r="O214" s="24"/>
      <c r="P214" s="129"/>
      <c r="Q214" s="24"/>
      <c r="R214" s="24"/>
      <c r="S214" s="24"/>
      <c r="T214" s="24"/>
      <c r="U214" s="24"/>
      <c r="V214" s="43"/>
      <c r="W214" s="29"/>
      <c r="X214" s="131"/>
      <c r="Y214" s="25" t="s">
        <v>2363</v>
      </c>
      <c r="Z214" s="32" t="s">
        <v>2201</v>
      </c>
      <c r="AA21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4" s="160">
        <f>SUM(Infrastructure[[#This Row],[2011/12c]:[2014/15c]])</f>
        <v>0</v>
      </c>
      <c r="AH214" s="160">
        <f>SUM(Infrastructure[[#This Row],[2012/13c]:[2014/15c]])</f>
        <v>0</v>
      </c>
      <c r="AI214" s="160">
        <f>SUM(Infrastructure[[#This Row],[2015 to 2020c]:[Beyond 2020c]])</f>
        <v>0</v>
      </c>
      <c r="AJ214" s="160">
        <f>Infrastructure[[#This Row],[2012 to 2015 deflated]]+Infrastructure[[#This Row],[Post 2015 deflated]]</f>
        <v>0</v>
      </c>
      <c r="AK214" s="160">
        <f>Infrastructure[[#This Row],[2011 to 2015 deflated]]+Infrastructure[[#This Row],[Post 2015 deflated]]</f>
        <v>0</v>
      </c>
    </row>
    <row r="215" spans="1:37" s="6" customFormat="1" ht="75">
      <c r="A215" s="25" t="s">
        <v>2009</v>
      </c>
      <c r="B215" s="25" t="s">
        <v>2196</v>
      </c>
      <c r="C215" s="25" t="s">
        <v>2431</v>
      </c>
      <c r="D215" s="25" t="s">
        <v>2628</v>
      </c>
      <c r="E215" s="25"/>
      <c r="F215" s="26"/>
      <c r="G215" s="30" t="s">
        <v>15</v>
      </c>
      <c r="H215" s="29" t="s">
        <v>16</v>
      </c>
      <c r="I215" s="30" t="s">
        <v>15</v>
      </c>
      <c r="J215" s="28" t="s">
        <v>2434</v>
      </c>
      <c r="K215" s="44"/>
      <c r="L215" s="44">
        <v>2014</v>
      </c>
      <c r="M215" s="29"/>
      <c r="N215" s="24"/>
      <c r="O215" s="24"/>
      <c r="P215" s="129"/>
      <c r="Q215" s="24"/>
      <c r="R215" s="24"/>
      <c r="S215" s="24"/>
      <c r="T215" s="24"/>
      <c r="U215" s="24"/>
      <c r="V215" s="43"/>
      <c r="W215" s="29"/>
      <c r="X215" s="131"/>
      <c r="Y215" s="25" t="s">
        <v>2364</v>
      </c>
      <c r="Z215" s="32" t="s">
        <v>2201</v>
      </c>
      <c r="AA21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5" s="160">
        <f>SUM(Infrastructure[[#This Row],[2011/12c]:[2014/15c]])</f>
        <v>0</v>
      </c>
      <c r="AH215" s="160">
        <f>SUM(Infrastructure[[#This Row],[2012/13c]:[2014/15c]])</f>
        <v>0</v>
      </c>
      <c r="AI215" s="160">
        <f>SUM(Infrastructure[[#This Row],[2015 to 2020c]:[Beyond 2020c]])</f>
        <v>0</v>
      </c>
      <c r="AJ215" s="160">
        <f>Infrastructure[[#This Row],[2012 to 2015 deflated]]+Infrastructure[[#This Row],[Post 2015 deflated]]</f>
        <v>0</v>
      </c>
      <c r="AK215" s="160">
        <f>Infrastructure[[#This Row],[2011 to 2015 deflated]]+Infrastructure[[#This Row],[Post 2015 deflated]]</f>
        <v>0</v>
      </c>
    </row>
    <row r="216" spans="1:37" s="6" customFormat="1" ht="75">
      <c r="A216" s="25" t="s">
        <v>2009</v>
      </c>
      <c r="B216" s="25" t="s">
        <v>2196</v>
      </c>
      <c r="C216" s="25" t="s">
        <v>2431</v>
      </c>
      <c r="D216" s="25" t="s">
        <v>2502</v>
      </c>
      <c r="E216" s="25" t="s">
        <v>2503</v>
      </c>
      <c r="F216" s="26"/>
      <c r="G216" s="30" t="s">
        <v>15</v>
      </c>
      <c r="H216" s="29" t="s">
        <v>16</v>
      </c>
      <c r="I216" s="30" t="s">
        <v>15</v>
      </c>
      <c r="J216" s="28" t="s">
        <v>2439</v>
      </c>
      <c r="K216" s="44"/>
      <c r="L216" s="44">
        <v>2012</v>
      </c>
      <c r="M216" s="29"/>
      <c r="N216" s="24"/>
      <c r="O216" s="24"/>
      <c r="P216" s="129"/>
      <c r="Q216" s="24"/>
      <c r="R216" s="24"/>
      <c r="S216" s="24"/>
      <c r="T216" s="24"/>
      <c r="U216" s="24"/>
      <c r="V216" s="43"/>
      <c r="W216" s="29"/>
      <c r="X216" s="131"/>
      <c r="Y216" s="25" t="s">
        <v>2268</v>
      </c>
      <c r="Z216" s="32" t="s">
        <v>2201</v>
      </c>
      <c r="AA21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6" s="160">
        <f>SUM(Infrastructure[[#This Row],[2011/12c]:[2014/15c]])</f>
        <v>0</v>
      </c>
      <c r="AH216" s="160">
        <f>SUM(Infrastructure[[#This Row],[2012/13c]:[2014/15c]])</f>
        <v>0</v>
      </c>
      <c r="AI216" s="160">
        <f>SUM(Infrastructure[[#This Row],[2015 to 2020c]:[Beyond 2020c]])</f>
        <v>0</v>
      </c>
      <c r="AJ216" s="160">
        <f>Infrastructure[[#This Row],[2012 to 2015 deflated]]+Infrastructure[[#This Row],[Post 2015 deflated]]</f>
        <v>0</v>
      </c>
      <c r="AK216" s="160">
        <f>Infrastructure[[#This Row],[2011 to 2015 deflated]]+Infrastructure[[#This Row],[Post 2015 deflated]]</f>
        <v>0</v>
      </c>
    </row>
    <row r="217" spans="1:37" s="6" customFormat="1" ht="75">
      <c r="A217" s="25" t="s">
        <v>2009</v>
      </c>
      <c r="B217" s="25" t="s">
        <v>2196</v>
      </c>
      <c r="C217" s="25" t="s">
        <v>2431</v>
      </c>
      <c r="D217" s="25" t="s">
        <v>2516</v>
      </c>
      <c r="E217" s="25" t="s">
        <v>2516</v>
      </c>
      <c r="F217" s="26"/>
      <c r="G217" s="30" t="s">
        <v>15</v>
      </c>
      <c r="H217" s="29" t="s">
        <v>16</v>
      </c>
      <c r="I217" s="30" t="s">
        <v>15</v>
      </c>
      <c r="J217" s="28" t="s">
        <v>2439</v>
      </c>
      <c r="K217" s="44"/>
      <c r="L217" s="44">
        <v>2017</v>
      </c>
      <c r="M217" s="29"/>
      <c r="N217" s="24"/>
      <c r="O217" s="24"/>
      <c r="P217" s="129"/>
      <c r="Q217" s="24"/>
      <c r="R217" s="24"/>
      <c r="S217" s="24"/>
      <c r="T217" s="24"/>
      <c r="U217" s="24"/>
      <c r="V217" s="43"/>
      <c r="W217" s="29"/>
      <c r="X217" s="131"/>
      <c r="Y217" s="25" t="s">
        <v>2281</v>
      </c>
      <c r="Z217" s="32" t="s">
        <v>2201</v>
      </c>
      <c r="AA21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7" s="160">
        <f>SUM(Infrastructure[[#This Row],[2011/12c]:[2014/15c]])</f>
        <v>0</v>
      </c>
      <c r="AH217" s="160">
        <f>SUM(Infrastructure[[#This Row],[2012/13c]:[2014/15c]])</f>
        <v>0</v>
      </c>
      <c r="AI217" s="160">
        <f>SUM(Infrastructure[[#This Row],[2015 to 2020c]:[Beyond 2020c]])</f>
        <v>0</v>
      </c>
      <c r="AJ217" s="160">
        <f>Infrastructure[[#This Row],[2012 to 2015 deflated]]+Infrastructure[[#This Row],[Post 2015 deflated]]</f>
        <v>0</v>
      </c>
      <c r="AK217" s="160">
        <f>Infrastructure[[#This Row],[2011 to 2015 deflated]]+Infrastructure[[#This Row],[Post 2015 deflated]]</f>
        <v>0</v>
      </c>
    </row>
    <row r="218" spans="1:37" s="6" customFormat="1" ht="75">
      <c r="A218" s="25" t="s">
        <v>2009</v>
      </c>
      <c r="B218" s="25" t="s">
        <v>2196</v>
      </c>
      <c r="C218" s="25" t="s">
        <v>2431</v>
      </c>
      <c r="D218" s="25" t="s">
        <v>2621</v>
      </c>
      <c r="E218" s="25">
        <v>0</v>
      </c>
      <c r="F218" s="26"/>
      <c r="G218" s="30" t="s">
        <v>15</v>
      </c>
      <c r="H218" s="29" t="s">
        <v>16</v>
      </c>
      <c r="I218" s="30" t="s">
        <v>15</v>
      </c>
      <c r="J218" s="28" t="s">
        <v>2443</v>
      </c>
      <c r="K218" s="44"/>
      <c r="L218" s="44">
        <v>2018</v>
      </c>
      <c r="M218" s="29"/>
      <c r="N218" s="24"/>
      <c r="O218" s="24"/>
      <c r="P218" s="129"/>
      <c r="Q218" s="24"/>
      <c r="R218" s="24"/>
      <c r="S218" s="24"/>
      <c r="T218" s="24"/>
      <c r="U218" s="24"/>
      <c r="V218" s="43"/>
      <c r="W218" s="29"/>
      <c r="X218" s="131"/>
      <c r="Y218" s="25" t="s">
        <v>2354</v>
      </c>
      <c r="Z218" s="32" t="s">
        <v>2201</v>
      </c>
      <c r="AA21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8" s="160">
        <f>SUM(Infrastructure[[#This Row],[2011/12c]:[2014/15c]])</f>
        <v>0</v>
      </c>
      <c r="AH218" s="160">
        <f>SUM(Infrastructure[[#This Row],[2012/13c]:[2014/15c]])</f>
        <v>0</v>
      </c>
      <c r="AI218" s="160">
        <f>SUM(Infrastructure[[#This Row],[2015 to 2020c]:[Beyond 2020c]])</f>
        <v>0</v>
      </c>
      <c r="AJ218" s="160">
        <f>Infrastructure[[#This Row],[2012 to 2015 deflated]]+Infrastructure[[#This Row],[Post 2015 deflated]]</f>
        <v>0</v>
      </c>
      <c r="AK218" s="160">
        <f>Infrastructure[[#This Row],[2011 to 2015 deflated]]+Infrastructure[[#This Row],[Post 2015 deflated]]</f>
        <v>0</v>
      </c>
    </row>
    <row r="219" spans="1:37" s="6" customFormat="1" ht="75">
      <c r="A219" s="25" t="s">
        <v>2009</v>
      </c>
      <c r="B219" s="25" t="s">
        <v>2196</v>
      </c>
      <c r="C219" s="25" t="s">
        <v>2431</v>
      </c>
      <c r="D219" s="25" t="s">
        <v>2699</v>
      </c>
      <c r="E219" s="25" t="s">
        <v>2700</v>
      </c>
      <c r="F219" s="26"/>
      <c r="G219" s="30" t="s">
        <v>15</v>
      </c>
      <c r="H219" s="29" t="s">
        <v>16</v>
      </c>
      <c r="I219" s="30" t="s">
        <v>15</v>
      </c>
      <c r="J219" s="28" t="s">
        <v>2443</v>
      </c>
      <c r="K219" s="44"/>
      <c r="L219" s="44">
        <v>2017</v>
      </c>
      <c r="M219" s="29"/>
      <c r="N219" s="24"/>
      <c r="O219" s="24"/>
      <c r="P219" s="129"/>
      <c r="Q219" s="24"/>
      <c r="R219" s="24"/>
      <c r="S219" s="24"/>
      <c r="T219" s="24"/>
      <c r="U219" s="24"/>
      <c r="V219" s="43"/>
      <c r="W219" s="29"/>
      <c r="X219" s="131"/>
      <c r="Y219" s="25" t="s">
        <v>2420</v>
      </c>
      <c r="Z219" s="32" t="s">
        <v>2201</v>
      </c>
      <c r="AA21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1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1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1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1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1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19" s="160">
        <f>SUM(Infrastructure[[#This Row],[2011/12c]:[2014/15c]])</f>
        <v>0</v>
      </c>
      <c r="AH219" s="160">
        <f>SUM(Infrastructure[[#This Row],[2012/13c]:[2014/15c]])</f>
        <v>0</v>
      </c>
      <c r="AI219" s="160">
        <f>SUM(Infrastructure[[#This Row],[2015 to 2020c]:[Beyond 2020c]])</f>
        <v>0</v>
      </c>
      <c r="AJ219" s="160">
        <f>Infrastructure[[#This Row],[2012 to 2015 deflated]]+Infrastructure[[#This Row],[Post 2015 deflated]]</f>
        <v>0</v>
      </c>
      <c r="AK219" s="160">
        <f>Infrastructure[[#This Row],[2011 to 2015 deflated]]+Infrastructure[[#This Row],[Post 2015 deflated]]</f>
        <v>0</v>
      </c>
    </row>
    <row r="220" spans="1:37" s="6" customFormat="1" ht="75">
      <c r="A220" s="25" t="s">
        <v>2009</v>
      </c>
      <c r="B220" s="25" t="s">
        <v>2196</v>
      </c>
      <c r="C220" s="25" t="s">
        <v>2431</v>
      </c>
      <c r="D220" s="25" t="s">
        <v>2521</v>
      </c>
      <c r="E220" s="25" t="s">
        <v>2522</v>
      </c>
      <c r="F220" s="26"/>
      <c r="G220" s="30" t="s">
        <v>15</v>
      </c>
      <c r="H220" s="29" t="s">
        <v>16</v>
      </c>
      <c r="I220" s="30" t="s">
        <v>15</v>
      </c>
      <c r="J220" s="28" t="s">
        <v>2443</v>
      </c>
      <c r="K220" s="44"/>
      <c r="L220" s="44">
        <v>2015</v>
      </c>
      <c r="M220" s="29"/>
      <c r="N220" s="24"/>
      <c r="O220" s="24"/>
      <c r="P220" s="129"/>
      <c r="Q220" s="24"/>
      <c r="R220" s="24"/>
      <c r="S220" s="24"/>
      <c r="T220" s="24"/>
      <c r="U220" s="24"/>
      <c r="V220" s="43"/>
      <c r="W220" s="29"/>
      <c r="X220" s="131"/>
      <c r="Y220" s="25" t="s">
        <v>2285</v>
      </c>
      <c r="Z220" s="32" t="s">
        <v>2201</v>
      </c>
      <c r="AA22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0" s="160">
        <f>SUM(Infrastructure[[#This Row],[2011/12c]:[2014/15c]])</f>
        <v>0</v>
      </c>
      <c r="AH220" s="160">
        <f>SUM(Infrastructure[[#This Row],[2012/13c]:[2014/15c]])</f>
        <v>0</v>
      </c>
      <c r="AI220" s="160">
        <f>SUM(Infrastructure[[#This Row],[2015 to 2020c]:[Beyond 2020c]])</f>
        <v>0</v>
      </c>
      <c r="AJ220" s="160">
        <f>Infrastructure[[#This Row],[2012 to 2015 deflated]]+Infrastructure[[#This Row],[Post 2015 deflated]]</f>
        <v>0</v>
      </c>
      <c r="AK220" s="160">
        <f>Infrastructure[[#This Row],[2011 to 2015 deflated]]+Infrastructure[[#This Row],[Post 2015 deflated]]</f>
        <v>0</v>
      </c>
    </row>
    <row r="221" spans="1:37" s="6" customFormat="1" ht="75">
      <c r="A221" s="25" t="s">
        <v>2009</v>
      </c>
      <c r="B221" s="25" t="s">
        <v>2196</v>
      </c>
      <c r="C221" s="25" t="s">
        <v>2431</v>
      </c>
      <c r="D221" s="25" t="s">
        <v>2619</v>
      </c>
      <c r="E221" s="25"/>
      <c r="F221" s="26"/>
      <c r="G221" s="30" t="s">
        <v>15</v>
      </c>
      <c r="H221" s="29" t="s">
        <v>16</v>
      </c>
      <c r="I221" s="30" t="s">
        <v>15</v>
      </c>
      <c r="J221" s="28" t="s">
        <v>2443</v>
      </c>
      <c r="K221" s="44"/>
      <c r="L221" s="44">
        <v>2012</v>
      </c>
      <c r="M221" s="29"/>
      <c r="N221" s="24"/>
      <c r="O221" s="24"/>
      <c r="P221" s="129"/>
      <c r="Q221" s="24"/>
      <c r="R221" s="24"/>
      <c r="S221" s="24"/>
      <c r="T221" s="24"/>
      <c r="U221" s="24"/>
      <c r="V221" s="43"/>
      <c r="W221" s="29"/>
      <c r="X221" s="131"/>
      <c r="Y221" s="25" t="s">
        <v>2352</v>
      </c>
      <c r="Z221" s="32" t="s">
        <v>2201</v>
      </c>
      <c r="AA22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1" s="160">
        <f>SUM(Infrastructure[[#This Row],[2011/12c]:[2014/15c]])</f>
        <v>0</v>
      </c>
      <c r="AH221" s="160">
        <f>SUM(Infrastructure[[#This Row],[2012/13c]:[2014/15c]])</f>
        <v>0</v>
      </c>
      <c r="AI221" s="160">
        <f>SUM(Infrastructure[[#This Row],[2015 to 2020c]:[Beyond 2020c]])</f>
        <v>0</v>
      </c>
      <c r="AJ221" s="160">
        <f>Infrastructure[[#This Row],[2012 to 2015 deflated]]+Infrastructure[[#This Row],[Post 2015 deflated]]</f>
        <v>0</v>
      </c>
      <c r="AK221" s="160">
        <f>Infrastructure[[#This Row],[2011 to 2015 deflated]]+Infrastructure[[#This Row],[Post 2015 deflated]]</f>
        <v>0</v>
      </c>
    </row>
    <row r="222" spans="1:37" s="6" customFormat="1" ht="75">
      <c r="A222" s="25" t="s">
        <v>2009</v>
      </c>
      <c r="B222" s="25" t="s">
        <v>2196</v>
      </c>
      <c r="C222" s="25" t="s">
        <v>2431</v>
      </c>
      <c r="D222" s="25" t="s">
        <v>2523</v>
      </c>
      <c r="E222" s="25" t="s">
        <v>2524</v>
      </c>
      <c r="F222" s="26"/>
      <c r="G222" s="30" t="s">
        <v>15</v>
      </c>
      <c r="H222" s="29" t="s">
        <v>16</v>
      </c>
      <c r="I222" s="30" t="s">
        <v>15</v>
      </c>
      <c r="J222" s="28" t="s">
        <v>2443</v>
      </c>
      <c r="K222" s="44"/>
      <c r="L222" s="44">
        <v>2017</v>
      </c>
      <c r="M222" s="29"/>
      <c r="N222" s="24"/>
      <c r="O222" s="24"/>
      <c r="P222" s="129"/>
      <c r="Q222" s="24"/>
      <c r="R222" s="24"/>
      <c r="S222" s="24"/>
      <c r="T222" s="24"/>
      <c r="U222" s="24"/>
      <c r="V222" s="43"/>
      <c r="W222" s="29"/>
      <c r="X222" s="131"/>
      <c r="Y222" s="25" t="s">
        <v>2286</v>
      </c>
      <c r="Z222" s="32" t="s">
        <v>2201</v>
      </c>
      <c r="AA22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2" s="160">
        <f>SUM(Infrastructure[[#This Row],[2011/12c]:[2014/15c]])</f>
        <v>0</v>
      </c>
      <c r="AH222" s="160">
        <f>SUM(Infrastructure[[#This Row],[2012/13c]:[2014/15c]])</f>
        <v>0</v>
      </c>
      <c r="AI222" s="160">
        <f>SUM(Infrastructure[[#This Row],[2015 to 2020c]:[Beyond 2020c]])</f>
        <v>0</v>
      </c>
      <c r="AJ222" s="160">
        <f>Infrastructure[[#This Row],[2012 to 2015 deflated]]+Infrastructure[[#This Row],[Post 2015 deflated]]</f>
        <v>0</v>
      </c>
      <c r="AK222" s="160">
        <f>Infrastructure[[#This Row],[2011 to 2015 deflated]]+Infrastructure[[#This Row],[Post 2015 deflated]]</f>
        <v>0</v>
      </c>
    </row>
    <row r="223" spans="1:37" s="6" customFormat="1" ht="75">
      <c r="A223" s="25" t="s">
        <v>2009</v>
      </c>
      <c r="B223" s="25" t="s">
        <v>2196</v>
      </c>
      <c r="C223" s="25" t="s">
        <v>2431</v>
      </c>
      <c r="D223" s="25" t="s">
        <v>2525</v>
      </c>
      <c r="E223" s="25" t="s">
        <v>2526</v>
      </c>
      <c r="F223" s="26"/>
      <c r="G223" s="30" t="s">
        <v>15</v>
      </c>
      <c r="H223" s="29" t="s">
        <v>16</v>
      </c>
      <c r="I223" s="30" t="s">
        <v>15</v>
      </c>
      <c r="J223" s="28" t="s">
        <v>2443</v>
      </c>
      <c r="K223" s="44"/>
      <c r="L223" s="44">
        <v>2018</v>
      </c>
      <c r="M223" s="29"/>
      <c r="N223" s="24"/>
      <c r="O223" s="24"/>
      <c r="P223" s="129"/>
      <c r="Q223" s="24"/>
      <c r="R223" s="24"/>
      <c r="S223" s="24"/>
      <c r="T223" s="24"/>
      <c r="U223" s="24"/>
      <c r="V223" s="43"/>
      <c r="W223" s="29"/>
      <c r="X223" s="131"/>
      <c r="Y223" s="25" t="s">
        <v>2287</v>
      </c>
      <c r="Z223" s="32" t="s">
        <v>2201</v>
      </c>
      <c r="AA22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3" s="160">
        <f>SUM(Infrastructure[[#This Row],[2011/12c]:[2014/15c]])</f>
        <v>0</v>
      </c>
      <c r="AH223" s="160">
        <f>SUM(Infrastructure[[#This Row],[2012/13c]:[2014/15c]])</f>
        <v>0</v>
      </c>
      <c r="AI223" s="160">
        <f>SUM(Infrastructure[[#This Row],[2015 to 2020c]:[Beyond 2020c]])</f>
        <v>0</v>
      </c>
      <c r="AJ223" s="160">
        <f>Infrastructure[[#This Row],[2012 to 2015 deflated]]+Infrastructure[[#This Row],[Post 2015 deflated]]</f>
        <v>0</v>
      </c>
      <c r="AK223" s="160">
        <f>Infrastructure[[#This Row],[2011 to 2015 deflated]]+Infrastructure[[#This Row],[Post 2015 deflated]]</f>
        <v>0</v>
      </c>
    </row>
    <row r="224" spans="1:37" s="6" customFormat="1" ht="75">
      <c r="A224" s="25" t="s">
        <v>2009</v>
      </c>
      <c r="B224" s="25" t="s">
        <v>2196</v>
      </c>
      <c r="C224" s="25" t="s">
        <v>2431</v>
      </c>
      <c r="D224" s="25" t="s">
        <v>2663</v>
      </c>
      <c r="E224" s="25" t="s">
        <v>2664</v>
      </c>
      <c r="F224" s="26"/>
      <c r="G224" s="30" t="s">
        <v>15</v>
      </c>
      <c r="H224" s="29" t="s">
        <v>16</v>
      </c>
      <c r="I224" s="30" t="s">
        <v>15</v>
      </c>
      <c r="J224" s="28" t="s">
        <v>2434</v>
      </c>
      <c r="K224" s="44"/>
      <c r="L224" s="44">
        <v>2013</v>
      </c>
      <c r="M224" s="29"/>
      <c r="N224" s="24"/>
      <c r="O224" s="24"/>
      <c r="P224" s="129"/>
      <c r="Q224" s="24"/>
      <c r="R224" s="24"/>
      <c r="S224" s="24"/>
      <c r="T224" s="24"/>
      <c r="U224" s="24"/>
      <c r="V224" s="43"/>
      <c r="W224" s="29"/>
      <c r="X224" s="131"/>
      <c r="Y224" s="25" t="s">
        <v>2394</v>
      </c>
      <c r="Z224" s="32" t="s">
        <v>2201</v>
      </c>
      <c r="AA22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4" s="160">
        <f>SUM(Infrastructure[[#This Row],[2011/12c]:[2014/15c]])</f>
        <v>0</v>
      </c>
      <c r="AH224" s="160">
        <f>SUM(Infrastructure[[#This Row],[2012/13c]:[2014/15c]])</f>
        <v>0</v>
      </c>
      <c r="AI224" s="160">
        <f>SUM(Infrastructure[[#This Row],[2015 to 2020c]:[Beyond 2020c]])</f>
        <v>0</v>
      </c>
      <c r="AJ224" s="160">
        <f>Infrastructure[[#This Row],[2012 to 2015 deflated]]+Infrastructure[[#This Row],[Post 2015 deflated]]</f>
        <v>0</v>
      </c>
      <c r="AK224" s="160">
        <f>Infrastructure[[#This Row],[2011 to 2015 deflated]]+Infrastructure[[#This Row],[Post 2015 deflated]]</f>
        <v>0</v>
      </c>
    </row>
    <row r="225" spans="1:37" s="6" customFormat="1" ht="75">
      <c r="A225" s="25" t="s">
        <v>2009</v>
      </c>
      <c r="B225" s="25" t="s">
        <v>2196</v>
      </c>
      <c r="C225" s="25" t="s">
        <v>2431</v>
      </c>
      <c r="D225" s="25" t="s">
        <v>2663</v>
      </c>
      <c r="E225" s="25"/>
      <c r="F225" s="26"/>
      <c r="G225" s="30" t="s">
        <v>15</v>
      </c>
      <c r="H225" s="29" t="s">
        <v>16</v>
      </c>
      <c r="I225" s="30" t="s">
        <v>15</v>
      </c>
      <c r="J225" s="28" t="s">
        <v>2434</v>
      </c>
      <c r="K225" s="44"/>
      <c r="L225" s="44">
        <v>2013</v>
      </c>
      <c r="M225" s="29"/>
      <c r="N225" s="24"/>
      <c r="O225" s="24"/>
      <c r="P225" s="129"/>
      <c r="Q225" s="24"/>
      <c r="R225" s="24"/>
      <c r="S225" s="24"/>
      <c r="T225" s="24"/>
      <c r="U225" s="24"/>
      <c r="V225" s="43"/>
      <c r="W225" s="29"/>
      <c r="X225" s="131"/>
      <c r="Y225" s="25" t="s">
        <v>2395</v>
      </c>
      <c r="Z225" s="32" t="s">
        <v>2201</v>
      </c>
      <c r="AA22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5" s="160">
        <f>SUM(Infrastructure[[#This Row],[2011/12c]:[2014/15c]])</f>
        <v>0</v>
      </c>
      <c r="AH225" s="160">
        <f>SUM(Infrastructure[[#This Row],[2012/13c]:[2014/15c]])</f>
        <v>0</v>
      </c>
      <c r="AI225" s="160">
        <f>SUM(Infrastructure[[#This Row],[2015 to 2020c]:[Beyond 2020c]])</f>
        <v>0</v>
      </c>
      <c r="AJ225" s="160">
        <f>Infrastructure[[#This Row],[2012 to 2015 deflated]]+Infrastructure[[#This Row],[Post 2015 deflated]]</f>
        <v>0</v>
      </c>
      <c r="AK225" s="160">
        <f>Infrastructure[[#This Row],[2011 to 2015 deflated]]+Infrastructure[[#This Row],[Post 2015 deflated]]</f>
        <v>0</v>
      </c>
    </row>
    <row r="226" spans="1:37" s="6" customFormat="1" ht="75">
      <c r="A226" s="25" t="s">
        <v>2009</v>
      </c>
      <c r="B226" s="25" t="s">
        <v>2196</v>
      </c>
      <c r="C226" s="25" t="s">
        <v>2431</v>
      </c>
      <c r="D226" s="25" t="s">
        <v>2663</v>
      </c>
      <c r="E226" s="25" t="s">
        <v>2664</v>
      </c>
      <c r="F226" s="26"/>
      <c r="G226" s="30" t="s">
        <v>15</v>
      </c>
      <c r="H226" s="29" t="s">
        <v>16</v>
      </c>
      <c r="I226" s="30" t="s">
        <v>15</v>
      </c>
      <c r="J226" s="28" t="s">
        <v>2434</v>
      </c>
      <c r="K226" s="44"/>
      <c r="L226" s="44">
        <v>2016</v>
      </c>
      <c r="M226" s="29"/>
      <c r="N226" s="24"/>
      <c r="O226" s="24"/>
      <c r="P226" s="129"/>
      <c r="Q226" s="24"/>
      <c r="R226" s="24"/>
      <c r="S226" s="24"/>
      <c r="T226" s="24"/>
      <c r="U226" s="24"/>
      <c r="V226" s="43"/>
      <c r="W226" s="29"/>
      <c r="X226" s="131"/>
      <c r="Y226" s="25" t="s">
        <v>2396</v>
      </c>
      <c r="Z226" s="32" t="s">
        <v>2201</v>
      </c>
      <c r="AA22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6" s="160">
        <f>SUM(Infrastructure[[#This Row],[2011/12c]:[2014/15c]])</f>
        <v>0</v>
      </c>
      <c r="AH226" s="160">
        <f>SUM(Infrastructure[[#This Row],[2012/13c]:[2014/15c]])</f>
        <v>0</v>
      </c>
      <c r="AI226" s="160">
        <f>SUM(Infrastructure[[#This Row],[2015 to 2020c]:[Beyond 2020c]])</f>
        <v>0</v>
      </c>
      <c r="AJ226" s="160">
        <f>Infrastructure[[#This Row],[2012 to 2015 deflated]]+Infrastructure[[#This Row],[Post 2015 deflated]]</f>
        <v>0</v>
      </c>
      <c r="AK226" s="160">
        <f>Infrastructure[[#This Row],[2011 to 2015 deflated]]+Infrastructure[[#This Row],[Post 2015 deflated]]</f>
        <v>0</v>
      </c>
    </row>
    <row r="227" spans="1:37" s="6" customFormat="1" ht="75">
      <c r="A227" s="25" t="s">
        <v>2009</v>
      </c>
      <c r="B227" s="25" t="s">
        <v>2196</v>
      </c>
      <c r="C227" s="25" t="s">
        <v>2431</v>
      </c>
      <c r="D227" s="25" t="s">
        <v>2629</v>
      </c>
      <c r="E227" s="25"/>
      <c r="F227" s="26"/>
      <c r="G227" s="30" t="s">
        <v>15</v>
      </c>
      <c r="H227" s="29" t="s">
        <v>16</v>
      </c>
      <c r="I227" s="30" t="s">
        <v>15</v>
      </c>
      <c r="J227" s="28" t="s">
        <v>2443</v>
      </c>
      <c r="K227" s="44"/>
      <c r="L227" s="44">
        <v>2016</v>
      </c>
      <c r="M227" s="29"/>
      <c r="N227" s="24"/>
      <c r="O227" s="24"/>
      <c r="P227" s="129"/>
      <c r="Q227" s="24"/>
      <c r="R227" s="24"/>
      <c r="S227" s="24"/>
      <c r="T227" s="24"/>
      <c r="U227" s="24"/>
      <c r="V227" s="43"/>
      <c r="W227" s="29"/>
      <c r="X227" s="131"/>
      <c r="Y227" s="25" t="s">
        <v>2365</v>
      </c>
      <c r="Z227" s="32" t="s">
        <v>2201</v>
      </c>
      <c r="AA22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7" s="160">
        <f>SUM(Infrastructure[[#This Row],[2011/12c]:[2014/15c]])</f>
        <v>0</v>
      </c>
      <c r="AH227" s="160">
        <f>SUM(Infrastructure[[#This Row],[2012/13c]:[2014/15c]])</f>
        <v>0</v>
      </c>
      <c r="AI227" s="160">
        <f>SUM(Infrastructure[[#This Row],[2015 to 2020c]:[Beyond 2020c]])</f>
        <v>0</v>
      </c>
      <c r="AJ227" s="160">
        <f>Infrastructure[[#This Row],[2012 to 2015 deflated]]+Infrastructure[[#This Row],[Post 2015 deflated]]</f>
        <v>0</v>
      </c>
      <c r="AK227" s="160">
        <f>Infrastructure[[#This Row],[2011 to 2015 deflated]]+Infrastructure[[#This Row],[Post 2015 deflated]]</f>
        <v>0</v>
      </c>
    </row>
    <row r="228" spans="1:37" s="6" customFormat="1" ht="75">
      <c r="A228" s="25" t="s">
        <v>2009</v>
      </c>
      <c r="B228" s="25" t="s">
        <v>2196</v>
      </c>
      <c r="C228" s="25" t="s">
        <v>2431</v>
      </c>
      <c r="D228" s="25" t="s">
        <v>2630</v>
      </c>
      <c r="E228" s="25"/>
      <c r="F228" s="26"/>
      <c r="G228" s="30" t="s">
        <v>15</v>
      </c>
      <c r="H228" s="29" t="s">
        <v>16</v>
      </c>
      <c r="I228" s="30" t="s">
        <v>15</v>
      </c>
      <c r="J228" s="28" t="s">
        <v>2529</v>
      </c>
      <c r="K228" s="44"/>
      <c r="L228" s="44">
        <v>2013</v>
      </c>
      <c r="M228" s="29"/>
      <c r="N228" s="24"/>
      <c r="O228" s="24"/>
      <c r="P228" s="129"/>
      <c r="Q228" s="24"/>
      <c r="R228" s="24"/>
      <c r="S228" s="24"/>
      <c r="T228" s="24"/>
      <c r="U228" s="24"/>
      <c r="V228" s="43"/>
      <c r="W228" s="29"/>
      <c r="X228" s="131"/>
      <c r="Y228" s="25" t="s">
        <v>2366</v>
      </c>
      <c r="Z228" s="32" t="s">
        <v>2201</v>
      </c>
      <c r="AA22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8" s="160">
        <f>SUM(Infrastructure[[#This Row],[2011/12c]:[2014/15c]])</f>
        <v>0</v>
      </c>
      <c r="AH228" s="160">
        <f>SUM(Infrastructure[[#This Row],[2012/13c]:[2014/15c]])</f>
        <v>0</v>
      </c>
      <c r="AI228" s="160">
        <f>SUM(Infrastructure[[#This Row],[2015 to 2020c]:[Beyond 2020c]])</f>
        <v>0</v>
      </c>
      <c r="AJ228" s="160">
        <f>Infrastructure[[#This Row],[2012 to 2015 deflated]]+Infrastructure[[#This Row],[Post 2015 deflated]]</f>
        <v>0</v>
      </c>
      <c r="AK228" s="160">
        <f>Infrastructure[[#This Row],[2011 to 2015 deflated]]+Infrastructure[[#This Row],[Post 2015 deflated]]</f>
        <v>0</v>
      </c>
    </row>
    <row r="229" spans="1:37" s="6" customFormat="1" ht="75">
      <c r="A229" s="25" t="s">
        <v>2009</v>
      </c>
      <c r="B229" s="25" t="s">
        <v>2196</v>
      </c>
      <c r="C229" s="25" t="s">
        <v>2431</v>
      </c>
      <c r="D229" s="25" t="s">
        <v>2630</v>
      </c>
      <c r="E229" s="25"/>
      <c r="F229" s="26"/>
      <c r="G229" s="30" t="s">
        <v>15</v>
      </c>
      <c r="H229" s="29" t="s">
        <v>16</v>
      </c>
      <c r="I229" s="30" t="s">
        <v>15</v>
      </c>
      <c r="J229" s="28" t="s">
        <v>2529</v>
      </c>
      <c r="K229" s="44"/>
      <c r="L229" s="44">
        <v>2014</v>
      </c>
      <c r="M229" s="29"/>
      <c r="N229" s="24"/>
      <c r="O229" s="24"/>
      <c r="P229" s="129"/>
      <c r="Q229" s="24"/>
      <c r="R229" s="24"/>
      <c r="S229" s="24"/>
      <c r="T229" s="24"/>
      <c r="U229" s="24"/>
      <c r="V229" s="43"/>
      <c r="W229" s="29"/>
      <c r="X229" s="131"/>
      <c r="Y229" s="25" t="s">
        <v>2367</v>
      </c>
      <c r="Z229" s="32" t="s">
        <v>2201</v>
      </c>
      <c r="AA22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2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2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2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2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2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29" s="160">
        <f>SUM(Infrastructure[[#This Row],[2011/12c]:[2014/15c]])</f>
        <v>0</v>
      </c>
      <c r="AH229" s="160">
        <f>SUM(Infrastructure[[#This Row],[2012/13c]:[2014/15c]])</f>
        <v>0</v>
      </c>
      <c r="AI229" s="160">
        <f>SUM(Infrastructure[[#This Row],[2015 to 2020c]:[Beyond 2020c]])</f>
        <v>0</v>
      </c>
      <c r="AJ229" s="160">
        <f>Infrastructure[[#This Row],[2012 to 2015 deflated]]+Infrastructure[[#This Row],[Post 2015 deflated]]</f>
        <v>0</v>
      </c>
      <c r="AK229" s="160">
        <f>Infrastructure[[#This Row],[2011 to 2015 deflated]]+Infrastructure[[#This Row],[Post 2015 deflated]]</f>
        <v>0</v>
      </c>
    </row>
    <row r="230" spans="1:37" s="6" customFormat="1" ht="75">
      <c r="A230" s="25" t="s">
        <v>2009</v>
      </c>
      <c r="B230" s="25" t="s">
        <v>2196</v>
      </c>
      <c r="C230" s="25" t="s">
        <v>2431</v>
      </c>
      <c r="D230" s="25" t="s">
        <v>2701</v>
      </c>
      <c r="E230" s="25" t="s">
        <v>2698</v>
      </c>
      <c r="F230" s="26"/>
      <c r="G230" s="30" t="s">
        <v>15</v>
      </c>
      <c r="H230" s="29" t="s">
        <v>16</v>
      </c>
      <c r="I230" s="30" t="s">
        <v>15</v>
      </c>
      <c r="J230" s="28" t="s">
        <v>2443</v>
      </c>
      <c r="K230" s="44"/>
      <c r="L230" s="44">
        <v>2016</v>
      </c>
      <c r="M230" s="29"/>
      <c r="N230" s="24"/>
      <c r="O230" s="24"/>
      <c r="P230" s="129"/>
      <c r="Q230" s="24"/>
      <c r="R230" s="24"/>
      <c r="S230" s="24"/>
      <c r="T230" s="24"/>
      <c r="U230" s="24"/>
      <c r="V230" s="43"/>
      <c r="W230" s="29"/>
      <c r="X230" s="131"/>
      <c r="Y230" s="25" t="s">
        <v>2421</v>
      </c>
      <c r="Z230" s="32" t="s">
        <v>2201</v>
      </c>
      <c r="AA23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0" s="160">
        <f>SUM(Infrastructure[[#This Row],[2011/12c]:[2014/15c]])</f>
        <v>0</v>
      </c>
      <c r="AH230" s="160">
        <f>SUM(Infrastructure[[#This Row],[2012/13c]:[2014/15c]])</f>
        <v>0</v>
      </c>
      <c r="AI230" s="160">
        <f>SUM(Infrastructure[[#This Row],[2015 to 2020c]:[Beyond 2020c]])</f>
        <v>0</v>
      </c>
      <c r="AJ230" s="160">
        <f>Infrastructure[[#This Row],[2012 to 2015 deflated]]+Infrastructure[[#This Row],[Post 2015 deflated]]</f>
        <v>0</v>
      </c>
      <c r="AK230" s="160">
        <f>Infrastructure[[#This Row],[2011 to 2015 deflated]]+Infrastructure[[#This Row],[Post 2015 deflated]]</f>
        <v>0</v>
      </c>
    </row>
    <row r="231" spans="1:37" s="6" customFormat="1" ht="75">
      <c r="A231" s="25" t="s">
        <v>2009</v>
      </c>
      <c r="B231" s="25" t="s">
        <v>2196</v>
      </c>
      <c r="C231" s="25" t="s">
        <v>2431</v>
      </c>
      <c r="D231" s="25" t="s">
        <v>2665</v>
      </c>
      <c r="E231" s="25"/>
      <c r="F231" s="26"/>
      <c r="G231" s="30" t="s">
        <v>15</v>
      </c>
      <c r="H231" s="29" t="s">
        <v>16</v>
      </c>
      <c r="I231" s="30" t="s">
        <v>15</v>
      </c>
      <c r="J231" s="28" t="s">
        <v>2434</v>
      </c>
      <c r="K231" s="44"/>
      <c r="L231" s="44">
        <v>2014</v>
      </c>
      <c r="M231" s="29"/>
      <c r="N231" s="24"/>
      <c r="O231" s="24"/>
      <c r="P231" s="129"/>
      <c r="Q231" s="24"/>
      <c r="R231" s="24"/>
      <c r="S231" s="24"/>
      <c r="T231" s="24"/>
      <c r="U231" s="24"/>
      <c r="V231" s="43"/>
      <c r="W231" s="29"/>
      <c r="X231" s="131"/>
      <c r="Y231" s="25" t="s">
        <v>2397</v>
      </c>
      <c r="Z231" s="32" t="s">
        <v>2201</v>
      </c>
      <c r="AA23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1" s="160">
        <f>SUM(Infrastructure[[#This Row],[2011/12c]:[2014/15c]])</f>
        <v>0</v>
      </c>
      <c r="AH231" s="160">
        <f>SUM(Infrastructure[[#This Row],[2012/13c]:[2014/15c]])</f>
        <v>0</v>
      </c>
      <c r="AI231" s="160">
        <f>SUM(Infrastructure[[#This Row],[2015 to 2020c]:[Beyond 2020c]])</f>
        <v>0</v>
      </c>
      <c r="AJ231" s="160">
        <f>Infrastructure[[#This Row],[2012 to 2015 deflated]]+Infrastructure[[#This Row],[Post 2015 deflated]]</f>
        <v>0</v>
      </c>
      <c r="AK231" s="160">
        <f>Infrastructure[[#This Row],[2011 to 2015 deflated]]+Infrastructure[[#This Row],[Post 2015 deflated]]</f>
        <v>0</v>
      </c>
    </row>
    <row r="232" spans="1:37" s="6" customFormat="1" ht="75">
      <c r="A232" s="25" t="s">
        <v>2009</v>
      </c>
      <c r="B232" s="25" t="s">
        <v>2196</v>
      </c>
      <c r="C232" s="25" t="s">
        <v>2431</v>
      </c>
      <c r="D232" s="25" t="s">
        <v>2631</v>
      </c>
      <c r="E232" s="25" t="s">
        <v>2631</v>
      </c>
      <c r="F232" s="26"/>
      <c r="G232" s="30" t="s">
        <v>15</v>
      </c>
      <c r="H232" s="29" t="s">
        <v>16</v>
      </c>
      <c r="I232" s="30" t="s">
        <v>15</v>
      </c>
      <c r="J232" s="28" t="s">
        <v>2434</v>
      </c>
      <c r="K232" s="44"/>
      <c r="L232" s="44">
        <v>2017</v>
      </c>
      <c r="M232" s="29"/>
      <c r="N232" s="24"/>
      <c r="O232" s="24"/>
      <c r="P232" s="129"/>
      <c r="Q232" s="24"/>
      <c r="R232" s="24"/>
      <c r="S232" s="24"/>
      <c r="T232" s="24"/>
      <c r="U232" s="24"/>
      <c r="V232" s="43"/>
      <c r="W232" s="29"/>
      <c r="X232" s="131"/>
      <c r="Y232" s="25" t="s">
        <v>2368</v>
      </c>
      <c r="Z232" s="32" t="s">
        <v>2201</v>
      </c>
      <c r="AA23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2" s="160">
        <f>SUM(Infrastructure[[#This Row],[2011/12c]:[2014/15c]])</f>
        <v>0</v>
      </c>
      <c r="AH232" s="160">
        <f>SUM(Infrastructure[[#This Row],[2012/13c]:[2014/15c]])</f>
        <v>0</v>
      </c>
      <c r="AI232" s="160">
        <f>SUM(Infrastructure[[#This Row],[2015 to 2020c]:[Beyond 2020c]])</f>
        <v>0</v>
      </c>
      <c r="AJ232" s="160">
        <f>Infrastructure[[#This Row],[2012 to 2015 deflated]]+Infrastructure[[#This Row],[Post 2015 deflated]]</f>
        <v>0</v>
      </c>
      <c r="AK232" s="160">
        <f>Infrastructure[[#This Row],[2011 to 2015 deflated]]+Infrastructure[[#This Row],[Post 2015 deflated]]</f>
        <v>0</v>
      </c>
    </row>
    <row r="233" spans="1:37" s="6" customFormat="1" ht="75">
      <c r="A233" s="25" t="s">
        <v>2009</v>
      </c>
      <c r="B233" s="25" t="s">
        <v>2196</v>
      </c>
      <c r="C233" s="25" t="s">
        <v>2431</v>
      </c>
      <c r="D233" s="25" t="s">
        <v>2554</v>
      </c>
      <c r="E233" s="25" t="s">
        <v>2555</v>
      </c>
      <c r="F233" s="26"/>
      <c r="G233" s="30" t="s">
        <v>15</v>
      </c>
      <c r="H233" s="29" t="s">
        <v>16</v>
      </c>
      <c r="I233" s="30" t="s">
        <v>15</v>
      </c>
      <c r="J233" s="28" t="s">
        <v>2434</v>
      </c>
      <c r="K233" s="44"/>
      <c r="L233" s="44">
        <v>2015</v>
      </c>
      <c r="M233" s="29"/>
      <c r="N233" s="24"/>
      <c r="O233" s="24"/>
      <c r="P233" s="129"/>
      <c r="Q233" s="24"/>
      <c r="R233" s="24"/>
      <c r="S233" s="24"/>
      <c r="T233" s="24"/>
      <c r="U233" s="24"/>
      <c r="V233" s="43"/>
      <c r="W233" s="29"/>
      <c r="X233" s="131"/>
      <c r="Y233" s="25" t="s">
        <v>2309</v>
      </c>
      <c r="Z233" s="32" t="s">
        <v>2201</v>
      </c>
      <c r="AA23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3" s="160">
        <f>SUM(Infrastructure[[#This Row],[2011/12c]:[2014/15c]])</f>
        <v>0</v>
      </c>
      <c r="AH233" s="160">
        <f>SUM(Infrastructure[[#This Row],[2012/13c]:[2014/15c]])</f>
        <v>0</v>
      </c>
      <c r="AI233" s="160">
        <f>SUM(Infrastructure[[#This Row],[2015 to 2020c]:[Beyond 2020c]])</f>
        <v>0</v>
      </c>
      <c r="AJ233" s="160">
        <f>Infrastructure[[#This Row],[2012 to 2015 deflated]]+Infrastructure[[#This Row],[Post 2015 deflated]]</f>
        <v>0</v>
      </c>
      <c r="AK233" s="160">
        <f>Infrastructure[[#This Row],[2011 to 2015 deflated]]+Infrastructure[[#This Row],[Post 2015 deflated]]</f>
        <v>0</v>
      </c>
    </row>
    <row r="234" spans="1:37" s="6" customFormat="1" ht="75">
      <c r="A234" s="25" t="s">
        <v>2009</v>
      </c>
      <c r="B234" s="25" t="s">
        <v>2196</v>
      </c>
      <c r="C234" s="25" t="s">
        <v>2431</v>
      </c>
      <c r="D234" s="25" t="s">
        <v>2486</v>
      </c>
      <c r="E234" s="25" t="s">
        <v>2486</v>
      </c>
      <c r="F234" s="26"/>
      <c r="G234" s="30" t="s">
        <v>15</v>
      </c>
      <c r="H234" s="29" t="s">
        <v>16</v>
      </c>
      <c r="I234" s="30" t="s">
        <v>15</v>
      </c>
      <c r="J234" s="28" t="s">
        <v>2443</v>
      </c>
      <c r="K234" s="44"/>
      <c r="L234" s="44">
        <v>2018</v>
      </c>
      <c r="M234" s="29"/>
      <c r="N234" s="24"/>
      <c r="O234" s="24"/>
      <c r="P234" s="129"/>
      <c r="Q234" s="24"/>
      <c r="R234" s="24"/>
      <c r="S234" s="24"/>
      <c r="T234" s="24"/>
      <c r="U234" s="24"/>
      <c r="V234" s="43"/>
      <c r="W234" s="29"/>
      <c r="X234" s="131"/>
      <c r="Y234" s="25" t="s">
        <v>2247</v>
      </c>
      <c r="Z234" s="32" t="s">
        <v>2201</v>
      </c>
      <c r="AA23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4" s="160">
        <f>SUM(Infrastructure[[#This Row],[2011/12c]:[2014/15c]])</f>
        <v>0</v>
      </c>
      <c r="AH234" s="160">
        <f>SUM(Infrastructure[[#This Row],[2012/13c]:[2014/15c]])</f>
        <v>0</v>
      </c>
      <c r="AI234" s="160">
        <f>SUM(Infrastructure[[#This Row],[2015 to 2020c]:[Beyond 2020c]])</f>
        <v>0</v>
      </c>
      <c r="AJ234" s="160">
        <f>Infrastructure[[#This Row],[2012 to 2015 deflated]]+Infrastructure[[#This Row],[Post 2015 deflated]]</f>
        <v>0</v>
      </c>
      <c r="AK234" s="160">
        <f>Infrastructure[[#This Row],[2011 to 2015 deflated]]+Infrastructure[[#This Row],[Post 2015 deflated]]</f>
        <v>0</v>
      </c>
    </row>
    <row r="235" spans="1:37" s="6" customFormat="1" ht="75">
      <c r="A235" s="25" t="s">
        <v>2009</v>
      </c>
      <c r="B235" s="25" t="s">
        <v>2196</v>
      </c>
      <c r="C235" s="25" t="s">
        <v>2431</v>
      </c>
      <c r="D235" s="25" t="s">
        <v>2559</v>
      </c>
      <c r="E235" s="25" t="s">
        <v>2560</v>
      </c>
      <c r="F235" s="26"/>
      <c r="G235" s="30" t="s">
        <v>15</v>
      </c>
      <c r="H235" s="29" t="s">
        <v>16</v>
      </c>
      <c r="I235" s="30" t="s">
        <v>15</v>
      </c>
      <c r="J235" s="28" t="s">
        <v>2439</v>
      </c>
      <c r="K235" s="44"/>
      <c r="L235" s="44">
        <v>2013</v>
      </c>
      <c r="M235" s="29"/>
      <c r="N235" s="24"/>
      <c r="O235" s="24"/>
      <c r="P235" s="129"/>
      <c r="Q235" s="24"/>
      <c r="R235" s="24"/>
      <c r="S235" s="24"/>
      <c r="T235" s="24"/>
      <c r="U235" s="24"/>
      <c r="V235" s="43"/>
      <c r="W235" s="29"/>
      <c r="X235" s="131"/>
      <c r="Y235" s="25" t="s">
        <v>2312</v>
      </c>
      <c r="Z235" s="32" t="s">
        <v>2201</v>
      </c>
      <c r="AA23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5" s="160">
        <f>SUM(Infrastructure[[#This Row],[2011/12c]:[2014/15c]])</f>
        <v>0</v>
      </c>
      <c r="AH235" s="160">
        <f>SUM(Infrastructure[[#This Row],[2012/13c]:[2014/15c]])</f>
        <v>0</v>
      </c>
      <c r="AI235" s="160">
        <f>SUM(Infrastructure[[#This Row],[2015 to 2020c]:[Beyond 2020c]])</f>
        <v>0</v>
      </c>
      <c r="AJ235" s="160">
        <f>Infrastructure[[#This Row],[2012 to 2015 deflated]]+Infrastructure[[#This Row],[Post 2015 deflated]]</f>
        <v>0</v>
      </c>
      <c r="AK235" s="160">
        <f>Infrastructure[[#This Row],[2011 to 2015 deflated]]+Infrastructure[[#This Row],[Post 2015 deflated]]</f>
        <v>0</v>
      </c>
    </row>
    <row r="236" spans="1:37" s="6" customFormat="1" ht="75">
      <c r="A236" s="25" t="s">
        <v>2009</v>
      </c>
      <c r="B236" s="25" t="s">
        <v>2196</v>
      </c>
      <c r="C236" s="25" t="s">
        <v>2431</v>
      </c>
      <c r="D236" s="25" t="s">
        <v>2578</v>
      </c>
      <c r="E236" s="25" t="s">
        <v>2578</v>
      </c>
      <c r="F236" s="26"/>
      <c r="G236" s="30" t="s">
        <v>15</v>
      </c>
      <c r="H236" s="29" t="s">
        <v>16</v>
      </c>
      <c r="I236" s="30" t="s">
        <v>15</v>
      </c>
      <c r="J236" s="28" t="s">
        <v>2434</v>
      </c>
      <c r="K236" s="44"/>
      <c r="L236" s="44">
        <v>2013</v>
      </c>
      <c r="M236" s="29"/>
      <c r="N236" s="24"/>
      <c r="O236" s="24"/>
      <c r="P236" s="129"/>
      <c r="Q236" s="24"/>
      <c r="R236" s="24"/>
      <c r="S236" s="24"/>
      <c r="T236" s="24"/>
      <c r="U236" s="24"/>
      <c r="V236" s="43"/>
      <c r="W236" s="29"/>
      <c r="X236" s="131"/>
      <c r="Y236" s="25" t="s">
        <v>2328</v>
      </c>
      <c r="Z236" s="32" t="s">
        <v>2201</v>
      </c>
      <c r="AA23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6" s="160">
        <f>SUM(Infrastructure[[#This Row],[2011/12c]:[2014/15c]])</f>
        <v>0</v>
      </c>
      <c r="AH236" s="160">
        <f>SUM(Infrastructure[[#This Row],[2012/13c]:[2014/15c]])</f>
        <v>0</v>
      </c>
      <c r="AI236" s="160">
        <f>SUM(Infrastructure[[#This Row],[2015 to 2020c]:[Beyond 2020c]])</f>
        <v>0</v>
      </c>
      <c r="AJ236" s="160">
        <f>Infrastructure[[#This Row],[2012 to 2015 deflated]]+Infrastructure[[#This Row],[Post 2015 deflated]]</f>
        <v>0</v>
      </c>
      <c r="AK236" s="160">
        <f>Infrastructure[[#This Row],[2011 to 2015 deflated]]+Infrastructure[[#This Row],[Post 2015 deflated]]</f>
        <v>0</v>
      </c>
    </row>
    <row r="237" spans="1:37" s="106" customFormat="1" ht="75">
      <c r="A237" s="25" t="s">
        <v>2009</v>
      </c>
      <c r="B237" s="25" t="s">
        <v>2196</v>
      </c>
      <c r="C237" s="25" t="s">
        <v>2431</v>
      </c>
      <c r="D237" s="25" t="s">
        <v>2679</v>
      </c>
      <c r="E237" s="25" t="s">
        <v>2680</v>
      </c>
      <c r="F237" s="26"/>
      <c r="G237" s="30" t="s">
        <v>15</v>
      </c>
      <c r="H237" s="29" t="s">
        <v>16</v>
      </c>
      <c r="I237" s="30" t="s">
        <v>15</v>
      </c>
      <c r="J237" s="28" t="s">
        <v>2443</v>
      </c>
      <c r="K237" s="44"/>
      <c r="L237" s="44">
        <v>2017</v>
      </c>
      <c r="M237" s="29"/>
      <c r="N237" s="24"/>
      <c r="O237" s="24"/>
      <c r="P237" s="129"/>
      <c r="Q237" s="24"/>
      <c r="R237" s="24"/>
      <c r="S237" s="24"/>
      <c r="T237" s="24"/>
      <c r="U237" s="24"/>
      <c r="V237" s="43"/>
      <c r="W237" s="29"/>
      <c r="X237" s="131"/>
      <c r="Y237" s="25" t="s">
        <v>2405</v>
      </c>
      <c r="Z237" s="32" t="s">
        <v>2201</v>
      </c>
      <c r="AA23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7" s="160">
        <f>SUM(Infrastructure[[#This Row],[2011/12c]:[2014/15c]])</f>
        <v>0</v>
      </c>
      <c r="AH237" s="160">
        <f>SUM(Infrastructure[[#This Row],[2012/13c]:[2014/15c]])</f>
        <v>0</v>
      </c>
      <c r="AI237" s="160">
        <f>SUM(Infrastructure[[#This Row],[2015 to 2020c]:[Beyond 2020c]])</f>
        <v>0</v>
      </c>
      <c r="AJ237" s="160">
        <f>Infrastructure[[#This Row],[2012 to 2015 deflated]]+Infrastructure[[#This Row],[Post 2015 deflated]]</f>
        <v>0</v>
      </c>
      <c r="AK237" s="160">
        <f>Infrastructure[[#This Row],[2011 to 2015 deflated]]+Infrastructure[[#This Row],[Post 2015 deflated]]</f>
        <v>0</v>
      </c>
    </row>
    <row r="238" spans="1:37" s="106" customFormat="1" ht="75">
      <c r="A238" s="25" t="s">
        <v>2009</v>
      </c>
      <c r="B238" s="25" t="s">
        <v>2196</v>
      </c>
      <c r="C238" s="25" t="s">
        <v>2431</v>
      </c>
      <c r="D238" s="25" t="s">
        <v>2519</v>
      </c>
      <c r="E238" s="25" t="s">
        <v>2520</v>
      </c>
      <c r="F238" s="26"/>
      <c r="G238" s="30" t="s">
        <v>15</v>
      </c>
      <c r="H238" s="29" t="s">
        <v>16</v>
      </c>
      <c r="I238" s="30" t="s">
        <v>15</v>
      </c>
      <c r="J238" s="28" t="s">
        <v>2434</v>
      </c>
      <c r="K238" s="44"/>
      <c r="L238" s="44">
        <v>2012</v>
      </c>
      <c r="M238" s="29"/>
      <c r="N238" s="24"/>
      <c r="O238" s="24"/>
      <c r="P238" s="129"/>
      <c r="Q238" s="24"/>
      <c r="R238" s="24"/>
      <c r="S238" s="24"/>
      <c r="T238" s="24"/>
      <c r="U238" s="24"/>
      <c r="V238" s="43"/>
      <c r="W238" s="29"/>
      <c r="X238" s="131"/>
      <c r="Y238" s="25" t="s">
        <v>2284</v>
      </c>
      <c r="Z238" s="32" t="s">
        <v>2201</v>
      </c>
      <c r="AA23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8" s="160">
        <f>SUM(Infrastructure[[#This Row],[2011/12c]:[2014/15c]])</f>
        <v>0</v>
      </c>
      <c r="AH238" s="160">
        <f>SUM(Infrastructure[[#This Row],[2012/13c]:[2014/15c]])</f>
        <v>0</v>
      </c>
      <c r="AI238" s="160">
        <f>SUM(Infrastructure[[#This Row],[2015 to 2020c]:[Beyond 2020c]])</f>
        <v>0</v>
      </c>
      <c r="AJ238" s="160">
        <f>Infrastructure[[#This Row],[2012 to 2015 deflated]]+Infrastructure[[#This Row],[Post 2015 deflated]]</f>
        <v>0</v>
      </c>
      <c r="AK238" s="160">
        <f>Infrastructure[[#This Row],[2011 to 2015 deflated]]+Infrastructure[[#This Row],[Post 2015 deflated]]</f>
        <v>0</v>
      </c>
    </row>
    <row r="239" spans="1:37" s="105" customFormat="1" ht="75">
      <c r="A239" s="25" t="s">
        <v>2009</v>
      </c>
      <c r="B239" s="25" t="s">
        <v>2196</v>
      </c>
      <c r="C239" s="25" t="s">
        <v>2431</v>
      </c>
      <c r="D239" s="25" t="s">
        <v>2702</v>
      </c>
      <c r="E239" s="25" t="s">
        <v>2628</v>
      </c>
      <c r="F239" s="26"/>
      <c r="G239" s="30" t="s">
        <v>15</v>
      </c>
      <c r="H239" s="29" t="s">
        <v>16</v>
      </c>
      <c r="I239" s="30" t="s">
        <v>15</v>
      </c>
      <c r="J239" s="28" t="s">
        <v>2434</v>
      </c>
      <c r="K239" s="44"/>
      <c r="L239" s="44">
        <v>2012</v>
      </c>
      <c r="M239" s="29"/>
      <c r="N239" s="24"/>
      <c r="O239" s="24"/>
      <c r="P239" s="129"/>
      <c r="Q239" s="24"/>
      <c r="R239" s="24"/>
      <c r="S239" s="24"/>
      <c r="T239" s="24"/>
      <c r="U239" s="24"/>
      <c r="V239" s="43"/>
      <c r="W239" s="29"/>
      <c r="X239" s="131"/>
      <c r="Y239" s="25" t="s">
        <v>2422</v>
      </c>
      <c r="Z239" s="32" t="s">
        <v>2201</v>
      </c>
      <c r="AA23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3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3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3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3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3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39" s="160">
        <f>SUM(Infrastructure[[#This Row],[2011/12c]:[2014/15c]])</f>
        <v>0</v>
      </c>
      <c r="AH239" s="160">
        <f>SUM(Infrastructure[[#This Row],[2012/13c]:[2014/15c]])</f>
        <v>0</v>
      </c>
      <c r="AI239" s="160">
        <f>SUM(Infrastructure[[#This Row],[2015 to 2020c]:[Beyond 2020c]])</f>
        <v>0</v>
      </c>
      <c r="AJ239" s="160">
        <f>Infrastructure[[#This Row],[2012 to 2015 deflated]]+Infrastructure[[#This Row],[Post 2015 deflated]]</f>
        <v>0</v>
      </c>
      <c r="AK239" s="160">
        <f>Infrastructure[[#This Row],[2011 to 2015 deflated]]+Infrastructure[[#This Row],[Post 2015 deflated]]</f>
        <v>0</v>
      </c>
    </row>
    <row r="240" spans="1:37" s="105" customFormat="1" ht="75">
      <c r="A240" s="25" t="s">
        <v>2009</v>
      </c>
      <c r="B240" s="25" t="s">
        <v>2196</v>
      </c>
      <c r="C240" s="25" t="s">
        <v>2431</v>
      </c>
      <c r="D240" s="25" t="s">
        <v>2666</v>
      </c>
      <c r="E240" s="25" t="s">
        <v>2667</v>
      </c>
      <c r="F240" s="26"/>
      <c r="G240" s="30" t="s">
        <v>15</v>
      </c>
      <c r="H240" s="29" t="s">
        <v>16</v>
      </c>
      <c r="I240" s="30" t="s">
        <v>15</v>
      </c>
      <c r="J240" s="28" t="s">
        <v>2439</v>
      </c>
      <c r="K240" s="44"/>
      <c r="L240" s="44">
        <v>2016</v>
      </c>
      <c r="M240" s="29"/>
      <c r="N240" s="24"/>
      <c r="O240" s="24"/>
      <c r="P240" s="129"/>
      <c r="Q240" s="24"/>
      <c r="R240" s="24"/>
      <c r="S240" s="24"/>
      <c r="T240" s="24"/>
      <c r="U240" s="24"/>
      <c r="V240" s="43"/>
      <c r="W240" s="29"/>
      <c r="X240" s="131"/>
      <c r="Y240" s="25" t="s">
        <v>2398</v>
      </c>
      <c r="Z240" s="32" t="s">
        <v>2201</v>
      </c>
      <c r="AA24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0" s="160">
        <f>SUM(Infrastructure[[#This Row],[2011/12c]:[2014/15c]])</f>
        <v>0</v>
      </c>
      <c r="AH240" s="160">
        <f>SUM(Infrastructure[[#This Row],[2012/13c]:[2014/15c]])</f>
        <v>0</v>
      </c>
      <c r="AI240" s="160">
        <f>SUM(Infrastructure[[#This Row],[2015 to 2020c]:[Beyond 2020c]])</f>
        <v>0</v>
      </c>
      <c r="AJ240" s="160">
        <f>Infrastructure[[#This Row],[2012 to 2015 deflated]]+Infrastructure[[#This Row],[Post 2015 deflated]]</f>
        <v>0</v>
      </c>
      <c r="AK240" s="160">
        <f>Infrastructure[[#This Row],[2011 to 2015 deflated]]+Infrastructure[[#This Row],[Post 2015 deflated]]</f>
        <v>0</v>
      </c>
    </row>
    <row r="241" spans="1:37" s="105" customFormat="1" ht="75">
      <c r="A241" s="25" t="s">
        <v>2009</v>
      </c>
      <c r="B241" s="25" t="s">
        <v>2196</v>
      </c>
      <c r="C241" s="25" t="s">
        <v>2431</v>
      </c>
      <c r="D241" s="25" t="s">
        <v>2594</v>
      </c>
      <c r="E241" s="25"/>
      <c r="F241" s="26"/>
      <c r="G241" s="30" t="s">
        <v>15</v>
      </c>
      <c r="H241" s="29" t="s">
        <v>16</v>
      </c>
      <c r="I241" s="30" t="s">
        <v>15</v>
      </c>
      <c r="J241" s="28" t="s">
        <v>2439</v>
      </c>
      <c r="K241" s="44"/>
      <c r="L241" s="44">
        <v>2016</v>
      </c>
      <c r="M241" s="29"/>
      <c r="N241" s="24"/>
      <c r="O241" s="24"/>
      <c r="P241" s="129"/>
      <c r="Q241" s="24"/>
      <c r="R241" s="24"/>
      <c r="S241" s="24"/>
      <c r="T241" s="24"/>
      <c r="U241" s="24"/>
      <c r="V241" s="43"/>
      <c r="W241" s="29"/>
      <c r="X241" s="131"/>
      <c r="Y241" s="25" t="s">
        <v>2339</v>
      </c>
      <c r="Z241" s="32" t="s">
        <v>2201</v>
      </c>
      <c r="AA24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1" s="160">
        <f>SUM(Infrastructure[[#This Row],[2011/12c]:[2014/15c]])</f>
        <v>0</v>
      </c>
      <c r="AH241" s="160">
        <f>SUM(Infrastructure[[#This Row],[2012/13c]:[2014/15c]])</f>
        <v>0</v>
      </c>
      <c r="AI241" s="160">
        <f>SUM(Infrastructure[[#This Row],[2015 to 2020c]:[Beyond 2020c]])</f>
        <v>0</v>
      </c>
      <c r="AJ241" s="160">
        <f>Infrastructure[[#This Row],[2012 to 2015 deflated]]+Infrastructure[[#This Row],[Post 2015 deflated]]</f>
        <v>0</v>
      </c>
      <c r="AK241" s="160">
        <f>Infrastructure[[#This Row],[2011 to 2015 deflated]]+Infrastructure[[#This Row],[Post 2015 deflated]]</f>
        <v>0</v>
      </c>
    </row>
    <row r="242" spans="1:37" s="105" customFormat="1" ht="75">
      <c r="A242" s="25" t="s">
        <v>2009</v>
      </c>
      <c r="B242" s="25" t="s">
        <v>2196</v>
      </c>
      <c r="C242" s="25" t="s">
        <v>2431</v>
      </c>
      <c r="D242" s="25" t="s">
        <v>2579</v>
      </c>
      <c r="E242" s="25" t="s">
        <v>2580</v>
      </c>
      <c r="F242" s="26"/>
      <c r="G242" s="30" t="s">
        <v>15</v>
      </c>
      <c r="H242" s="29" t="s">
        <v>16</v>
      </c>
      <c r="I242" s="30" t="s">
        <v>15</v>
      </c>
      <c r="J242" s="28" t="s">
        <v>2434</v>
      </c>
      <c r="K242" s="44"/>
      <c r="L242" s="44">
        <v>2012</v>
      </c>
      <c r="M242" s="29"/>
      <c r="N242" s="24"/>
      <c r="O242" s="24"/>
      <c r="P242" s="129"/>
      <c r="Q242" s="24"/>
      <c r="R242" s="24"/>
      <c r="S242" s="24"/>
      <c r="T242" s="24"/>
      <c r="U242" s="24"/>
      <c r="V242" s="43"/>
      <c r="W242" s="29"/>
      <c r="X242" s="131"/>
      <c r="Y242" s="25" t="s">
        <v>2329</v>
      </c>
      <c r="Z242" s="32" t="s">
        <v>2201</v>
      </c>
      <c r="AA24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2" s="160">
        <f>SUM(Infrastructure[[#This Row],[2011/12c]:[2014/15c]])</f>
        <v>0</v>
      </c>
      <c r="AH242" s="160">
        <f>SUM(Infrastructure[[#This Row],[2012/13c]:[2014/15c]])</f>
        <v>0</v>
      </c>
      <c r="AI242" s="160">
        <f>SUM(Infrastructure[[#This Row],[2015 to 2020c]:[Beyond 2020c]])</f>
        <v>0</v>
      </c>
      <c r="AJ242" s="160">
        <f>Infrastructure[[#This Row],[2012 to 2015 deflated]]+Infrastructure[[#This Row],[Post 2015 deflated]]</f>
        <v>0</v>
      </c>
      <c r="AK242" s="160">
        <f>Infrastructure[[#This Row],[2011 to 2015 deflated]]+Infrastructure[[#This Row],[Post 2015 deflated]]</f>
        <v>0</v>
      </c>
    </row>
    <row r="243" spans="1:37" s="105" customFormat="1" ht="75">
      <c r="A243" s="25" t="s">
        <v>2009</v>
      </c>
      <c r="B243" s="25" t="s">
        <v>2196</v>
      </c>
      <c r="C243" s="25" t="s">
        <v>2431</v>
      </c>
      <c r="D243" s="25" t="s">
        <v>2655</v>
      </c>
      <c r="E243" s="25">
        <v>0</v>
      </c>
      <c r="F243" s="26"/>
      <c r="G243" s="30" t="s">
        <v>15</v>
      </c>
      <c r="H243" s="29" t="s">
        <v>16</v>
      </c>
      <c r="I243" s="30" t="s">
        <v>15</v>
      </c>
      <c r="J243" s="28" t="s">
        <v>2443</v>
      </c>
      <c r="K243" s="44"/>
      <c r="L243" s="44">
        <v>2013</v>
      </c>
      <c r="M243" s="29"/>
      <c r="N243" s="24"/>
      <c r="O243" s="24"/>
      <c r="P243" s="129"/>
      <c r="Q243" s="24"/>
      <c r="R243" s="24"/>
      <c r="S243" s="24"/>
      <c r="T243" s="24"/>
      <c r="U243" s="24"/>
      <c r="V243" s="43"/>
      <c r="W243" s="29"/>
      <c r="X243" s="131"/>
      <c r="Y243" s="25" t="s">
        <v>2388</v>
      </c>
      <c r="Z243" s="32" t="s">
        <v>2201</v>
      </c>
      <c r="AA24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3" s="160">
        <f>SUM(Infrastructure[[#This Row],[2011/12c]:[2014/15c]])</f>
        <v>0</v>
      </c>
      <c r="AH243" s="160">
        <f>SUM(Infrastructure[[#This Row],[2012/13c]:[2014/15c]])</f>
        <v>0</v>
      </c>
      <c r="AI243" s="160">
        <f>SUM(Infrastructure[[#This Row],[2015 to 2020c]:[Beyond 2020c]])</f>
        <v>0</v>
      </c>
      <c r="AJ243" s="160">
        <f>Infrastructure[[#This Row],[2012 to 2015 deflated]]+Infrastructure[[#This Row],[Post 2015 deflated]]</f>
        <v>0</v>
      </c>
      <c r="AK243" s="160">
        <f>Infrastructure[[#This Row],[2011 to 2015 deflated]]+Infrastructure[[#This Row],[Post 2015 deflated]]</f>
        <v>0</v>
      </c>
    </row>
    <row r="244" spans="1:37" s="105" customFormat="1" ht="75">
      <c r="A244" s="25" t="s">
        <v>2009</v>
      </c>
      <c r="B244" s="25" t="s">
        <v>2196</v>
      </c>
      <c r="C244" s="25" t="s">
        <v>2431</v>
      </c>
      <c r="D244" s="25" t="s">
        <v>2617</v>
      </c>
      <c r="E244" s="25" t="s">
        <v>2618</v>
      </c>
      <c r="F244" s="26"/>
      <c r="G244" s="30" t="s">
        <v>15</v>
      </c>
      <c r="H244" s="29" t="s">
        <v>16</v>
      </c>
      <c r="I244" s="30" t="s">
        <v>15</v>
      </c>
      <c r="J244" s="28" t="s">
        <v>2443</v>
      </c>
      <c r="K244" s="44"/>
      <c r="L244" s="44">
        <v>2014</v>
      </c>
      <c r="M244" s="29"/>
      <c r="N244" s="24"/>
      <c r="O244" s="24"/>
      <c r="P244" s="129"/>
      <c r="Q244" s="24"/>
      <c r="R244" s="24"/>
      <c r="S244" s="24"/>
      <c r="T244" s="24"/>
      <c r="U244" s="24"/>
      <c r="V244" s="43"/>
      <c r="W244" s="29"/>
      <c r="X244" s="131"/>
      <c r="Y244" s="25" t="s">
        <v>2351</v>
      </c>
      <c r="Z244" s="32" t="s">
        <v>2201</v>
      </c>
      <c r="AA24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4" s="160">
        <f>SUM(Infrastructure[[#This Row],[2011/12c]:[2014/15c]])</f>
        <v>0</v>
      </c>
      <c r="AH244" s="160">
        <f>SUM(Infrastructure[[#This Row],[2012/13c]:[2014/15c]])</f>
        <v>0</v>
      </c>
      <c r="AI244" s="160">
        <f>SUM(Infrastructure[[#This Row],[2015 to 2020c]:[Beyond 2020c]])</f>
        <v>0</v>
      </c>
      <c r="AJ244" s="160">
        <f>Infrastructure[[#This Row],[2012 to 2015 deflated]]+Infrastructure[[#This Row],[Post 2015 deflated]]</f>
        <v>0</v>
      </c>
      <c r="AK244" s="160">
        <f>Infrastructure[[#This Row],[2011 to 2015 deflated]]+Infrastructure[[#This Row],[Post 2015 deflated]]</f>
        <v>0</v>
      </c>
    </row>
    <row r="245" spans="1:37" s="105" customFormat="1" ht="75">
      <c r="A245" s="25" t="s">
        <v>2009</v>
      </c>
      <c r="B245" s="25" t="s">
        <v>2196</v>
      </c>
      <c r="C245" s="25" t="s">
        <v>2431</v>
      </c>
      <c r="D245" s="25" t="s">
        <v>2703</v>
      </c>
      <c r="E245" s="25" t="s">
        <v>2704</v>
      </c>
      <c r="F245" s="34"/>
      <c r="G245" s="30" t="s">
        <v>15</v>
      </c>
      <c r="H245" s="35" t="s">
        <v>16</v>
      </c>
      <c r="I245" s="30" t="s">
        <v>15</v>
      </c>
      <c r="J245" s="36" t="s">
        <v>2434</v>
      </c>
      <c r="K245" s="20"/>
      <c r="L245" s="20">
        <v>2016</v>
      </c>
      <c r="M245" s="35"/>
      <c r="N245" s="21"/>
      <c r="O245" s="21"/>
      <c r="P245" s="138"/>
      <c r="Q245" s="21"/>
      <c r="R245" s="21"/>
      <c r="S245" s="21"/>
      <c r="T245" s="21"/>
      <c r="U245" s="21"/>
      <c r="V245" s="43"/>
      <c r="W245" s="35"/>
      <c r="X245" s="23"/>
      <c r="Y245" s="25" t="s">
        <v>2423</v>
      </c>
      <c r="Z245" s="32" t="s">
        <v>2201</v>
      </c>
      <c r="AA24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5" s="160">
        <f>SUM(Infrastructure[[#This Row],[2011/12c]:[2014/15c]])</f>
        <v>0</v>
      </c>
      <c r="AH245" s="160">
        <f>SUM(Infrastructure[[#This Row],[2012/13c]:[2014/15c]])</f>
        <v>0</v>
      </c>
      <c r="AI245" s="160">
        <f>SUM(Infrastructure[[#This Row],[2015 to 2020c]:[Beyond 2020c]])</f>
        <v>0</v>
      </c>
      <c r="AJ245" s="160">
        <f>Infrastructure[[#This Row],[2012 to 2015 deflated]]+Infrastructure[[#This Row],[Post 2015 deflated]]</f>
        <v>0</v>
      </c>
      <c r="AK245" s="160">
        <f>Infrastructure[[#This Row],[2011 to 2015 deflated]]+Infrastructure[[#This Row],[Post 2015 deflated]]</f>
        <v>0</v>
      </c>
    </row>
    <row r="246" spans="1:37" s="105" customFormat="1" ht="75">
      <c r="A246" s="25" t="s">
        <v>2009</v>
      </c>
      <c r="B246" s="25" t="s">
        <v>2196</v>
      </c>
      <c r="C246" s="25" t="s">
        <v>2431</v>
      </c>
      <c r="D246" s="25" t="s">
        <v>2685</v>
      </c>
      <c r="E246" s="25" t="s">
        <v>2686</v>
      </c>
      <c r="F246" s="26"/>
      <c r="G246" s="30" t="s">
        <v>15</v>
      </c>
      <c r="H246" s="29" t="s">
        <v>16</v>
      </c>
      <c r="I246" s="30" t="s">
        <v>15</v>
      </c>
      <c r="J246" s="28" t="s">
        <v>2439</v>
      </c>
      <c r="K246" s="44"/>
      <c r="L246" s="44">
        <v>2017</v>
      </c>
      <c r="M246" s="29"/>
      <c r="N246" s="24"/>
      <c r="O246" s="24"/>
      <c r="P246" s="129"/>
      <c r="Q246" s="24"/>
      <c r="R246" s="24"/>
      <c r="S246" s="24"/>
      <c r="T246" s="24"/>
      <c r="U246" s="24"/>
      <c r="V246" s="43"/>
      <c r="W246" s="29"/>
      <c r="X246" s="131"/>
      <c r="Y246" s="25" t="s">
        <v>2411</v>
      </c>
      <c r="Z246" s="32" t="s">
        <v>2201</v>
      </c>
      <c r="AA24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6" s="160">
        <f>SUM(Infrastructure[[#This Row],[2011/12c]:[2014/15c]])</f>
        <v>0</v>
      </c>
      <c r="AH246" s="160">
        <f>SUM(Infrastructure[[#This Row],[2012/13c]:[2014/15c]])</f>
        <v>0</v>
      </c>
      <c r="AI246" s="160">
        <f>SUM(Infrastructure[[#This Row],[2015 to 2020c]:[Beyond 2020c]])</f>
        <v>0</v>
      </c>
      <c r="AJ246" s="160">
        <f>Infrastructure[[#This Row],[2012 to 2015 deflated]]+Infrastructure[[#This Row],[Post 2015 deflated]]</f>
        <v>0</v>
      </c>
      <c r="AK246" s="160">
        <f>Infrastructure[[#This Row],[2011 to 2015 deflated]]+Infrastructure[[#This Row],[Post 2015 deflated]]</f>
        <v>0</v>
      </c>
    </row>
    <row r="247" spans="1:37" s="105" customFormat="1" ht="75">
      <c r="A247" s="25" t="s">
        <v>2009</v>
      </c>
      <c r="B247" s="25" t="s">
        <v>2196</v>
      </c>
      <c r="C247" s="25" t="s">
        <v>2431</v>
      </c>
      <c r="D247" s="25" t="s">
        <v>2656</v>
      </c>
      <c r="E247" s="25" t="s">
        <v>2657</v>
      </c>
      <c r="F247" s="26"/>
      <c r="G247" s="30" t="s">
        <v>15</v>
      </c>
      <c r="H247" s="29" t="s">
        <v>16</v>
      </c>
      <c r="I247" s="30" t="s">
        <v>15</v>
      </c>
      <c r="J247" s="28" t="s">
        <v>2434</v>
      </c>
      <c r="K247" s="44"/>
      <c r="L247" s="44">
        <v>2016</v>
      </c>
      <c r="M247" s="29"/>
      <c r="N247" s="24"/>
      <c r="O247" s="24"/>
      <c r="P247" s="129"/>
      <c r="Q247" s="24"/>
      <c r="R247" s="24"/>
      <c r="S247" s="24"/>
      <c r="T247" s="24"/>
      <c r="U247" s="24"/>
      <c r="V247" s="43"/>
      <c r="W247" s="29"/>
      <c r="X247" s="131"/>
      <c r="Y247" s="25" t="s">
        <v>2389</v>
      </c>
      <c r="Z247" s="32" t="s">
        <v>2201</v>
      </c>
      <c r="AA24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7" s="160">
        <f>SUM(Infrastructure[[#This Row],[2011/12c]:[2014/15c]])</f>
        <v>0</v>
      </c>
      <c r="AH247" s="160">
        <f>SUM(Infrastructure[[#This Row],[2012/13c]:[2014/15c]])</f>
        <v>0</v>
      </c>
      <c r="AI247" s="160">
        <f>SUM(Infrastructure[[#This Row],[2015 to 2020c]:[Beyond 2020c]])</f>
        <v>0</v>
      </c>
      <c r="AJ247" s="160">
        <f>Infrastructure[[#This Row],[2012 to 2015 deflated]]+Infrastructure[[#This Row],[Post 2015 deflated]]</f>
        <v>0</v>
      </c>
      <c r="AK247" s="160">
        <f>Infrastructure[[#This Row],[2011 to 2015 deflated]]+Infrastructure[[#This Row],[Post 2015 deflated]]</f>
        <v>0</v>
      </c>
    </row>
    <row r="248" spans="1:37" s="105" customFormat="1" ht="75">
      <c r="A248" s="25" t="s">
        <v>2009</v>
      </c>
      <c r="B248" s="25" t="s">
        <v>2196</v>
      </c>
      <c r="C248" s="25" t="s">
        <v>2431</v>
      </c>
      <c r="D248" s="25" t="s">
        <v>2658</v>
      </c>
      <c r="E248" s="25" t="s">
        <v>2657</v>
      </c>
      <c r="F248" s="26"/>
      <c r="G248" s="30" t="s">
        <v>15</v>
      </c>
      <c r="H248" s="29" t="s">
        <v>16</v>
      </c>
      <c r="I248" s="30" t="s">
        <v>15</v>
      </c>
      <c r="J248" s="28" t="s">
        <v>2434</v>
      </c>
      <c r="K248" s="44"/>
      <c r="L248" s="44">
        <v>2016</v>
      </c>
      <c r="M248" s="29"/>
      <c r="N248" s="24"/>
      <c r="O248" s="24"/>
      <c r="P248" s="129"/>
      <c r="Q248" s="24"/>
      <c r="R248" s="24"/>
      <c r="S248" s="24"/>
      <c r="T248" s="24"/>
      <c r="U248" s="24"/>
      <c r="V248" s="43"/>
      <c r="W248" s="29"/>
      <c r="X248" s="131"/>
      <c r="Y248" s="25" t="s">
        <v>2390</v>
      </c>
      <c r="Z248" s="32" t="s">
        <v>2201</v>
      </c>
      <c r="AA24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8" s="160">
        <f>SUM(Infrastructure[[#This Row],[2011/12c]:[2014/15c]])</f>
        <v>0</v>
      </c>
      <c r="AH248" s="160">
        <f>SUM(Infrastructure[[#This Row],[2012/13c]:[2014/15c]])</f>
        <v>0</v>
      </c>
      <c r="AI248" s="160">
        <f>SUM(Infrastructure[[#This Row],[2015 to 2020c]:[Beyond 2020c]])</f>
        <v>0</v>
      </c>
      <c r="AJ248" s="160">
        <f>Infrastructure[[#This Row],[2012 to 2015 deflated]]+Infrastructure[[#This Row],[Post 2015 deflated]]</f>
        <v>0</v>
      </c>
      <c r="AK248" s="160">
        <f>Infrastructure[[#This Row],[2011 to 2015 deflated]]+Infrastructure[[#This Row],[Post 2015 deflated]]</f>
        <v>0</v>
      </c>
    </row>
    <row r="249" spans="1:37" s="105" customFormat="1" ht="75">
      <c r="A249" s="25" t="s">
        <v>2009</v>
      </c>
      <c r="B249" s="25" t="s">
        <v>2196</v>
      </c>
      <c r="C249" s="25" t="s">
        <v>2431</v>
      </c>
      <c r="D249" s="25" t="s">
        <v>2681</v>
      </c>
      <c r="E249" s="25" t="s">
        <v>2682</v>
      </c>
      <c r="F249" s="26"/>
      <c r="G249" s="30" t="s">
        <v>15</v>
      </c>
      <c r="H249" s="29" t="s">
        <v>16</v>
      </c>
      <c r="I249" s="30" t="s">
        <v>15</v>
      </c>
      <c r="J249" s="28" t="s">
        <v>2434</v>
      </c>
      <c r="K249" s="44"/>
      <c r="L249" s="44">
        <v>2013</v>
      </c>
      <c r="M249" s="29"/>
      <c r="N249" s="24"/>
      <c r="O249" s="24"/>
      <c r="P249" s="129"/>
      <c r="Q249" s="24"/>
      <c r="R249" s="24"/>
      <c r="S249" s="24"/>
      <c r="T249" s="24"/>
      <c r="U249" s="24"/>
      <c r="V249" s="43"/>
      <c r="W249" s="29"/>
      <c r="X249" s="131"/>
      <c r="Y249" s="25" t="s">
        <v>2406</v>
      </c>
      <c r="Z249" s="32" t="s">
        <v>2201</v>
      </c>
      <c r="AA24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4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4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4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4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4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49" s="160">
        <f>SUM(Infrastructure[[#This Row],[2011/12c]:[2014/15c]])</f>
        <v>0</v>
      </c>
      <c r="AH249" s="160">
        <f>SUM(Infrastructure[[#This Row],[2012/13c]:[2014/15c]])</f>
        <v>0</v>
      </c>
      <c r="AI249" s="160">
        <f>SUM(Infrastructure[[#This Row],[2015 to 2020c]:[Beyond 2020c]])</f>
        <v>0</v>
      </c>
      <c r="AJ249" s="160">
        <f>Infrastructure[[#This Row],[2012 to 2015 deflated]]+Infrastructure[[#This Row],[Post 2015 deflated]]</f>
        <v>0</v>
      </c>
      <c r="AK249" s="160">
        <f>Infrastructure[[#This Row],[2011 to 2015 deflated]]+Infrastructure[[#This Row],[Post 2015 deflated]]</f>
        <v>0</v>
      </c>
    </row>
    <row r="250" spans="1:37" s="105" customFormat="1" ht="75">
      <c r="A250" s="25" t="s">
        <v>2009</v>
      </c>
      <c r="B250" s="25" t="s">
        <v>2196</v>
      </c>
      <c r="C250" s="25" t="s">
        <v>2431</v>
      </c>
      <c r="D250" s="25" t="s">
        <v>2668</v>
      </c>
      <c r="E250" s="25" t="s">
        <v>2669</v>
      </c>
      <c r="F250" s="26"/>
      <c r="G250" s="30" t="s">
        <v>15</v>
      </c>
      <c r="H250" s="29" t="s">
        <v>16</v>
      </c>
      <c r="I250" s="30" t="s">
        <v>15</v>
      </c>
      <c r="J250" s="28" t="s">
        <v>2439</v>
      </c>
      <c r="K250" s="44"/>
      <c r="L250" s="44">
        <v>2013</v>
      </c>
      <c r="M250" s="29"/>
      <c r="N250" s="24"/>
      <c r="O250" s="24"/>
      <c r="P250" s="129"/>
      <c r="Q250" s="24"/>
      <c r="R250" s="24"/>
      <c r="S250" s="24"/>
      <c r="T250" s="24"/>
      <c r="U250" s="24"/>
      <c r="V250" s="43"/>
      <c r="W250" s="29"/>
      <c r="X250" s="131"/>
      <c r="Y250" s="25" t="s">
        <v>2399</v>
      </c>
      <c r="Z250" s="32" t="s">
        <v>2201</v>
      </c>
      <c r="AA25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5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5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5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5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5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0" s="160">
        <f>SUM(Infrastructure[[#This Row],[2011/12c]:[2014/15c]])</f>
        <v>0</v>
      </c>
      <c r="AH250" s="160">
        <f>SUM(Infrastructure[[#This Row],[2012/13c]:[2014/15c]])</f>
        <v>0</v>
      </c>
      <c r="AI250" s="160">
        <f>SUM(Infrastructure[[#This Row],[2015 to 2020c]:[Beyond 2020c]])</f>
        <v>0</v>
      </c>
      <c r="AJ250" s="160">
        <f>Infrastructure[[#This Row],[2012 to 2015 deflated]]+Infrastructure[[#This Row],[Post 2015 deflated]]</f>
        <v>0</v>
      </c>
      <c r="AK250" s="160">
        <f>Infrastructure[[#This Row],[2011 to 2015 deflated]]+Infrastructure[[#This Row],[Post 2015 deflated]]</f>
        <v>0</v>
      </c>
    </row>
    <row r="251" spans="1:37" s="105" customFormat="1" ht="75">
      <c r="A251" s="25" t="s">
        <v>2009</v>
      </c>
      <c r="B251" s="25" t="s">
        <v>2196</v>
      </c>
      <c r="C251" s="25" t="s">
        <v>2431</v>
      </c>
      <c r="D251" s="25" t="s">
        <v>2487</v>
      </c>
      <c r="E251" s="25" t="s">
        <v>2487</v>
      </c>
      <c r="F251" s="26"/>
      <c r="G251" s="30" t="s">
        <v>15</v>
      </c>
      <c r="H251" s="29" t="s">
        <v>16</v>
      </c>
      <c r="I251" s="30" t="s">
        <v>15</v>
      </c>
      <c r="J251" s="28" t="s">
        <v>2443</v>
      </c>
      <c r="K251" s="44"/>
      <c r="L251" s="44">
        <v>2020</v>
      </c>
      <c r="M251" s="29"/>
      <c r="N251" s="24"/>
      <c r="O251" s="24"/>
      <c r="P251" s="129"/>
      <c r="Q251" s="24"/>
      <c r="R251" s="24"/>
      <c r="S251" s="24"/>
      <c r="T251" s="24"/>
      <c r="U251" s="24"/>
      <c r="V251" s="43"/>
      <c r="W251" s="29"/>
      <c r="X251" s="131"/>
      <c r="Y251" s="25" t="s">
        <v>2248</v>
      </c>
      <c r="Z251" s="32" t="s">
        <v>2201</v>
      </c>
      <c r="AA25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5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5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5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5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5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1" s="160">
        <f>SUM(Infrastructure[[#This Row],[2011/12c]:[2014/15c]])</f>
        <v>0</v>
      </c>
      <c r="AH251" s="160">
        <f>SUM(Infrastructure[[#This Row],[2012/13c]:[2014/15c]])</f>
        <v>0</v>
      </c>
      <c r="AI251" s="160">
        <f>SUM(Infrastructure[[#This Row],[2015 to 2020c]:[Beyond 2020c]])</f>
        <v>0</v>
      </c>
      <c r="AJ251" s="160">
        <f>Infrastructure[[#This Row],[2012 to 2015 deflated]]+Infrastructure[[#This Row],[Post 2015 deflated]]</f>
        <v>0</v>
      </c>
      <c r="AK251" s="160">
        <f>Infrastructure[[#This Row],[2011 to 2015 deflated]]+Infrastructure[[#This Row],[Post 2015 deflated]]</f>
        <v>0</v>
      </c>
    </row>
    <row r="252" spans="1:37" s="105" customFormat="1" ht="75">
      <c r="A252" s="25" t="s">
        <v>2009</v>
      </c>
      <c r="B252" s="25" t="s">
        <v>2196</v>
      </c>
      <c r="C252" s="25" t="s">
        <v>2431</v>
      </c>
      <c r="D252" s="25" t="s">
        <v>2543</v>
      </c>
      <c r="E252" s="25" t="s">
        <v>2543</v>
      </c>
      <c r="F252" s="26"/>
      <c r="G252" s="30" t="s">
        <v>15</v>
      </c>
      <c r="H252" s="29" t="s">
        <v>16</v>
      </c>
      <c r="I252" s="30" t="s">
        <v>15</v>
      </c>
      <c r="J252" s="28" t="s">
        <v>2434</v>
      </c>
      <c r="K252" s="44"/>
      <c r="L252" s="44">
        <v>2018</v>
      </c>
      <c r="M252" s="29"/>
      <c r="N252" s="24"/>
      <c r="O252" s="24"/>
      <c r="P252" s="129"/>
      <c r="Q252" s="24"/>
      <c r="R252" s="24"/>
      <c r="S252" s="24"/>
      <c r="T252" s="24"/>
      <c r="U252" s="24"/>
      <c r="V252" s="43"/>
      <c r="W252" s="29"/>
      <c r="X252" s="131"/>
      <c r="Y252" s="25" t="s">
        <v>2301</v>
      </c>
      <c r="Z252" s="32" t="s">
        <v>2201</v>
      </c>
      <c r="AA25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5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5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5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5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5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2" s="160">
        <f>SUM(Infrastructure[[#This Row],[2011/12c]:[2014/15c]])</f>
        <v>0</v>
      </c>
      <c r="AH252" s="160">
        <f>SUM(Infrastructure[[#This Row],[2012/13c]:[2014/15c]])</f>
        <v>0</v>
      </c>
      <c r="AI252" s="160">
        <f>SUM(Infrastructure[[#This Row],[2015 to 2020c]:[Beyond 2020c]])</f>
        <v>0</v>
      </c>
      <c r="AJ252" s="160">
        <f>Infrastructure[[#This Row],[2012 to 2015 deflated]]+Infrastructure[[#This Row],[Post 2015 deflated]]</f>
        <v>0</v>
      </c>
      <c r="AK252" s="160">
        <f>Infrastructure[[#This Row],[2011 to 2015 deflated]]+Infrastructure[[#This Row],[Post 2015 deflated]]</f>
        <v>0</v>
      </c>
    </row>
    <row r="253" spans="1:37" s="105" customFormat="1" ht="75">
      <c r="A253" s="25" t="s">
        <v>2009</v>
      </c>
      <c r="B253" s="25" t="s">
        <v>2196</v>
      </c>
      <c r="C253" s="25" t="s">
        <v>2431</v>
      </c>
      <c r="D253" s="25" t="s">
        <v>2581</v>
      </c>
      <c r="E253" s="25" t="s">
        <v>2582</v>
      </c>
      <c r="F253" s="26"/>
      <c r="G253" s="30" t="s">
        <v>15</v>
      </c>
      <c r="H253" s="29" t="s">
        <v>16</v>
      </c>
      <c r="I253" s="30" t="s">
        <v>15</v>
      </c>
      <c r="J253" s="28" t="s">
        <v>2434</v>
      </c>
      <c r="K253" s="44"/>
      <c r="L253" s="44">
        <v>2013</v>
      </c>
      <c r="M253" s="29"/>
      <c r="N253" s="24"/>
      <c r="O253" s="24"/>
      <c r="P253" s="129"/>
      <c r="Q253" s="24"/>
      <c r="R253" s="24"/>
      <c r="S253" s="24"/>
      <c r="T253" s="24"/>
      <c r="U253" s="24"/>
      <c r="V253" s="43"/>
      <c r="W253" s="29"/>
      <c r="X253" s="131"/>
      <c r="Y253" s="25" t="s">
        <v>2330</v>
      </c>
      <c r="Z253" s="32" t="s">
        <v>2201</v>
      </c>
      <c r="AA25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5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5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5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5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5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3" s="160">
        <f>SUM(Infrastructure[[#This Row],[2011/12c]:[2014/15c]])</f>
        <v>0</v>
      </c>
      <c r="AH253" s="160">
        <f>SUM(Infrastructure[[#This Row],[2012/13c]:[2014/15c]])</f>
        <v>0</v>
      </c>
      <c r="AI253" s="160">
        <f>SUM(Infrastructure[[#This Row],[2015 to 2020c]:[Beyond 2020c]])</f>
        <v>0</v>
      </c>
      <c r="AJ253" s="160">
        <f>Infrastructure[[#This Row],[2012 to 2015 deflated]]+Infrastructure[[#This Row],[Post 2015 deflated]]</f>
        <v>0</v>
      </c>
      <c r="AK253" s="160">
        <f>Infrastructure[[#This Row],[2011 to 2015 deflated]]+Infrastructure[[#This Row],[Post 2015 deflated]]</f>
        <v>0</v>
      </c>
    </row>
    <row r="254" spans="1:37" s="105" customFormat="1" ht="75">
      <c r="A254" s="25" t="s">
        <v>2009</v>
      </c>
      <c r="B254" s="25" t="s">
        <v>2196</v>
      </c>
      <c r="C254" s="25" t="s">
        <v>2431</v>
      </c>
      <c r="D254" s="25" t="s">
        <v>2690</v>
      </c>
      <c r="E254" s="25" t="s">
        <v>2691</v>
      </c>
      <c r="F254" s="26"/>
      <c r="G254" s="30" t="s">
        <v>15</v>
      </c>
      <c r="H254" s="29" t="s">
        <v>16</v>
      </c>
      <c r="I254" s="30" t="s">
        <v>15</v>
      </c>
      <c r="J254" s="28" t="s">
        <v>2439</v>
      </c>
      <c r="K254" s="44"/>
      <c r="L254" s="44">
        <v>2016</v>
      </c>
      <c r="M254" s="29"/>
      <c r="N254" s="24"/>
      <c r="O254" s="24"/>
      <c r="P254" s="129"/>
      <c r="Q254" s="24"/>
      <c r="R254" s="24"/>
      <c r="S254" s="24"/>
      <c r="T254" s="24"/>
      <c r="U254" s="24"/>
      <c r="V254" s="43"/>
      <c r="W254" s="29"/>
      <c r="X254" s="131"/>
      <c r="Y254" s="25" t="s">
        <v>2414</v>
      </c>
      <c r="Z254" s="32" t="s">
        <v>2201</v>
      </c>
      <c r="AA25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5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5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5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5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5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4" s="160">
        <f>SUM(Infrastructure[[#This Row],[2011/12c]:[2014/15c]])</f>
        <v>0</v>
      </c>
      <c r="AH254" s="160">
        <f>SUM(Infrastructure[[#This Row],[2012/13c]:[2014/15c]])</f>
        <v>0</v>
      </c>
      <c r="AI254" s="160">
        <f>SUM(Infrastructure[[#This Row],[2015 to 2020c]:[Beyond 2020c]])</f>
        <v>0</v>
      </c>
      <c r="AJ254" s="160">
        <f>Infrastructure[[#This Row],[2012 to 2015 deflated]]+Infrastructure[[#This Row],[Post 2015 deflated]]</f>
        <v>0</v>
      </c>
      <c r="AK254" s="160">
        <f>Infrastructure[[#This Row],[2011 to 2015 deflated]]+Infrastructure[[#This Row],[Post 2015 deflated]]</f>
        <v>0</v>
      </c>
    </row>
    <row r="255" spans="1:37" s="105" customFormat="1" ht="75">
      <c r="A255" s="25" t="s">
        <v>2009</v>
      </c>
      <c r="B255" s="25" t="s">
        <v>2196</v>
      </c>
      <c r="C255" s="25" t="s">
        <v>2431</v>
      </c>
      <c r="D255" s="25" t="s">
        <v>2636</v>
      </c>
      <c r="E255" s="25" t="s">
        <v>2636</v>
      </c>
      <c r="F255" s="26"/>
      <c r="G255" s="30" t="s">
        <v>15</v>
      </c>
      <c r="H255" s="29" t="s">
        <v>16</v>
      </c>
      <c r="I255" s="30" t="s">
        <v>15</v>
      </c>
      <c r="J255" s="28" t="s">
        <v>2439</v>
      </c>
      <c r="K255" s="44"/>
      <c r="L255" s="44">
        <v>2013</v>
      </c>
      <c r="M255" s="29"/>
      <c r="N255" s="24"/>
      <c r="O255" s="24"/>
      <c r="P255" s="129"/>
      <c r="Q255" s="24"/>
      <c r="R255" s="24"/>
      <c r="S255" s="24"/>
      <c r="T255" s="24"/>
      <c r="U255" s="24"/>
      <c r="V255" s="43"/>
      <c r="W255" s="29"/>
      <c r="X255" s="131"/>
      <c r="Y255" s="25" t="s">
        <v>2373</v>
      </c>
      <c r="Z255" s="32" t="s">
        <v>2201</v>
      </c>
      <c r="AA25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5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5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5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5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5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5" s="160">
        <f>SUM(Infrastructure[[#This Row],[2011/12c]:[2014/15c]])</f>
        <v>0</v>
      </c>
      <c r="AH255" s="160">
        <f>SUM(Infrastructure[[#This Row],[2012/13c]:[2014/15c]])</f>
        <v>0</v>
      </c>
      <c r="AI255" s="160">
        <f>SUM(Infrastructure[[#This Row],[2015 to 2020c]:[Beyond 2020c]])</f>
        <v>0</v>
      </c>
      <c r="AJ255" s="160">
        <f>Infrastructure[[#This Row],[2012 to 2015 deflated]]+Infrastructure[[#This Row],[Post 2015 deflated]]</f>
        <v>0</v>
      </c>
      <c r="AK255" s="160">
        <f>Infrastructure[[#This Row],[2011 to 2015 deflated]]+Infrastructure[[#This Row],[Post 2015 deflated]]</f>
        <v>0</v>
      </c>
    </row>
    <row r="256" spans="1:37" s="105" customFormat="1" ht="75">
      <c r="A256" s="25" t="s">
        <v>2009</v>
      </c>
      <c r="B256" s="25" t="s">
        <v>2196</v>
      </c>
      <c r="C256" s="25" t="s">
        <v>2431</v>
      </c>
      <c r="D256" s="25" t="s">
        <v>2670</v>
      </c>
      <c r="E256" s="25" t="s">
        <v>2671</v>
      </c>
      <c r="F256" s="26"/>
      <c r="G256" s="30" t="s">
        <v>15</v>
      </c>
      <c r="H256" s="29" t="s">
        <v>16</v>
      </c>
      <c r="I256" s="30" t="s">
        <v>15</v>
      </c>
      <c r="J256" s="28" t="s">
        <v>2439</v>
      </c>
      <c r="K256" s="44"/>
      <c r="L256" s="44">
        <v>2012</v>
      </c>
      <c r="M256" s="29"/>
      <c r="N256" s="24"/>
      <c r="O256" s="24"/>
      <c r="P256" s="129"/>
      <c r="Q256" s="24"/>
      <c r="R256" s="24"/>
      <c r="S256" s="24"/>
      <c r="T256" s="24"/>
      <c r="U256" s="24"/>
      <c r="V256" s="43"/>
      <c r="W256" s="29"/>
      <c r="X256" s="131"/>
      <c r="Y256" s="25" t="s">
        <v>2400</v>
      </c>
      <c r="Z256" s="32" t="s">
        <v>2201</v>
      </c>
      <c r="AA25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5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5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5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5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5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6" s="160">
        <f>SUM(Infrastructure[[#This Row],[2011/12c]:[2014/15c]])</f>
        <v>0</v>
      </c>
      <c r="AH256" s="160">
        <f>SUM(Infrastructure[[#This Row],[2012/13c]:[2014/15c]])</f>
        <v>0</v>
      </c>
      <c r="AI256" s="160">
        <f>SUM(Infrastructure[[#This Row],[2015 to 2020c]:[Beyond 2020c]])</f>
        <v>0</v>
      </c>
      <c r="AJ256" s="160">
        <f>Infrastructure[[#This Row],[2012 to 2015 deflated]]+Infrastructure[[#This Row],[Post 2015 deflated]]</f>
        <v>0</v>
      </c>
      <c r="AK256" s="160">
        <f>Infrastructure[[#This Row],[2011 to 2015 deflated]]+Infrastructure[[#This Row],[Post 2015 deflated]]</f>
        <v>0</v>
      </c>
    </row>
    <row r="257" spans="1:37" s="105" customFormat="1" ht="60">
      <c r="A257" s="25" t="s">
        <v>2009</v>
      </c>
      <c r="B257" s="25" t="s">
        <v>2196</v>
      </c>
      <c r="C257" s="25" t="s">
        <v>2431</v>
      </c>
      <c r="D257" s="25" t="s">
        <v>2431</v>
      </c>
      <c r="E257" s="25"/>
      <c r="F257" s="26" t="s">
        <v>1773</v>
      </c>
      <c r="G257" s="30" t="s">
        <v>15</v>
      </c>
      <c r="H257" s="29" t="s">
        <v>16</v>
      </c>
      <c r="I257" s="30" t="s">
        <v>15</v>
      </c>
      <c r="J257" s="28" t="s">
        <v>40</v>
      </c>
      <c r="K257" s="44"/>
      <c r="L257" s="44"/>
      <c r="M257" s="29"/>
      <c r="N257" s="24">
        <v>5993.7610950000008</v>
      </c>
      <c r="O257" s="24"/>
      <c r="P257" s="129">
        <v>755.54682749999995</v>
      </c>
      <c r="Q257" s="24">
        <v>517.83309899999995</v>
      </c>
      <c r="R257" s="24">
        <v>977.46402599999999</v>
      </c>
      <c r="S257" s="24">
        <v>1297.323468</v>
      </c>
      <c r="T257" s="24">
        <v>1326.5928899999999</v>
      </c>
      <c r="U257" s="24">
        <v>0</v>
      </c>
      <c r="V257" s="43"/>
      <c r="W257" s="29" t="s">
        <v>32</v>
      </c>
      <c r="X257" s="131" t="s">
        <v>44</v>
      </c>
      <c r="Y257" s="25" t="s">
        <v>2197</v>
      </c>
      <c r="Z257" s="32" t="s">
        <v>2198</v>
      </c>
      <c r="AA25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795.40454947414958</v>
      </c>
      <c r="AB25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545.15059533209103</v>
      </c>
      <c r="AC25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1029.0286517386223</v>
      </c>
      <c r="AD25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1365.761791365316</v>
      </c>
      <c r="AE25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1396.5752771373525</v>
      </c>
      <c r="AF25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7" s="160">
        <f>SUM(Infrastructure[[#This Row],[2011/12c]:[2014/15c]])</f>
        <v>3735.3455879101784</v>
      </c>
      <c r="AH257" s="160">
        <f>SUM(Infrastructure[[#This Row],[2012/13c]:[2014/15c]])</f>
        <v>2939.941038436029</v>
      </c>
      <c r="AI257" s="160">
        <f>SUM(Infrastructure[[#This Row],[2015 to 2020c]:[Beyond 2020c]])</f>
        <v>1396.5752771373525</v>
      </c>
      <c r="AJ257" s="160">
        <f>Infrastructure[[#This Row],[2012 to 2015 deflated]]+Infrastructure[[#This Row],[Post 2015 deflated]]</f>
        <v>4336.5163155733817</v>
      </c>
      <c r="AK257" s="160">
        <f>Infrastructure[[#This Row],[2011 to 2015 deflated]]+Infrastructure[[#This Row],[Post 2015 deflated]]</f>
        <v>5131.9208650475312</v>
      </c>
    </row>
    <row r="258" spans="1:37" s="6" customFormat="1" ht="75">
      <c r="A258" s="25" t="s">
        <v>2009</v>
      </c>
      <c r="B258" s="25" t="s">
        <v>2196</v>
      </c>
      <c r="C258" s="25" t="s">
        <v>2595</v>
      </c>
      <c r="D258" s="25" t="s">
        <v>2596</v>
      </c>
      <c r="E258" s="25"/>
      <c r="F258" s="26"/>
      <c r="G258" s="30" t="s">
        <v>15</v>
      </c>
      <c r="H258" s="29" t="s">
        <v>16</v>
      </c>
      <c r="I258" s="30" t="s">
        <v>15</v>
      </c>
      <c r="J258" s="28" t="s">
        <v>2439</v>
      </c>
      <c r="K258" s="44"/>
      <c r="L258" s="44">
        <v>2015</v>
      </c>
      <c r="M258" s="29"/>
      <c r="N258" s="24"/>
      <c r="O258" s="24"/>
      <c r="P258" s="129"/>
      <c r="Q258" s="24"/>
      <c r="R258" s="24"/>
      <c r="S258" s="24"/>
      <c r="T258" s="24"/>
      <c r="U258" s="24"/>
      <c r="V258" s="43"/>
      <c r="W258" s="29"/>
      <c r="X258" s="131"/>
      <c r="Y258" s="25" t="s">
        <v>2340</v>
      </c>
      <c r="Z258" s="32" t="s">
        <v>2201</v>
      </c>
      <c r="AA25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5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5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5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5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5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8" s="160">
        <f>SUM(Infrastructure[[#This Row],[2011/12c]:[2014/15c]])</f>
        <v>0</v>
      </c>
      <c r="AH258" s="160">
        <f>SUM(Infrastructure[[#This Row],[2012/13c]:[2014/15c]])</f>
        <v>0</v>
      </c>
      <c r="AI258" s="160">
        <f>SUM(Infrastructure[[#This Row],[2015 to 2020c]:[Beyond 2020c]])</f>
        <v>0</v>
      </c>
      <c r="AJ258" s="160">
        <f>Infrastructure[[#This Row],[2012 to 2015 deflated]]+Infrastructure[[#This Row],[Post 2015 deflated]]</f>
        <v>0</v>
      </c>
      <c r="AK258" s="160">
        <f>Infrastructure[[#This Row],[2011 to 2015 deflated]]+Infrastructure[[#This Row],[Post 2015 deflated]]</f>
        <v>0</v>
      </c>
    </row>
    <row r="259" spans="1:37" s="6" customFormat="1" ht="45">
      <c r="A259" s="170" t="s">
        <v>2009</v>
      </c>
      <c r="B259" s="170" t="s">
        <v>2010</v>
      </c>
      <c r="C259" s="173" t="s">
        <v>2010</v>
      </c>
      <c r="D259" s="170" t="s">
        <v>2028</v>
      </c>
      <c r="E259" s="175" t="s">
        <v>2029</v>
      </c>
      <c r="F259" s="26" t="s">
        <v>39</v>
      </c>
      <c r="G259" s="178" t="s">
        <v>15</v>
      </c>
      <c r="H259" s="29" t="s">
        <v>18</v>
      </c>
      <c r="I259" s="178" t="s">
        <v>15</v>
      </c>
      <c r="J259" s="28" t="s">
        <v>40</v>
      </c>
      <c r="K259" s="44"/>
      <c r="L259" s="44" t="s">
        <v>2030</v>
      </c>
      <c r="M259" s="29" t="s">
        <v>18</v>
      </c>
      <c r="N259" s="24">
        <v>502.29700000000003</v>
      </c>
      <c r="O259" s="24"/>
      <c r="P259" s="129">
        <v>43.363</v>
      </c>
      <c r="Q259" s="24">
        <v>41.655999999999999</v>
      </c>
      <c r="R259" s="24">
        <v>61.131</v>
      </c>
      <c r="S259" s="24">
        <v>89.155000000000001</v>
      </c>
      <c r="T259" s="24">
        <v>216.16499999999999</v>
      </c>
      <c r="U259" s="24"/>
      <c r="V259" s="178"/>
      <c r="W259" s="29" t="s">
        <v>32</v>
      </c>
      <c r="X259" s="131" t="s">
        <v>44</v>
      </c>
      <c r="Y259" s="170" t="s">
        <v>2013</v>
      </c>
      <c r="Z259" s="118" t="s">
        <v>2031</v>
      </c>
      <c r="AA25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45.650549010938107</v>
      </c>
      <c r="AB25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43.853498826179866</v>
      </c>
      <c r="AC25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64.355872785269881</v>
      </c>
      <c r="AD25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93.858236216825105</v>
      </c>
      <c r="AE25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227.56845529482359</v>
      </c>
      <c r="AF25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59" s="160">
        <f>SUM(Infrastructure[[#This Row],[2011/12c]:[2014/15c]])</f>
        <v>247.71815683921295</v>
      </c>
      <c r="AH259" s="160">
        <f>SUM(Infrastructure[[#This Row],[2012/13c]:[2014/15c]])</f>
        <v>202.06760782827484</v>
      </c>
      <c r="AI259" s="160">
        <f>SUM(Infrastructure[[#This Row],[2015 to 2020c]:[Beyond 2020c]])</f>
        <v>227.56845529482359</v>
      </c>
      <c r="AJ259" s="160">
        <f>Infrastructure[[#This Row],[2012 to 2015 deflated]]+Infrastructure[[#This Row],[Post 2015 deflated]]</f>
        <v>429.63606312309844</v>
      </c>
      <c r="AK259" s="160">
        <f>Infrastructure[[#This Row],[2011 to 2015 deflated]]+Infrastructure[[#This Row],[Post 2015 deflated]]</f>
        <v>475.28661213403655</v>
      </c>
    </row>
    <row r="260" spans="1:37" s="6" customFormat="1" ht="60">
      <c r="A260" s="170" t="s">
        <v>2009</v>
      </c>
      <c r="B260" s="170" t="s">
        <v>2010</v>
      </c>
      <c r="C260" s="173" t="s">
        <v>2010</v>
      </c>
      <c r="D260" s="170" t="s">
        <v>2011</v>
      </c>
      <c r="E260" s="175" t="s">
        <v>2012</v>
      </c>
      <c r="F260" s="26" t="s">
        <v>1773</v>
      </c>
      <c r="G260" s="178" t="s">
        <v>15</v>
      </c>
      <c r="H260" s="29" t="s">
        <v>18</v>
      </c>
      <c r="I260" s="178" t="s">
        <v>15</v>
      </c>
      <c r="J260" s="28" t="s">
        <v>24</v>
      </c>
      <c r="K260" s="44"/>
      <c r="L260" s="44">
        <v>2018</v>
      </c>
      <c r="M260" s="29" t="s">
        <v>18</v>
      </c>
      <c r="N260" s="24">
        <v>590.14700000000005</v>
      </c>
      <c r="O260" s="24"/>
      <c r="P260" s="129">
        <v>0.63700000000000001</v>
      </c>
      <c r="Q260" s="24">
        <v>3.7269999999999999</v>
      </c>
      <c r="R260" s="24">
        <v>11.997999999999999</v>
      </c>
      <c r="S260" s="24">
        <v>44.53</v>
      </c>
      <c r="T260" s="24">
        <v>528.82899999999995</v>
      </c>
      <c r="U260" s="24"/>
      <c r="V260" s="181"/>
      <c r="W260" s="29" t="s">
        <v>32</v>
      </c>
      <c r="X260" s="131" t="s">
        <v>44</v>
      </c>
      <c r="Y260" s="183" t="s">
        <v>2013</v>
      </c>
      <c r="Z260" s="137" t="s">
        <v>2014</v>
      </c>
      <c r="AA26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0.67060396466959327</v>
      </c>
      <c r="AB26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3.9236122077293158</v>
      </c>
      <c r="AC26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12.630936213666844</v>
      </c>
      <c r="AD26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46.879112318268426</v>
      </c>
      <c r="AE26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556.72656833949191</v>
      </c>
      <c r="AF26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0" s="160">
        <f>SUM(Infrastructure[[#This Row],[2011/12c]:[2014/15c]])</f>
        <v>64.104264704334184</v>
      </c>
      <c r="AH260" s="160">
        <f>SUM(Infrastructure[[#This Row],[2012/13c]:[2014/15c]])</f>
        <v>63.433660739664589</v>
      </c>
      <c r="AI260" s="160">
        <f>SUM(Infrastructure[[#This Row],[2015 to 2020c]:[Beyond 2020c]])</f>
        <v>556.72656833949191</v>
      </c>
      <c r="AJ260" s="160">
        <f>Infrastructure[[#This Row],[2012 to 2015 deflated]]+Infrastructure[[#This Row],[Post 2015 deflated]]</f>
        <v>620.16022907915647</v>
      </c>
      <c r="AK260" s="160">
        <f>Infrastructure[[#This Row],[2011 to 2015 deflated]]+Infrastructure[[#This Row],[Post 2015 deflated]]</f>
        <v>620.83083304382603</v>
      </c>
    </row>
    <row r="261" spans="1:37" s="6" customFormat="1" ht="45">
      <c r="A261" s="170" t="s">
        <v>2009</v>
      </c>
      <c r="B261" s="170" t="s">
        <v>2010</v>
      </c>
      <c r="C261" s="173" t="s">
        <v>2010</v>
      </c>
      <c r="D261" s="170" t="s">
        <v>46</v>
      </c>
      <c r="E261" s="175" t="s">
        <v>2038</v>
      </c>
      <c r="F261" s="26" t="s">
        <v>35</v>
      </c>
      <c r="G261" s="178" t="s">
        <v>15</v>
      </c>
      <c r="H261" s="29" t="s">
        <v>18</v>
      </c>
      <c r="I261" s="178" t="s">
        <v>15</v>
      </c>
      <c r="J261" s="28" t="s">
        <v>22</v>
      </c>
      <c r="K261" s="44"/>
      <c r="L261" s="44" t="s">
        <v>2039</v>
      </c>
      <c r="M261" s="29" t="s">
        <v>18</v>
      </c>
      <c r="N261" s="24">
        <v>276.57999999999993</v>
      </c>
      <c r="O261" s="24"/>
      <c r="P261" s="129">
        <v>9.4E-2</v>
      </c>
      <c r="Q261" s="24">
        <v>8.7639999999999993</v>
      </c>
      <c r="R261" s="24">
        <v>36.155000000000001</v>
      </c>
      <c r="S261" s="24">
        <v>72.388999999999996</v>
      </c>
      <c r="T261" s="24">
        <v>158.57599999999999</v>
      </c>
      <c r="U261" s="24"/>
      <c r="V261" s="178"/>
      <c r="W261" s="29" t="s">
        <v>32</v>
      </c>
      <c r="X261" s="131" t="s">
        <v>44</v>
      </c>
      <c r="Y261" s="170" t="s">
        <v>2013</v>
      </c>
      <c r="Z261" s="118" t="s">
        <v>2040</v>
      </c>
      <c r="AA26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9.8958826811525541E-2</v>
      </c>
      <c r="AB26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9.2263314699596783</v>
      </c>
      <c r="AC26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38.062301950752193</v>
      </c>
      <c r="AD26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76.207771426165124</v>
      </c>
      <c r="AE26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166.94143532409012</v>
      </c>
      <c r="AF26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1" s="160">
        <f>SUM(Infrastructure[[#This Row],[2011/12c]:[2014/15c]])</f>
        <v>123.59536367368852</v>
      </c>
      <c r="AH261" s="160">
        <f>SUM(Infrastructure[[#This Row],[2012/13c]:[2014/15c]])</f>
        <v>123.496404846877</v>
      </c>
      <c r="AI261" s="160">
        <f>SUM(Infrastructure[[#This Row],[2015 to 2020c]:[Beyond 2020c]])</f>
        <v>166.94143532409012</v>
      </c>
      <c r="AJ261" s="160">
        <f>Infrastructure[[#This Row],[2012 to 2015 deflated]]+Infrastructure[[#This Row],[Post 2015 deflated]]</f>
        <v>290.43784017096709</v>
      </c>
      <c r="AK261" s="160">
        <f>Infrastructure[[#This Row],[2011 to 2015 deflated]]+Infrastructure[[#This Row],[Post 2015 deflated]]</f>
        <v>290.53679899777865</v>
      </c>
    </row>
    <row r="262" spans="1:37" s="6" customFormat="1" ht="45">
      <c r="A262" s="170" t="s">
        <v>2009</v>
      </c>
      <c r="B262" s="170" t="s">
        <v>2010</v>
      </c>
      <c r="C262" s="173" t="s">
        <v>2010</v>
      </c>
      <c r="D262" s="170" t="s">
        <v>37</v>
      </c>
      <c r="E262" s="175" t="s">
        <v>2024</v>
      </c>
      <c r="F262" s="26" t="s">
        <v>37</v>
      </c>
      <c r="G262" s="178" t="s">
        <v>15</v>
      </c>
      <c r="H262" s="29" t="s">
        <v>18</v>
      </c>
      <c r="I262" s="178" t="s">
        <v>15</v>
      </c>
      <c r="J262" s="28" t="s">
        <v>40</v>
      </c>
      <c r="K262" s="44"/>
      <c r="L262" s="44">
        <v>2017</v>
      </c>
      <c r="M262" s="29" t="s">
        <v>18</v>
      </c>
      <c r="N262" s="24">
        <v>157.10300000000001</v>
      </c>
      <c r="O262" s="24"/>
      <c r="P262" s="129">
        <v>2.653</v>
      </c>
      <c r="Q262" s="24">
        <v>0.28399999999999997</v>
      </c>
      <c r="R262" s="24">
        <v>10.292</v>
      </c>
      <c r="S262" s="24">
        <v>43.195999999999998</v>
      </c>
      <c r="T262" s="24">
        <v>99.64</v>
      </c>
      <c r="U262" s="24"/>
      <c r="V262" s="181"/>
      <c r="W262" s="29" t="s">
        <v>32</v>
      </c>
      <c r="X262" s="131" t="s">
        <v>44</v>
      </c>
      <c r="Y262" s="183" t="s">
        <v>2013</v>
      </c>
      <c r="Z262" s="137" t="s">
        <v>2025</v>
      </c>
      <c r="AA26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2.7929549737338006</v>
      </c>
      <c r="AB26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0.29898198738801329</v>
      </c>
      <c r="AC26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10.834938782385329</v>
      </c>
      <c r="AD26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45.474739180326132</v>
      </c>
      <c r="AE26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104.89635642021707</v>
      </c>
      <c r="AF26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2" s="160">
        <f>SUM(Infrastructure[[#This Row],[2011/12c]:[2014/15c]])</f>
        <v>59.401614923833279</v>
      </c>
      <c r="AH262" s="160">
        <f>SUM(Infrastructure[[#This Row],[2012/13c]:[2014/15c]])</f>
        <v>56.608659950099472</v>
      </c>
      <c r="AI262" s="160">
        <f>SUM(Infrastructure[[#This Row],[2015 to 2020c]:[Beyond 2020c]])</f>
        <v>104.89635642021707</v>
      </c>
      <c r="AJ262" s="160">
        <f>Infrastructure[[#This Row],[2012 to 2015 deflated]]+Infrastructure[[#This Row],[Post 2015 deflated]]</f>
        <v>161.50501637031655</v>
      </c>
      <c r="AK262" s="160">
        <f>Infrastructure[[#This Row],[2011 to 2015 deflated]]+Infrastructure[[#This Row],[Post 2015 deflated]]</f>
        <v>164.29797134405035</v>
      </c>
    </row>
    <row r="263" spans="1:37" s="6" customFormat="1" ht="60">
      <c r="A263" s="170" t="s">
        <v>2009</v>
      </c>
      <c r="B263" s="170" t="s">
        <v>2010</v>
      </c>
      <c r="C263" s="173" t="s">
        <v>2010</v>
      </c>
      <c r="D263" s="170" t="s">
        <v>2041</v>
      </c>
      <c r="E263" s="175" t="s">
        <v>2042</v>
      </c>
      <c r="F263" s="26" t="s">
        <v>37</v>
      </c>
      <c r="G263" s="178" t="s">
        <v>15</v>
      </c>
      <c r="H263" s="29" t="s">
        <v>18</v>
      </c>
      <c r="I263" s="178" t="s">
        <v>15</v>
      </c>
      <c r="J263" s="28" t="s">
        <v>40</v>
      </c>
      <c r="K263" s="44"/>
      <c r="L263" s="44">
        <v>2018</v>
      </c>
      <c r="M263" s="29" t="s">
        <v>18</v>
      </c>
      <c r="N263" s="24">
        <v>654.31200000000001</v>
      </c>
      <c r="O263" s="24"/>
      <c r="P263" s="129">
        <v>93.486000000000004</v>
      </c>
      <c r="Q263" s="24">
        <v>99.111000000000004</v>
      </c>
      <c r="R263" s="24">
        <v>116.91500000000001</v>
      </c>
      <c r="S263" s="24">
        <v>94.26</v>
      </c>
      <c r="T263" s="24">
        <v>172.38300000000001</v>
      </c>
      <c r="U263" s="24"/>
      <c r="V263" s="178"/>
      <c r="W263" s="29" t="s">
        <v>32</v>
      </c>
      <c r="X263" s="131" t="s">
        <v>44</v>
      </c>
      <c r="Y263" s="170" t="s">
        <v>2013</v>
      </c>
      <c r="Z263" s="118" t="s">
        <v>2043</v>
      </c>
      <c r="AA26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98.417711524492304</v>
      </c>
      <c r="AB26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104.33944983103306</v>
      </c>
      <c r="AC26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123.08267273052668</v>
      </c>
      <c r="AD26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99.23254271547232</v>
      </c>
      <c r="AE26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181.47680257714049</v>
      </c>
      <c r="AF26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3" s="160">
        <f>SUM(Infrastructure[[#This Row],[2011/12c]:[2014/15c]])</f>
        <v>425.0723768015244</v>
      </c>
      <c r="AH263" s="160">
        <f>SUM(Infrastructure[[#This Row],[2012/13c]:[2014/15c]])</f>
        <v>326.65466527703205</v>
      </c>
      <c r="AI263" s="160">
        <f>SUM(Infrastructure[[#This Row],[2015 to 2020c]:[Beyond 2020c]])</f>
        <v>181.47680257714049</v>
      </c>
      <c r="AJ263" s="160">
        <f>Infrastructure[[#This Row],[2012 to 2015 deflated]]+Infrastructure[[#This Row],[Post 2015 deflated]]</f>
        <v>508.13146785417257</v>
      </c>
      <c r="AK263" s="160">
        <f>Infrastructure[[#This Row],[2011 to 2015 deflated]]+Infrastructure[[#This Row],[Post 2015 deflated]]</f>
        <v>606.54917937866492</v>
      </c>
    </row>
    <row r="264" spans="1:37" s="6" customFormat="1" ht="45">
      <c r="A264" s="170" t="s">
        <v>2009</v>
      </c>
      <c r="B264" s="170" t="s">
        <v>2010</v>
      </c>
      <c r="C264" s="173" t="s">
        <v>2010</v>
      </c>
      <c r="D264" s="170" t="s">
        <v>2035</v>
      </c>
      <c r="E264" s="175" t="s">
        <v>2036</v>
      </c>
      <c r="F264" s="26" t="s">
        <v>36</v>
      </c>
      <c r="G264" s="178" t="s">
        <v>15</v>
      </c>
      <c r="H264" s="29" t="s">
        <v>18</v>
      </c>
      <c r="I264" s="178" t="s">
        <v>15</v>
      </c>
      <c r="J264" s="28" t="s">
        <v>22</v>
      </c>
      <c r="K264" s="44"/>
      <c r="L264" s="44">
        <v>2016</v>
      </c>
      <c r="M264" s="29" t="s">
        <v>18</v>
      </c>
      <c r="N264" s="24">
        <v>207.279</v>
      </c>
      <c r="O264" s="24"/>
      <c r="P264" s="129">
        <v>2.8809999999999998</v>
      </c>
      <c r="Q264" s="24">
        <v>1.677</v>
      </c>
      <c r="R264" s="24">
        <v>8.1609999999999996</v>
      </c>
      <c r="S264" s="24">
        <v>48.045000000000002</v>
      </c>
      <c r="T264" s="24">
        <v>144.01599999999999</v>
      </c>
      <c r="U264" s="24"/>
      <c r="V264" s="178"/>
      <c r="W264" s="29" t="s">
        <v>32</v>
      </c>
      <c r="X264" s="131" t="s">
        <v>44</v>
      </c>
      <c r="Y264" s="170" t="s">
        <v>2013</v>
      </c>
      <c r="Z264" s="118" t="s">
        <v>2037</v>
      </c>
      <c r="AA26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3.0329827664255857</v>
      </c>
      <c r="AB26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1.7654675804566846</v>
      </c>
      <c r="AC26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8.5915211234985094</v>
      </c>
      <c r="AD26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50.57954078893345</v>
      </c>
      <c r="AE26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151.61334470307085</v>
      </c>
      <c r="AF26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4" s="160">
        <f>SUM(Infrastructure[[#This Row],[2011/12c]:[2014/15c]])</f>
        <v>63.969512259314229</v>
      </c>
      <c r="AH264" s="160">
        <f>SUM(Infrastructure[[#This Row],[2012/13c]:[2014/15c]])</f>
        <v>60.936529492888646</v>
      </c>
      <c r="AI264" s="160">
        <f>SUM(Infrastructure[[#This Row],[2015 to 2020c]:[Beyond 2020c]])</f>
        <v>151.61334470307085</v>
      </c>
      <c r="AJ264" s="160">
        <f>Infrastructure[[#This Row],[2012 to 2015 deflated]]+Infrastructure[[#This Row],[Post 2015 deflated]]</f>
        <v>212.54987419595949</v>
      </c>
      <c r="AK264" s="160">
        <f>Infrastructure[[#This Row],[2011 to 2015 deflated]]+Infrastructure[[#This Row],[Post 2015 deflated]]</f>
        <v>215.58285696238508</v>
      </c>
    </row>
    <row r="265" spans="1:37" s="6" customFormat="1" ht="60">
      <c r="A265" s="170" t="s">
        <v>2009</v>
      </c>
      <c r="B265" s="170" t="s">
        <v>2010</v>
      </c>
      <c r="C265" s="173" t="s">
        <v>2010</v>
      </c>
      <c r="D265" s="170" t="s">
        <v>45</v>
      </c>
      <c r="E265" s="175" t="s">
        <v>2032</v>
      </c>
      <c r="F265" s="26" t="s">
        <v>36</v>
      </c>
      <c r="G265" s="178" t="s">
        <v>15</v>
      </c>
      <c r="H265" s="29" t="s">
        <v>18</v>
      </c>
      <c r="I265" s="178" t="s">
        <v>15</v>
      </c>
      <c r="J265" s="28" t="s">
        <v>22</v>
      </c>
      <c r="K265" s="44"/>
      <c r="L265" s="44" t="s">
        <v>2033</v>
      </c>
      <c r="M265" s="29" t="s">
        <v>18</v>
      </c>
      <c r="N265" s="24">
        <v>549.42999999999995</v>
      </c>
      <c r="O265" s="24"/>
      <c r="P265" s="129">
        <v>3.831</v>
      </c>
      <c r="Q265" s="24">
        <v>26.904</v>
      </c>
      <c r="R265" s="24">
        <v>43.189</v>
      </c>
      <c r="S265" s="24">
        <v>50.338000000000001</v>
      </c>
      <c r="T265" s="24">
        <v>423.08699999999999</v>
      </c>
      <c r="U265" s="24"/>
      <c r="V265" s="178"/>
      <c r="W265" s="29" t="s">
        <v>32</v>
      </c>
      <c r="X265" s="131" t="s">
        <v>44</v>
      </c>
      <c r="Y265" s="170" t="s">
        <v>2013</v>
      </c>
      <c r="Z265" s="118" t="s">
        <v>2034</v>
      </c>
      <c r="AA26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4.0330985693080255</v>
      </c>
      <c r="AB26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28.323279537630672</v>
      </c>
      <c r="AC26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45.467369905989109</v>
      </c>
      <c r="AD26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52.993504511048648</v>
      </c>
      <c r="AE26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445.40631020433938</v>
      </c>
      <c r="AF26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5" s="160">
        <f>SUM(Infrastructure[[#This Row],[2011/12c]:[2014/15c]])</f>
        <v>130.81725252397646</v>
      </c>
      <c r="AH265" s="160">
        <f>SUM(Infrastructure[[#This Row],[2012/13c]:[2014/15c]])</f>
        <v>126.78415395466843</v>
      </c>
      <c r="AI265" s="160">
        <f>SUM(Infrastructure[[#This Row],[2015 to 2020c]:[Beyond 2020c]])</f>
        <v>445.40631020433938</v>
      </c>
      <c r="AJ265" s="160">
        <f>Infrastructure[[#This Row],[2012 to 2015 deflated]]+Infrastructure[[#This Row],[Post 2015 deflated]]</f>
        <v>572.19046415900777</v>
      </c>
      <c r="AK265" s="160">
        <f>Infrastructure[[#This Row],[2011 to 2015 deflated]]+Infrastructure[[#This Row],[Post 2015 deflated]]</f>
        <v>576.22356272831587</v>
      </c>
    </row>
    <row r="266" spans="1:37" s="6" customFormat="1" ht="60">
      <c r="A266" s="170" t="s">
        <v>2009</v>
      </c>
      <c r="B266" s="170" t="s">
        <v>2010</v>
      </c>
      <c r="C266" s="173" t="s">
        <v>2010</v>
      </c>
      <c r="D266" s="170" t="s">
        <v>2047</v>
      </c>
      <c r="E266" s="175" t="s">
        <v>2048</v>
      </c>
      <c r="F266" s="26" t="s">
        <v>2049</v>
      </c>
      <c r="G266" s="178" t="s">
        <v>15</v>
      </c>
      <c r="H266" s="29" t="s">
        <v>18</v>
      </c>
      <c r="I266" s="178" t="s">
        <v>15</v>
      </c>
      <c r="J266" s="28" t="s">
        <v>40</v>
      </c>
      <c r="K266" s="44"/>
      <c r="L266" s="44"/>
      <c r="M266" s="29" t="s">
        <v>18</v>
      </c>
      <c r="N266" s="24">
        <v>9722.2360000000008</v>
      </c>
      <c r="O266" s="24"/>
      <c r="P266" s="129">
        <v>714.88800000000003</v>
      </c>
      <c r="Q266" s="24">
        <v>895.31200000000001</v>
      </c>
      <c r="R266" s="24">
        <v>1047.982</v>
      </c>
      <c r="S266" s="24">
        <v>1093.2049999999999</v>
      </c>
      <c r="T266" s="24">
        <v>5970.8490000000002</v>
      </c>
      <c r="U266" s="24"/>
      <c r="V266" s="181"/>
      <c r="W266" s="29" t="s">
        <v>32</v>
      </c>
      <c r="X266" s="131" t="s">
        <v>44</v>
      </c>
      <c r="Y266" s="183" t="s">
        <v>2013</v>
      </c>
      <c r="Z266" s="137" t="s">
        <v>2050</v>
      </c>
      <c r="AA26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752.60082746423268</v>
      </c>
      <c r="AB26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942.54282074766547</v>
      </c>
      <c r="AC26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1103.2666940382569</v>
      </c>
      <c r="AD26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1150.8753645158913</v>
      </c>
      <c r="AE26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6285.8320437103239</v>
      </c>
      <c r="AF26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6" s="160">
        <f>SUM(Infrastructure[[#This Row],[2011/12c]:[2014/15c]])</f>
        <v>3949.2857067660461</v>
      </c>
      <c r="AH266" s="160">
        <f>SUM(Infrastructure[[#This Row],[2012/13c]:[2014/15c]])</f>
        <v>3196.6848793018135</v>
      </c>
      <c r="AI266" s="160">
        <f>SUM(Infrastructure[[#This Row],[2015 to 2020c]:[Beyond 2020c]])</f>
        <v>6285.8320437103239</v>
      </c>
      <c r="AJ266" s="160">
        <f>Infrastructure[[#This Row],[2012 to 2015 deflated]]+Infrastructure[[#This Row],[Post 2015 deflated]]</f>
        <v>9482.5169230121373</v>
      </c>
      <c r="AK266" s="160">
        <f>Infrastructure[[#This Row],[2011 to 2015 deflated]]+Infrastructure[[#This Row],[Post 2015 deflated]]</f>
        <v>10235.117750476369</v>
      </c>
    </row>
    <row r="267" spans="1:37" s="6" customFormat="1" ht="75">
      <c r="A267" s="170" t="s">
        <v>2009</v>
      </c>
      <c r="B267" s="170" t="s">
        <v>2010</v>
      </c>
      <c r="C267" s="173" t="s">
        <v>2010</v>
      </c>
      <c r="D267" s="170" t="s">
        <v>2015</v>
      </c>
      <c r="E267" s="170" t="s">
        <v>2016</v>
      </c>
      <c r="F267" s="26" t="s">
        <v>1773</v>
      </c>
      <c r="G267" s="178" t="s">
        <v>15</v>
      </c>
      <c r="H267" s="29" t="s">
        <v>18</v>
      </c>
      <c r="I267" s="178" t="s">
        <v>15</v>
      </c>
      <c r="J267" s="28" t="s">
        <v>40</v>
      </c>
      <c r="K267" s="44"/>
      <c r="L267" s="44">
        <v>2014</v>
      </c>
      <c r="M267" s="29" t="s">
        <v>18</v>
      </c>
      <c r="N267" s="24">
        <v>250.03900000000002</v>
      </c>
      <c r="O267" s="24"/>
      <c r="P267" s="129">
        <v>17.437000000000001</v>
      </c>
      <c r="Q267" s="24">
        <v>23.335000000000001</v>
      </c>
      <c r="R267" s="24">
        <v>77.775000000000006</v>
      </c>
      <c r="S267" s="24">
        <v>11.515000000000001</v>
      </c>
      <c r="T267" s="24">
        <v>0</v>
      </c>
      <c r="U267" s="24"/>
      <c r="V267" s="181"/>
      <c r="W267" s="29" t="s">
        <v>32</v>
      </c>
      <c r="X267" s="131" t="s">
        <v>44</v>
      </c>
      <c r="Y267" s="183" t="s">
        <v>2013</v>
      </c>
      <c r="Z267" s="137" t="s">
        <v>2017</v>
      </c>
      <c r="AA26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18.356862373537989</v>
      </c>
      <c r="AB26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24.566002379222855</v>
      </c>
      <c r="AC26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81.877901651770216</v>
      </c>
      <c r="AD26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12.122456284411879</v>
      </c>
      <c r="AE26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6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7" s="160">
        <f>SUM(Infrastructure[[#This Row],[2011/12c]:[2014/15c]])</f>
        <v>136.92322268894293</v>
      </c>
      <c r="AH267" s="160">
        <f>SUM(Infrastructure[[#This Row],[2012/13c]:[2014/15c]])</f>
        <v>118.56636031540495</v>
      </c>
      <c r="AI267" s="160">
        <f>SUM(Infrastructure[[#This Row],[2015 to 2020c]:[Beyond 2020c]])</f>
        <v>0</v>
      </c>
      <c r="AJ267" s="160">
        <f>Infrastructure[[#This Row],[2012 to 2015 deflated]]+Infrastructure[[#This Row],[Post 2015 deflated]]</f>
        <v>118.56636031540495</v>
      </c>
      <c r="AK267" s="160">
        <f>Infrastructure[[#This Row],[2011 to 2015 deflated]]+Infrastructure[[#This Row],[Post 2015 deflated]]</f>
        <v>136.92322268894293</v>
      </c>
    </row>
    <row r="268" spans="1:37" s="6" customFormat="1" ht="45">
      <c r="A268" s="170" t="s">
        <v>2009</v>
      </c>
      <c r="B268" s="170" t="s">
        <v>2010</v>
      </c>
      <c r="C268" s="173" t="s">
        <v>2010</v>
      </c>
      <c r="D268" s="170" t="s">
        <v>2018</v>
      </c>
      <c r="E268" s="175" t="s">
        <v>2019</v>
      </c>
      <c r="F268" s="26" t="s">
        <v>1773</v>
      </c>
      <c r="G268" s="178" t="s">
        <v>15</v>
      </c>
      <c r="H268" s="29" t="s">
        <v>18</v>
      </c>
      <c r="I268" s="178" t="s">
        <v>15</v>
      </c>
      <c r="J268" s="28" t="s">
        <v>40</v>
      </c>
      <c r="K268" s="44"/>
      <c r="L268" s="44">
        <v>2014</v>
      </c>
      <c r="M268" s="29" t="s">
        <v>18</v>
      </c>
      <c r="N268" s="24">
        <v>34.033999999999999</v>
      </c>
      <c r="O268" s="24"/>
      <c r="P268" s="129">
        <v>0.218</v>
      </c>
      <c r="Q268" s="24">
        <v>9.4260000000000002</v>
      </c>
      <c r="R268" s="24">
        <v>19.776</v>
      </c>
      <c r="S268" s="24">
        <v>4.3570000000000002</v>
      </c>
      <c r="T268" s="24">
        <v>0</v>
      </c>
      <c r="U268" s="24"/>
      <c r="V268" s="181"/>
      <c r="W268" s="29" t="s">
        <v>32</v>
      </c>
      <c r="X268" s="131" t="s">
        <v>44</v>
      </c>
      <c r="Y268" s="183" t="s">
        <v>2013</v>
      </c>
      <c r="Z268" s="137" t="s">
        <v>2020</v>
      </c>
      <c r="AA26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0.2295002579246018</v>
      </c>
      <c r="AB26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9.9232542715472309</v>
      </c>
      <c r="AC26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20.819252755582223</v>
      </c>
      <c r="AD26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4.5868468980618813</v>
      </c>
      <c r="AE26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6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68" s="160">
        <f>SUM(Infrastructure[[#This Row],[2011/12c]:[2014/15c]])</f>
        <v>35.558854183115933</v>
      </c>
      <c r="AH268" s="160">
        <f>SUM(Infrastructure[[#This Row],[2012/13c]:[2014/15c]])</f>
        <v>35.329353925191334</v>
      </c>
      <c r="AI268" s="160">
        <f>SUM(Infrastructure[[#This Row],[2015 to 2020c]:[Beyond 2020c]])</f>
        <v>0</v>
      </c>
      <c r="AJ268" s="160">
        <f>Infrastructure[[#This Row],[2012 to 2015 deflated]]+Infrastructure[[#This Row],[Post 2015 deflated]]</f>
        <v>35.329353925191334</v>
      </c>
      <c r="AK268" s="160">
        <f>Infrastructure[[#This Row],[2011 to 2015 deflated]]+Infrastructure[[#This Row],[Post 2015 deflated]]</f>
        <v>35.558854183115933</v>
      </c>
    </row>
    <row r="269" spans="1:37" s="107" customFormat="1" ht="45">
      <c r="A269" s="112" t="s">
        <v>2009</v>
      </c>
      <c r="B269" s="112" t="s">
        <v>2010</v>
      </c>
      <c r="C269" s="112" t="s">
        <v>2010</v>
      </c>
      <c r="D269" s="112" t="s">
        <v>2058</v>
      </c>
      <c r="E269" s="122" t="s">
        <v>2056</v>
      </c>
      <c r="F269" s="26" t="s">
        <v>29</v>
      </c>
      <c r="G269" s="125" t="s">
        <v>15</v>
      </c>
      <c r="H269" s="29" t="s">
        <v>18</v>
      </c>
      <c r="I269" s="125" t="s">
        <v>15</v>
      </c>
      <c r="J269" s="28" t="s">
        <v>40</v>
      </c>
      <c r="K269" s="44"/>
      <c r="L269" s="44"/>
      <c r="M269" s="29"/>
      <c r="N269" s="24">
        <v>4001.3999999999996</v>
      </c>
      <c r="O269" s="24"/>
      <c r="P269" s="129"/>
      <c r="Q269" s="24"/>
      <c r="R269" s="24">
        <v>592.20000000000005</v>
      </c>
      <c r="S269" s="24">
        <v>736.5</v>
      </c>
      <c r="T269" s="24">
        <v>2259</v>
      </c>
      <c r="U269" s="24">
        <v>413.7</v>
      </c>
      <c r="V269" s="125"/>
      <c r="W269" s="29" t="s">
        <v>32</v>
      </c>
      <c r="X269" s="131" t="s">
        <v>44</v>
      </c>
      <c r="Y269" s="112" t="s">
        <v>2057</v>
      </c>
      <c r="Z269" s="135"/>
      <c r="AA26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6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6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623.44060891261097</v>
      </c>
      <c r="AD26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775.3529356030698</v>
      </c>
      <c r="AE26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2378.170103906768</v>
      </c>
      <c r="AF26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435.5241133183842</v>
      </c>
      <c r="AG269" s="160">
        <f>SUM(Infrastructure[[#This Row],[2011/12c]:[2014/15c]])</f>
        <v>1398.7935445156809</v>
      </c>
      <c r="AH269" s="160">
        <f>SUM(Infrastructure[[#This Row],[2012/13c]:[2014/15c]])</f>
        <v>1398.7935445156809</v>
      </c>
      <c r="AI269" s="160">
        <f>SUM(Infrastructure[[#This Row],[2015 to 2020c]:[Beyond 2020c]])</f>
        <v>2813.694217225152</v>
      </c>
      <c r="AJ269" s="160">
        <f>Infrastructure[[#This Row],[2012 to 2015 deflated]]+Infrastructure[[#This Row],[Post 2015 deflated]]</f>
        <v>4212.4877617408329</v>
      </c>
      <c r="AK269" s="160">
        <f>Infrastructure[[#This Row],[2011 to 2015 deflated]]+Infrastructure[[#This Row],[Post 2015 deflated]]</f>
        <v>4212.4877617408329</v>
      </c>
    </row>
    <row r="270" spans="1:37" s="107" customFormat="1" ht="45">
      <c r="A270" s="113" t="s">
        <v>2009</v>
      </c>
      <c r="B270" s="113" t="s">
        <v>2010</v>
      </c>
      <c r="C270" s="113" t="s">
        <v>2010</v>
      </c>
      <c r="D270" s="113" t="s">
        <v>2054</v>
      </c>
      <c r="E270" s="123" t="s">
        <v>2052</v>
      </c>
      <c r="F270" s="26" t="s">
        <v>29</v>
      </c>
      <c r="G270" s="126" t="s">
        <v>15</v>
      </c>
      <c r="H270" s="29" t="s">
        <v>18</v>
      </c>
      <c r="I270" s="126" t="s">
        <v>15</v>
      </c>
      <c r="J270" s="28" t="s">
        <v>40</v>
      </c>
      <c r="K270" s="44"/>
      <c r="L270" s="44"/>
      <c r="M270" s="29"/>
      <c r="N270" s="24">
        <v>324.5</v>
      </c>
      <c r="O270" s="24"/>
      <c r="P270" s="129"/>
      <c r="Q270" s="24">
        <v>324.5</v>
      </c>
      <c r="R270" s="24"/>
      <c r="S270" s="24"/>
      <c r="T270" s="24"/>
      <c r="U270" s="24"/>
      <c r="V270" s="126"/>
      <c r="W270" s="29" t="s">
        <v>32</v>
      </c>
      <c r="X270" s="131" t="s">
        <v>44</v>
      </c>
      <c r="Y270" s="113" t="s">
        <v>2053</v>
      </c>
      <c r="Z270" s="136"/>
      <c r="AA27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7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341.61850319510677</v>
      </c>
      <c r="AC27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7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7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7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0" s="160">
        <f>SUM(Infrastructure[[#This Row],[2011/12c]:[2014/15c]])</f>
        <v>341.61850319510677</v>
      </c>
      <c r="AH270" s="160">
        <f>SUM(Infrastructure[[#This Row],[2012/13c]:[2014/15c]])</f>
        <v>341.61850319510677</v>
      </c>
      <c r="AI270" s="160">
        <f>SUM(Infrastructure[[#This Row],[2015 to 2020c]:[Beyond 2020c]])</f>
        <v>0</v>
      </c>
      <c r="AJ270" s="160">
        <f>Infrastructure[[#This Row],[2012 to 2015 deflated]]+Infrastructure[[#This Row],[Post 2015 deflated]]</f>
        <v>341.61850319510677</v>
      </c>
      <c r="AK270" s="160">
        <f>Infrastructure[[#This Row],[2011 to 2015 deflated]]+Infrastructure[[#This Row],[Post 2015 deflated]]</f>
        <v>341.61850319510677</v>
      </c>
    </row>
    <row r="271" spans="1:37" s="107" customFormat="1" ht="45">
      <c r="A271" s="113" t="s">
        <v>2009</v>
      </c>
      <c r="B271" s="113" t="s">
        <v>2010</v>
      </c>
      <c r="C271" s="117" t="s">
        <v>2010</v>
      </c>
      <c r="D271" s="113" t="s">
        <v>27</v>
      </c>
      <c r="E271" s="123" t="s">
        <v>2026</v>
      </c>
      <c r="F271" s="26" t="s">
        <v>27</v>
      </c>
      <c r="G271" s="126" t="s">
        <v>15</v>
      </c>
      <c r="H271" s="29" t="s">
        <v>18</v>
      </c>
      <c r="I271" s="126" t="s">
        <v>15</v>
      </c>
      <c r="J271" s="28" t="s">
        <v>22</v>
      </c>
      <c r="K271" s="44"/>
      <c r="L271" s="44">
        <v>2019</v>
      </c>
      <c r="M271" s="29" t="s">
        <v>18</v>
      </c>
      <c r="N271" s="24">
        <v>268.89699999999999</v>
      </c>
      <c r="O271" s="24"/>
      <c r="P271" s="129">
        <v>8.0389999999999997</v>
      </c>
      <c r="Q271" s="24">
        <v>9.1180000000000003</v>
      </c>
      <c r="R271" s="24">
        <v>27.443000000000001</v>
      </c>
      <c r="S271" s="24">
        <v>41.634</v>
      </c>
      <c r="T271" s="24">
        <v>173.69900000000001</v>
      </c>
      <c r="U271" s="24"/>
      <c r="V271" s="126"/>
      <c r="W271" s="29" t="s">
        <v>32</v>
      </c>
      <c r="X271" s="131" t="s">
        <v>44</v>
      </c>
      <c r="Y271" s="113" t="s">
        <v>2013</v>
      </c>
      <c r="Z271" s="136" t="s">
        <v>2027</v>
      </c>
      <c r="AA27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8.4630851993388703</v>
      </c>
      <c r="AB27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9.5990062007179784</v>
      </c>
      <c r="AC27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28.890713661581866</v>
      </c>
      <c r="AD27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43.830338249692062</v>
      </c>
      <c r="AE27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182.86222615250188</v>
      </c>
      <c r="AF27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1" s="160">
        <f>SUM(Infrastructure[[#This Row],[2011/12c]:[2014/15c]])</f>
        <v>90.783143311330775</v>
      </c>
      <c r="AH271" s="160">
        <f>SUM(Infrastructure[[#This Row],[2012/13c]:[2014/15c]])</f>
        <v>82.320058111991898</v>
      </c>
      <c r="AI271" s="160">
        <f>SUM(Infrastructure[[#This Row],[2015 to 2020c]:[Beyond 2020c]])</f>
        <v>182.86222615250188</v>
      </c>
      <c r="AJ271" s="160">
        <f>Infrastructure[[#This Row],[2012 to 2015 deflated]]+Infrastructure[[#This Row],[Post 2015 deflated]]</f>
        <v>265.18228426449377</v>
      </c>
      <c r="AK271" s="160">
        <f>Infrastructure[[#This Row],[2011 to 2015 deflated]]+Infrastructure[[#This Row],[Post 2015 deflated]]</f>
        <v>273.64536946383265</v>
      </c>
    </row>
    <row r="272" spans="1:37" s="107" customFormat="1" ht="45">
      <c r="A272" s="113" t="s">
        <v>2009</v>
      </c>
      <c r="B272" s="113" t="s">
        <v>2010</v>
      </c>
      <c r="C272" s="113" t="s">
        <v>2010</v>
      </c>
      <c r="D272" s="113" t="s">
        <v>2055</v>
      </c>
      <c r="E272" s="123" t="s">
        <v>2056</v>
      </c>
      <c r="F272" s="26" t="s">
        <v>29</v>
      </c>
      <c r="G272" s="126" t="s">
        <v>15</v>
      </c>
      <c r="H272" s="29" t="s">
        <v>18</v>
      </c>
      <c r="I272" s="126" t="s">
        <v>15</v>
      </c>
      <c r="J272" s="28" t="s">
        <v>40</v>
      </c>
      <c r="K272" s="44"/>
      <c r="L272" s="44"/>
      <c r="M272" s="29"/>
      <c r="N272" s="24">
        <v>1937.6</v>
      </c>
      <c r="O272" s="24"/>
      <c r="P272" s="129"/>
      <c r="Q272" s="24"/>
      <c r="R272" s="24">
        <v>310.7</v>
      </c>
      <c r="S272" s="24">
        <v>352.29999999999995</v>
      </c>
      <c r="T272" s="24">
        <v>1166.1999999999998</v>
      </c>
      <c r="U272" s="24">
        <v>108.4</v>
      </c>
      <c r="V272" s="126"/>
      <c r="W272" s="29" t="s">
        <v>32</v>
      </c>
      <c r="X272" s="131" t="s">
        <v>44</v>
      </c>
      <c r="Y272" s="113" t="s">
        <v>2057</v>
      </c>
      <c r="Z272" s="136"/>
      <c r="AA27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7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7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327.09050521639347</v>
      </c>
      <c r="AD27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370.88504984787704</v>
      </c>
      <c r="AE27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1227.7211045489476</v>
      </c>
      <c r="AF27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114.11847687626988</v>
      </c>
      <c r="AG272" s="160">
        <f>SUM(Infrastructure[[#This Row],[2011/12c]:[2014/15c]])</f>
        <v>697.97555506427057</v>
      </c>
      <c r="AH272" s="160">
        <f>SUM(Infrastructure[[#This Row],[2012/13c]:[2014/15c]])</f>
        <v>697.97555506427057</v>
      </c>
      <c r="AI272" s="160">
        <f>SUM(Infrastructure[[#This Row],[2015 to 2020c]:[Beyond 2020c]])</f>
        <v>1341.8395814252174</v>
      </c>
      <c r="AJ272" s="160">
        <f>Infrastructure[[#This Row],[2012 to 2015 deflated]]+Infrastructure[[#This Row],[Post 2015 deflated]]</f>
        <v>2039.8151364894879</v>
      </c>
      <c r="AK272" s="160">
        <f>Infrastructure[[#This Row],[2011 to 2015 deflated]]+Infrastructure[[#This Row],[Post 2015 deflated]]</f>
        <v>2039.8151364894879</v>
      </c>
    </row>
    <row r="273" spans="1:37" s="107" customFormat="1" ht="45">
      <c r="A273" s="113" t="s">
        <v>2009</v>
      </c>
      <c r="B273" s="113" t="s">
        <v>2010</v>
      </c>
      <c r="C273" s="113" t="s">
        <v>2010</v>
      </c>
      <c r="D273" s="113" t="s">
        <v>2051</v>
      </c>
      <c r="E273" s="123" t="s">
        <v>2052</v>
      </c>
      <c r="F273" s="26" t="s">
        <v>29</v>
      </c>
      <c r="G273" s="126" t="s">
        <v>15</v>
      </c>
      <c r="H273" s="29" t="s">
        <v>18</v>
      </c>
      <c r="I273" s="126" t="s">
        <v>15</v>
      </c>
      <c r="J273" s="28" t="s">
        <v>40</v>
      </c>
      <c r="K273" s="44"/>
      <c r="L273" s="44"/>
      <c r="M273" s="29"/>
      <c r="N273" s="24">
        <v>247.2</v>
      </c>
      <c r="O273" s="24"/>
      <c r="P273" s="129"/>
      <c r="Q273" s="24">
        <v>247.2</v>
      </c>
      <c r="R273" s="24"/>
      <c r="S273" s="24"/>
      <c r="T273" s="24"/>
      <c r="U273" s="24"/>
      <c r="V273" s="126"/>
      <c r="W273" s="29" t="s">
        <v>32</v>
      </c>
      <c r="X273" s="131" t="s">
        <v>44</v>
      </c>
      <c r="Y273" s="113" t="s">
        <v>2053</v>
      </c>
      <c r="Z273" s="136"/>
      <c r="AA27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7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260.2406594447778</v>
      </c>
      <c r="AC27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7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7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7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3" s="160">
        <f>SUM(Infrastructure[[#This Row],[2011/12c]:[2014/15c]])</f>
        <v>260.2406594447778</v>
      </c>
      <c r="AH273" s="160">
        <f>SUM(Infrastructure[[#This Row],[2012/13c]:[2014/15c]])</f>
        <v>260.2406594447778</v>
      </c>
      <c r="AI273" s="160">
        <f>SUM(Infrastructure[[#This Row],[2015 to 2020c]:[Beyond 2020c]])</f>
        <v>0</v>
      </c>
      <c r="AJ273" s="160">
        <f>Infrastructure[[#This Row],[2012 to 2015 deflated]]+Infrastructure[[#This Row],[Post 2015 deflated]]</f>
        <v>260.2406594447778</v>
      </c>
      <c r="AK273" s="160">
        <f>Infrastructure[[#This Row],[2011 to 2015 deflated]]+Infrastructure[[#This Row],[Post 2015 deflated]]</f>
        <v>260.2406594447778</v>
      </c>
    </row>
    <row r="274" spans="1:37" s="107" customFormat="1" ht="30">
      <c r="A274" s="113" t="s">
        <v>2009</v>
      </c>
      <c r="B274" s="113" t="s">
        <v>2010</v>
      </c>
      <c r="C274" s="117" t="s">
        <v>2010</v>
      </c>
      <c r="D274" s="113" t="s">
        <v>2021</v>
      </c>
      <c r="E274" s="123" t="s">
        <v>2022</v>
      </c>
      <c r="F274" s="26" t="s">
        <v>1773</v>
      </c>
      <c r="G274" s="126" t="s">
        <v>15</v>
      </c>
      <c r="H274" s="29" t="s">
        <v>18</v>
      </c>
      <c r="I274" s="126" t="s">
        <v>15</v>
      </c>
      <c r="J274" s="28" t="s">
        <v>40</v>
      </c>
      <c r="K274" s="44"/>
      <c r="L274" s="44">
        <v>2016</v>
      </c>
      <c r="M274" s="29" t="s">
        <v>18</v>
      </c>
      <c r="N274" s="24">
        <v>883.45900000000006</v>
      </c>
      <c r="O274" s="24"/>
      <c r="P274" s="129">
        <v>31.344999999999999</v>
      </c>
      <c r="Q274" s="24">
        <v>103.79600000000001</v>
      </c>
      <c r="R274" s="24">
        <v>190.36</v>
      </c>
      <c r="S274" s="24">
        <v>272.59800000000001</v>
      </c>
      <c r="T274" s="24">
        <v>219.55699999999999</v>
      </c>
      <c r="U274" s="24"/>
      <c r="V274" s="126"/>
      <c r="W274" s="29" t="s">
        <v>32</v>
      </c>
      <c r="X274" s="131" t="s">
        <v>44</v>
      </c>
      <c r="Y274" s="113" t="s">
        <v>2013</v>
      </c>
      <c r="Z274" s="136" t="s">
        <v>2023</v>
      </c>
      <c r="AA27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32.998557727736895</v>
      </c>
      <c r="AB27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109.27159986945857</v>
      </c>
      <c r="AC27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200.40215182810641</v>
      </c>
      <c r="AD27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286.97849224647064</v>
      </c>
      <c r="AE27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231.13939508785225</v>
      </c>
      <c r="AF27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4" s="160">
        <f>SUM(Infrastructure[[#This Row],[2011/12c]:[2014/15c]])</f>
        <v>629.65080167177257</v>
      </c>
      <c r="AH274" s="160">
        <f>SUM(Infrastructure[[#This Row],[2012/13c]:[2014/15c]])</f>
        <v>596.6522439440356</v>
      </c>
      <c r="AI274" s="160">
        <f>SUM(Infrastructure[[#This Row],[2015 to 2020c]:[Beyond 2020c]])</f>
        <v>231.13939508785225</v>
      </c>
      <c r="AJ274" s="160">
        <f>Infrastructure[[#This Row],[2012 to 2015 deflated]]+Infrastructure[[#This Row],[Post 2015 deflated]]</f>
        <v>827.79163903188783</v>
      </c>
      <c r="AK274" s="160">
        <f>Infrastructure[[#This Row],[2011 to 2015 deflated]]+Infrastructure[[#This Row],[Post 2015 deflated]]</f>
        <v>860.79019675962479</v>
      </c>
    </row>
    <row r="275" spans="1:37" s="107" customFormat="1" ht="45">
      <c r="A275" s="113" t="s">
        <v>2009</v>
      </c>
      <c r="B275" s="113" t="s">
        <v>2010</v>
      </c>
      <c r="C275" s="117" t="s">
        <v>2010</v>
      </c>
      <c r="D275" s="113" t="s">
        <v>2044</v>
      </c>
      <c r="E275" s="123" t="s">
        <v>2045</v>
      </c>
      <c r="F275" s="26" t="s">
        <v>36</v>
      </c>
      <c r="G275" s="126" t="s">
        <v>15</v>
      </c>
      <c r="H275" s="29" t="s">
        <v>18</v>
      </c>
      <c r="I275" s="126" t="s">
        <v>15</v>
      </c>
      <c r="J275" s="28" t="s">
        <v>22</v>
      </c>
      <c r="K275" s="44"/>
      <c r="L275" s="44">
        <v>2020</v>
      </c>
      <c r="M275" s="29" t="s">
        <v>18</v>
      </c>
      <c r="N275" s="24">
        <v>672.35199999999998</v>
      </c>
      <c r="O275" s="24"/>
      <c r="P275" s="129">
        <v>0</v>
      </c>
      <c r="Q275" s="24">
        <v>0</v>
      </c>
      <c r="R275" s="24">
        <v>0.73399999999999999</v>
      </c>
      <c r="S275" s="24">
        <v>4.718</v>
      </c>
      <c r="T275" s="24">
        <v>666.9</v>
      </c>
      <c r="U275" s="24"/>
      <c r="V275" s="126"/>
      <c r="W275" s="29" t="s">
        <v>32</v>
      </c>
      <c r="X275" s="131" t="s">
        <v>44</v>
      </c>
      <c r="Y275" s="113" t="s">
        <v>2013</v>
      </c>
      <c r="Z275" s="136" t="s">
        <v>2046</v>
      </c>
      <c r="AA27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7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7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0.77272105191127394</v>
      </c>
      <c r="AD27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4.9668909031572079</v>
      </c>
      <c r="AE27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702.08129362347211</v>
      </c>
      <c r="AF27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5" s="160">
        <f>SUM(Infrastructure[[#This Row],[2011/12c]:[2014/15c]])</f>
        <v>5.7396119550684821</v>
      </c>
      <c r="AH275" s="160">
        <f>SUM(Infrastructure[[#This Row],[2012/13c]:[2014/15c]])</f>
        <v>5.7396119550684821</v>
      </c>
      <c r="AI275" s="160">
        <f>SUM(Infrastructure[[#This Row],[2015 to 2020c]:[Beyond 2020c]])</f>
        <v>702.08129362347211</v>
      </c>
      <c r="AJ275" s="160">
        <f>Infrastructure[[#This Row],[2012 to 2015 deflated]]+Infrastructure[[#This Row],[Post 2015 deflated]]</f>
        <v>707.82090557854053</v>
      </c>
      <c r="AK275" s="160">
        <f>Infrastructure[[#This Row],[2011 to 2015 deflated]]+Infrastructure[[#This Row],[Post 2015 deflated]]</f>
        <v>707.82090557854053</v>
      </c>
    </row>
    <row r="276" spans="1:37" s="107" customFormat="1" ht="15.75">
      <c r="A276" s="171" t="s">
        <v>2009</v>
      </c>
      <c r="B276" s="171" t="s">
        <v>2074</v>
      </c>
      <c r="C276" s="171" t="s">
        <v>2074</v>
      </c>
      <c r="D276" s="171" t="s">
        <v>2077</v>
      </c>
      <c r="E276" s="171" t="s">
        <v>2076</v>
      </c>
      <c r="F276" s="26" t="s">
        <v>1773</v>
      </c>
      <c r="G276" s="179" t="s">
        <v>15</v>
      </c>
      <c r="H276" s="29" t="s">
        <v>18</v>
      </c>
      <c r="I276" s="179" t="s">
        <v>15</v>
      </c>
      <c r="J276" s="28"/>
      <c r="K276" s="44"/>
      <c r="L276" s="44"/>
      <c r="M276" s="29"/>
      <c r="N276" s="24">
        <v>129</v>
      </c>
      <c r="O276" s="24"/>
      <c r="P276" s="129"/>
      <c r="Q276" s="24">
        <v>35</v>
      </c>
      <c r="R276" s="24">
        <v>47</v>
      </c>
      <c r="S276" s="24">
        <v>47</v>
      </c>
      <c r="T276" s="24"/>
      <c r="U276" s="24"/>
      <c r="V276" s="179"/>
      <c r="W276" s="29" t="s">
        <v>32</v>
      </c>
      <c r="X276" s="131" t="s">
        <v>44</v>
      </c>
      <c r="Y276" s="171" t="s">
        <v>2062</v>
      </c>
      <c r="Z276" s="184"/>
      <c r="AA27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7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36.846371685142486</v>
      </c>
      <c r="AC27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49.47941340576277</v>
      </c>
      <c r="AD27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49.47941340576277</v>
      </c>
      <c r="AE27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7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6" s="160">
        <f>SUM(Infrastructure[[#This Row],[2011/12c]:[2014/15c]])</f>
        <v>135.80519849666803</v>
      </c>
      <c r="AH276" s="160">
        <f>SUM(Infrastructure[[#This Row],[2012/13c]:[2014/15c]])</f>
        <v>135.80519849666803</v>
      </c>
      <c r="AI276" s="160">
        <f>SUM(Infrastructure[[#This Row],[2015 to 2020c]:[Beyond 2020c]])</f>
        <v>0</v>
      </c>
      <c r="AJ276" s="160">
        <f>Infrastructure[[#This Row],[2012 to 2015 deflated]]+Infrastructure[[#This Row],[Post 2015 deflated]]</f>
        <v>135.80519849666803</v>
      </c>
      <c r="AK276" s="160">
        <f>Infrastructure[[#This Row],[2011 to 2015 deflated]]+Infrastructure[[#This Row],[Post 2015 deflated]]</f>
        <v>135.80519849666803</v>
      </c>
    </row>
    <row r="277" spans="1:37" s="107" customFormat="1" ht="15.75">
      <c r="A277" s="171" t="s">
        <v>2009</v>
      </c>
      <c r="B277" s="171" t="s">
        <v>2074</v>
      </c>
      <c r="C277" s="171" t="s">
        <v>2074</v>
      </c>
      <c r="D277" s="171" t="s">
        <v>2078</v>
      </c>
      <c r="E277" s="171" t="s">
        <v>2079</v>
      </c>
      <c r="F277" s="26" t="s">
        <v>1773</v>
      </c>
      <c r="G277" s="179" t="s">
        <v>15</v>
      </c>
      <c r="H277" s="29" t="s">
        <v>18</v>
      </c>
      <c r="I277" s="179" t="s">
        <v>15</v>
      </c>
      <c r="J277" s="28"/>
      <c r="K277" s="44"/>
      <c r="L277" s="44"/>
      <c r="M277" s="29"/>
      <c r="N277" s="24">
        <v>37</v>
      </c>
      <c r="O277" s="24"/>
      <c r="P277" s="129"/>
      <c r="Q277" s="24">
        <v>11</v>
      </c>
      <c r="R277" s="24">
        <v>11</v>
      </c>
      <c r="S277" s="24">
        <v>15</v>
      </c>
      <c r="T277" s="24"/>
      <c r="U277" s="24"/>
      <c r="V277" s="179"/>
      <c r="W277" s="29" t="s">
        <v>32</v>
      </c>
      <c r="X277" s="131" t="s">
        <v>44</v>
      </c>
      <c r="Y277" s="171" t="s">
        <v>2062</v>
      </c>
      <c r="Z277" s="184"/>
      <c r="AA27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7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11.580288243901926</v>
      </c>
      <c r="AC27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11.580288243901926</v>
      </c>
      <c r="AD27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15.791302150775353</v>
      </c>
      <c r="AE27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7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7" s="160">
        <f>SUM(Infrastructure[[#This Row],[2011/12c]:[2014/15c]])</f>
        <v>38.951878638579203</v>
      </c>
      <c r="AH277" s="160">
        <f>SUM(Infrastructure[[#This Row],[2012/13c]:[2014/15c]])</f>
        <v>38.951878638579203</v>
      </c>
      <c r="AI277" s="160">
        <f>SUM(Infrastructure[[#This Row],[2015 to 2020c]:[Beyond 2020c]])</f>
        <v>0</v>
      </c>
      <c r="AJ277" s="160">
        <f>Infrastructure[[#This Row],[2012 to 2015 deflated]]+Infrastructure[[#This Row],[Post 2015 deflated]]</f>
        <v>38.951878638579203</v>
      </c>
      <c r="AK277" s="160">
        <f>Infrastructure[[#This Row],[2011 to 2015 deflated]]+Infrastructure[[#This Row],[Post 2015 deflated]]</f>
        <v>38.951878638579203</v>
      </c>
    </row>
    <row r="278" spans="1:37" s="107" customFormat="1" ht="15.75">
      <c r="A278" s="171" t="s">
        <v>2009</v>
      </c>
      <c r="B278" s="171" t="s">
        <v>2074</v>
      </c>
      <c r="C278" s="171" t="s">
        <v>2074</v>
      </c>
      <c r="D278" s="171" t="s">
        <v>2080</v>
      </c>
      <c r="E278" s="171" t="s">
        <v>2081</v>
      </c>
      <c r="F278" s="26" t="s">
        <v>1773</v>
      </c>
      <c r="G278" s="179" t="s">
        <v>15</v>
      </c>
      <c r="H278" s="29" t="s">
        <v>18</v>
      </c>
      <c r="I278" s="179" t="s">
        <v>15</v>
      </c>
      <c r="J278" s="28"/>
      <c r="K278" s="44"/>
      <c r="L278" s="44"/>
      <c r="M278" s="29"/>
      <c r="N278" s="24">
        <v>28</v>
      </c>
      <c r="O278" s="24"/>
      <c r="P278" s="129"/>
      <c r="Q278" s="24">
        <v>10</v>
      </c>
      <c r="R278" s="24">
        <v>9</v>
      </c>
      <c r="S278" s="24">
        <v>9</v>
      </c>
      <c r="T278" s="24"/>
      <c r="U278" s="24"/>
      <c r="V278" s="179"/>
      <c r="W278" s="29" t="s">
        <v>32</v>
      </c>
      <c r="X278" s="131" t="s">
        <v>44</v>
      </c>
      <c r="Y278" s="171" t="s">
        <v>2062</v>
      </c>
      <c r="Z278" s="184"/>
      <c r="AA27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7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10.527534767183568</v>
      </c>
      <c r="AC27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9.4747812904652111</v>
      </c>
      <c r="AD27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9.4747812904652111</v>
      </c>
      <c r="AE27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7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8" s="160">
        <f>SUM(Infrastructure[[#This Row],[2011/12c]:[2014/15c]])</f>
        <v>29.477097348113986</v>
      </c>
      <c r="AH278" s="160">
        <f>SUM(Infrastructure[[#This Row],[2012/13c]:[2014/15c]])</f>
        <v>29.477097348113986</v>
      </c>
      <c r="AI278" s="160">
        <f>SUM(Infrastructure[[#This Row],[2015 to 2020c]:[Beyond 2020c]])</f>
        <v>0</v>
      </c>
      <c r="AJ278" s="160">
        <f>Infrastructure[[#This Row],[2012 to 2015 deflated]]+Infrastructure[[#This Row],[Post 2015 deflated]]</f>
        <v>29.477097348113986</v>
      </c>
      <c r="AK278" s="160">
        <f>Infrastructure[[#This Row],[2011 to 2015 deflated]]+Infrastructure[[#This Row],[Post 2015 deflated]]</f>
        <v>29.477097348113986</v>
      </c>
    </row>
    <row r="279" spans="1:37" s="107" customFormat="1" ht="30">
      <c r="A279" s="171" t="s">
        <v>2009</v>
      </c>
      <c r="B279" s="171" t="s">
        <v>2074</v>
      </c>
      <c r="C279" s="171" t="s">
        <v>2074</v>
      </c>
      <c r="D279" s="171" t="s">
        <v>2075</v>
      </c>
      <c r="E279" s="171" t="s">
        <v>2076</v>
      </c>
      <c r="F279" s="26" t="s">
        <v>1773</v>
      </c>
      <c r="G279" s="179" t="s">
        <v>15</v>
      </c>
      <c r="H279" s="29" t="s">
        <v>18</v>
      </c>
      <c r="I279" s="179" t="s">
        <v>15</v>
      </c>
      <c r="J279" s="28"/>
      <c r="K279" s="44"/>
      <c r="L279" s="44"/>
      <c r="M279" s="29"/>
      <c r="N279" s="24">
        <v>1343</v>
      </c>
      <c r="O279" s="24"/>
      <c r="P279" s="129"/>
      <c r="Q279" s="24">
        <v>429</v>
      </c>
      <c r="R279" s="24">
        <v>457</v>
      </c>
      <c r="S279" s="24">
        <v>457</v>
      </c>
      <c r="T279" s="24"/>
      <c r="U279" s="24"/>
      <c r="V279" s="179"/>
      <c r="W279" s="29" t="s">
        <v>32</v>
      </c>
      <c r="X279" s="131" t="s">
        <v>44</v>
      </c>
      <c r="Y279" s="171" t="s">
        <v>2062</v>
      </c>
      <c r="Z279" s="184"/>
      <c r="AA27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7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451.63124151217505</v>
      </c>
      <c r="AC27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481.10833886028905</v>
      </c>
      <c r="AD27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481.10833886028905</v>
      </c>
      <c r="AE27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7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79" s="160">
        <f>SUM(Infrastructure[[#This Row],[2011/12c]:[2014/15c]])</f>
        <v>1413.8479192327532</v>
      </c>
      <c r="AH279" s="160">
        <f>SUM(Infrastructure[[#This Row],[2012/13c]:[2014/15c]])</f>
        <v>1413.8479192327532</v>
      </c>
      <c r="AI279" s="160">
        <f>SUM(Infrastructure[[#This Row],[2015 to 2020c]:[Beyond 2020c]])</f>
        <v>0</v>
      </c>
      <c r="AJ279" s="160">
        <f>Infrastructure[[#This Row],[2012 to 2015 deflated]]+Infrastructure[[#This Row],[Post 2015 deflated]]</f>
        <v>1413.8479192327532</v>
      </c>
      <c r="AK279" s="160">
        <f>Infrastructure[[#This Row],[2011 to 2015 deflated]]+Infrastructure[[#This Row],[Post 2015 deflated]]</f>
        <v>1413.8479192327532</v>
      </c>
    </row>
    <row r="280" spans="1:37" s="107" customFormat="1" ht="30">
      <c r="A280" s="171" t="s">
        <v>2009</v>
      </c>
      <c r="B280" s="171" t="s">
        <v>2074</v>
      </c>
      <c r="C280" s="171" t="s">
        <v>2074</v>
      </c>
      <c r="D280" s="171" t="s">
        <v>2082</v>
      </c>
      <c r="E280" s="176" t="s">
        <v>2083</v>
      </c>
      <c r="F280" s="26" t="s">
        <v>1773</v>
      </c>
      <c r="G280" s="179" t="s">
        <v>15</v>
      </c>
      <c r="H280" s="29" t="s">
        <v>18</v>
      </c>
      <c r="I280" s="179" t="s">
        <v>15</v>
      </c>
      <c r="J280" s="28"/>
      <c r="K280" s="44"/>
      <c r="L280" s="44"/>
      <c r="M280" s="29"/>
      <c r="N280" s="24">
        <v>28</v>
      </c>
      <c r="O280" s="24"/>
      <c r="P280" s="129"/>
      <c r="Q280" s="24">
        <v>6</v>
      </c>
      <c r="R280" s="24">
        <v>12</v>
      </c>
      <c r="S280" s="24">
        <v>10</v>
      </c>
      <c r="T280" s="24"/>
      <c r="U280" s="24"/>
      <c r="V280" s="179"/>
      <c r="W280" s="29" t="s">
        <v>32</v>
      </c>
      <c r="X280" s="131" t="s">
        <v>44</v>
      </c>
      <c r="Y280" s="171" t="s">
        <v>2062</v>
      </c>
      <c r="Z280" s="185"/>
      <c r="AA28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8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6.316520860310141</v>
      </c>
      <c r="AC28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12.633041720620282</v>
      </c>
      <c r="AD28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10.527534767183568</v>
      </c>
      <c r="AE28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8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80" s="160">
        <f>SUM(Infrastructure[[#This Row],[2011/12c]:[2014/15c]])</f>
        <v>29.47709734811399</v>
      </c>
      <c r="AH280" s="160">
        <f>SUM(Infrastructure[[#This Row],[2012/13c]:[2014/15c]])</f>
        <v>29.47709734811399</v>
      </c>
      <c r="AI280" s="160">
        <f>SUM(Infrastructure[[#This Row],[2015 to 2020c]:[Beyond 2020c]])</f>
        <v>0</v>
      </c>
      <c r="AJ280" s="160">
        <f>Infrastructure[[#This Row],[2012 to 2015 deflated]]+Infrastructure[[#This Row],[Post 2015 deflated]]</f>
        <v>29.47709734811399</v>
      </c>
      <c r="AK280" s="160">
        <f>Infrastructure[[#This Row],[2011 to 2015 deflated]]+Infrastructure[[#This Row],[Post 2015 deflated]]</f>
        <v>29.47709734811399</v>
      </c>
    </row>
    <row r="281" spans="1:37" s="107" customFormat="1" ht="45">
      <c r="A281" s="169" t="s">
        <v>2009</v>
      </c>
      <c r="B281" s="169" t="s">
        <v>2161</v>
      </c>
      <c r="C281" s="172" t="s">
        <v>2161</v>
      </c>
      <c r="D281" s="174" t="s">
        <v>2162</v>
      </c>
      <c r="E281" s="171" t="s">
        <v>2163</v>
      </c>
      <c r="F281" s="26" t="s">
        <v>39</v>
      </c>
      <c r="G281" s="177" t="s">
        <v>15</v>
      </c>
      <c r="H281" s="29" t="s">
        <v>18</v>
      </c>
      <c r="I281" s="180" t="s">
        <v>15</v>
      </c>
      <c r="J281" s="28" t="s">
        <v>19</v>
      </c>
      <c r="K281" s="44">
        <v>2008</v>
      </c>
      <c r="L281" s="44">
        <v>2013</v>
      </c>
      <c r="M281" s="29"/>
      <c r="N281" s="24">
        <v>840</v>
      </c>
      <c r="O281" s="24"/>
      <c r="P281" s="129">
        <v>168</v>
      </c>
      <c r="Q281" s="24">
        <v>168</v>
      </c>
      <c r="R281" s="24"/>
      <c r="S281" s="24"/>
      <c r="T281" s="24"/>
      <c r="U281" s="24"/>
      <c r="V281" s="180"/>
      <c r="W281" s="29" t="s">
        <v>32</v>
      </c>
      <c r="X281" s="131" t="s">
        <v>44</v>
      </c>
      <c r="Y281" s="182" t="s">
        <v>2164</v>
      </c>
      <c r="Z281" s="136" t="s">
        <v>2165</v>
      </c>
      <c r="AA28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176.86258408868395</v>
      </c>
      <c r="AB28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176.86258408868395</v>
      </c>
      <c r="AC28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8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8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8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81" s="160">
        <f>SUM(Infrastructure[[#This Row],[2011/12c]:[2014/15c]])</f>
        <v>353.72516817736789</v>
      </c>
      <c r="AH281" s="160">
        <f>SUM(Infrastructure[[#This Row],[2012/13c]:[2014/15c]])</f>
        <v>176.86258408868395</v>
      </c>
      <c r="AI281" s="160">
        <f>SUM(Infrastructure[[#This Row],[2015 to 2020c]:[Beyond 2020c]])</f>
        <v>0</v>
      </c>
      <c r="AJ281" s="160">
        <f>Infrastructure[[#This Row],[2012 to 2015 deflated]]+Infrastructure[[#This Row],[Post 2015 deflated]]</f>
        <v>176.86258408868395</v>
      </c>
      <c r="AK281" s="160">
        <f>Infrastructure[[#This Row],[2011 to 2015 deflated]]+Infrastructure[[#This Row],[Post 2015 deflated]]</f>
        <v>353.72516817736789</v>
      </c>
    </row>
    <row r="282" spans="1:37" s="107" customFormat="1" ht="45">
      <c r="A282" s="169" t="s">
        <v>2009</v>
      </c>
      <c r="B282" s="169" t="s">
        <v>2161</v>
      </c>
      <c r="C282" s="172" t="s">
        <v>2161</v>
      </c>
      <c r="D282" s="174" t="s">
        <v>2183</v>
      </c>
      <c r="E282" s="171" t="s">
        <v>2163</v>
      </c>
      <c r="F282" s="26" t="s">
        <v>39</v>
      </c>
      <c r="G282" s="177" t="s">
        <v>15</v>
      </c>
      <c r="H282" s="29" t="s">
        <v>18</v>
      </c>
      <c r="I282" s="180" t="s">
        <v>15</v>
      </c>
      <c r="J282" s="28" t="s">
        <v>19</v>
      </c>
      <c r="K282" s="44">
        <v>2013</v>
      </c>
      <c r="L282" s="44">
        <v>2021</v>
      </c>
      <c r="M282" s="29"/>
      <c r="N282" s="24">
        <v>1096</v>
      </c>
      <c r="O282" s="24"/>
      <c r="P282" s="129"/>
      <c r="Q282" s="24"/>
      <c r="R282" s="24">
        <v>137</v>
      </c>
      <c r="S282" s="24">
        <v>137</v>
      </c>
      <c r="T282" s="24">
        <v>685</v>
      </c>
      <c r="U282" s="24">
        <v>137</v>
      </c>
      <c r="V282" s="180"/>
      <c r="W282" s="29" t="s">
        <v>32</v>
      </c>
      <c r="X282" s="131" t="s">
        <v>44</v>
      </c>
      <c r="Y282" s="182" t="s">
        <v>2164</v>
      </c>
      <c r="Z282" s="136" t="s">
        <v>2184</v>
      </c>
      <c r="AA28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8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8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144.22722631041489</v>
      </c>
      <c r="AD28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144.22722631041489</v>
      </c>
      <c r="AE28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721.1361315520744</v>
      </c>
      <c r="AF28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144.22722631041489</v>
      </c>
      <c r="AG282" s="160">
        <f>SUM(Infrastructure[[#This Row],[2011/12c]:[2014/15c]])</f>
        <v>288.45445262082978</v>
      </c>
      <c r="AH282" s="160">
        <f>SUM(Infrastructure[[#This Row],[2012/13c]:[2014/15c]])</f>
        <v>288.45445262082978</v>
      </c>
      <c r="AI282" s="160">
        <f>SUM(Infrastructure[[#This Row],[2015 to 2020c]:[Beyond 2020c]])</f>
        <v>865.36335786248924</v>
      </c>
      <c r="AJ282" s="160">
        <f>Infrastructure[[#This Row],[2012 to 2015 deflated]]+Infrastructure[[#This Row],[Post 2015 deflated]]</f>
        <v>1153.8178104833191</v>
      </c>
      <c r="AK282" s="160">
        <f>Infrastructure[[#This Row],[2011 to 2015 deflated]]+Infrastructure[[#This Row],[Post 2015 deflated]]</f>
        <v>1153.8178104833191</v>
      </c>
    </row>
    <row r="283" spans="1:37" s="107" customFormat="1" ht="45">
      <c r="A283" s="169" t="s">
        <v>2009</v>
      </c>
      <c r="B283" s="169" t="s">
        <v>2161</v>
      </c>
      <c r="C283" s="172" t="s">
        <v>2161</v>
      </c>
      <c r="D283" s="174" t="s">
        <v>2166</v>
      </c>
      <c r="E283" s="171" t="s">
        <v>2167</v>
      </c>
      <c r="F283" s="26" t="s">
        <v>37</v>
      </c>
      <c r="G283" s="177" t="s">
        <v>15</v>
      </c>
      <c r="H283" s="29" t="s">
        <v>18</v>
      </c>
      <c r="I283" s="180" t="s">
        <v>15</v>
      </c>
      <c r="J283" s="28" t="s">
        <v>19</v>
      </c>
      <c r="K283" s="44">
        <v>2008</v>
      </c>
      <c r="L283" s="44">
        <v>2013</v>
      </c>
      <c r="M283" s="29"/>
      <c r="N283" s="24">
        <v>865</v>
      </c>
      <c r="O283" s="24"/>
      <c r="P283" s="129">
        <v>173</v>
      </c>
      <c r="Q283" s="24">
        <v>173</v>
      </c>
      <c r="R283" s="24"/>
      <c r="S283" s="24"/>
      <c r="T283" s="24"/>
      <c r="U283" s="24"/>
      <c r="V283" s="180"/>
      <c r="W283" s="29" t="s">
        <v>32</v>
      </c>
      <c r="X283" s="131" t="s">
        <v>44</v>
      </c>
      <c r="Y283" s="182" t="s">
        <v>2164</v>
      </c>
      <c r="Z283" s="136" t="s">
        <v>2165</v>
      </c>
      <c r="AA28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182.12635147227573</v>
      </c>
      <c r="AB28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182.12635147227573</v>
      </c>
      <c r="AC28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8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8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8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83" s="160">
        <f>SUM(Infrastructure[[#This Row],[2011/12c]:[2014/15c]])</f>
        <v>364.25270294455146</v>
      </c>
      <c r="AH283" s="160">
        <f>SUM(Infrastructure[[#This Row],[2012/13c]:[2014/15c]])</f>
        <v>182.12635147227573</v>
      </c>
      <c r="AI283" s="160">
        <f>SUM(Infrastructure[[#This Row],[2015 to 2020c]:[Beyond 2020c]])</f>
        <v>0</v>
      </c>
      <c r="AJ283" s="160">
        <f>Infrastructure[[#This Row],[2012 to 2015 deflated]]+Infrastructure[[#This Row],[Post 2015 deflated]]</f>
        <v>182.12635147227573</v>
      </c>
      <c r="AK283" s="160">
        <f>Infrastructure[[#This Row],[2011 to 2015 deflated]]+Infrastructure[[#This Row],[Post 2015 deflated]]</f>
        <v>364.25270294455146</v>
      </c>
    </row>
    <row r="284" spans="1:37" s="107" customFormat="1" ht="45">
      <c r="A284" s="169" t="s">
        <v>2009</v>
      </c>
      <c r="B284" s="169" t="s">
        <v>2161</v>
      </c>
      <c r="C284" s="172" t="s">
        <v>2161</v>
      </c>
      <c r="D284" s="174" t="s">
        <v>2185</v>
      </c>
      <c r="E284" s="171" t="s">
        <v>2167</v>
      </c>
      <c r="F284" s="26" t="s">
        <v>37</v>
      </c>
      <c r="G284" s="177" t="s">
        <v>15</v>
      </c>
      <c r="H284" s="29" t="s">
        <v>18</v>
      </c>
      <c r="I284" s="180" t="s">
        <v>15</v>
      </c>
      <c r="J284" s="28" t="s">
        <v>19</v>
      </c>
      <c r="K284" s="44">
        <v>2013</v>
      </c>
      <c r="L284" s="44">
        <v>2021</v>
      </c>
      <c r="M284" s="29"/>
      <c r="N284" s="24">
        <v>1048</v>
      </c>
      <c r="O284" s="24"/>
      <c r="P284" s="129"/>
      <c r="Q284" s="24"/>
      <c r="R284" s="24">
        <v>131</v>
      </c>
      <c r="S284" s="24">
        <v>131</v>
      </c>
      <c r="T284" s="24">
        <v>655</v>
      </c>
      <c r="U284" s="24">
        <v>131</v>
      </c>
      <c r="V284" s="180"/>
      <c r="W284" s="29" t="s">
        <v>32</v>
      </c>
      <c r="X284" s="131" t="s">
        <v>44</v>
      </c>
      <c r="Y284" s="182" t="s">
        <v>2164</v>
      </c>
      <c r="Z284" s="136" t="s">
        <v>2184</v>
      </c>
      <c r="AA28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8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8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137.91070545010473</v>
      </c>
      <c r="AD28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137.91070545010473</v>
      </c>
      <c r="AE28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689.55352725052376</v>
      </c>
      <c r="AF28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137.91070545010473</v>
      </c>
      <c r="AG284" s="160">
        <f>SUM(Infrastructure[[#This Row],[2011/12c]:[2014/15c]])</f>
        <v>275.82141090020946</v>
      </c>
      <c r="AH284" s="160">
        <f>SUM(Infrastructure[[#This Row],[2012/13c]:[2014/15c]])</f>
        <v>275.82141090020946</v>
      </c>
      <c r="AI284" s="160">
        <f>SUM(Infrastructure[[#This Row],[2015 to 2020c]:[Beyond 2020c]])</f>
        <v>827.46423270062849</v>
      </c>
      <c r="AJ284" s="160">
        <f>Infrastructure[[#This Row],[2012 to 2015 deflated]]+Infrastructure[[#This Row],[Post 2015 deflated]]</f>
        <v>1103.2856436008378</v>
      </c>
      <c r="AK284" s="160">
        <f>Infrastructure[[#This Row],[2011 to 2015 deflated]]+Infrastructure[[#This Row],[Post 2015 deflated]]</f>
        <v>1103.2856436008378</v>
      </c>
    </row>
    <row r="285" spans="1:37" s="107" customFormat="1" ht="45">
      <c r="A285" s="169" t="s">
        <v>2009</v>
      </c>
      <c r="B285" s="169" t="s">
        <v>2161</v>
      </c>
      <c r="C285" s="172" t="s">
        <v>2161</v>
      </c>
      <c r="D285" s="174" t="s">
        <v>2168</v>
      </c>
      <c r="E285" s="171" t="s">
        <v>2169</v>
      </c>
      <c r="F285" s="26" t="s">
        <v>34</v>
      </c>
      <c r="G285" s="177" t="s">
        <v>15</v>
      </c>
      <c r="H285" s="29" t="s">
        <v>18</v>
      </c>
      <c r="I285" s="180" t="s">
        <v>15</v>
      </c>
      <c r="J285" s="28" t="s">
        <v>19</v>
      </c>
      <c r="K285" s="44">
        <v>2008</v>
      </c>
      <c r="L285" s="44">
        <v>2013</v>
      </c>
      <c r="M285" s="29"/>
      <c r="N285" s="24">
        <v>750</v>
      </c>
      <c r="O285" s="24"/>
      <c r="P285" s="129">
        <v>150</v>
      </c>
      <c r="Q285" s="24">
        <v>150</v>
      </c>
      <c r="R285" s="24"/>
      <c r="S285" s="24"/>
      <c r="T285" s="24"/>
      <c r="U285" s="24"/>
      <c r="V285" s="180"/>
      <c r="W285" s="29" t="s">
        <v>32</v>
      </c>
      <c r="X285" s="131" t="s">
        <v>44</v>
      </c>
      <c r="Y285" s="182" t="s">
        <v>2164</v>
      </c>
      <c r="Z285" s="136" t="s">
        <v>2165</v>
      </c>
      <c r="AA28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157.91302150775351</v>
      </c>
      <c r="AB28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157.91302150775351</v>
      </c>
      <c r="AC28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8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8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8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85" s="160">
        <f>SUM(Infrastructure[[#This Row],[2011/12c]:[2014/15c]])</f>
        <v>315.82604301550703</v>
      </c>
      <c r="AH285" s="160">
        <f>SUM(Infrastructure[[#This Row],[2012/13c]:[2014/15c]])</f>
        <v>157.91302150775351</v>
      </c>
      <c r="AI285" s="160">
        <f>SUM(Infrastructure[[#This Row],[2015 to 2020c]:[Beyond 2020c]])</f>
        <v>0</v>
      </c>
      <c r="AJ285" s="160">
        <f>Infrastructure[[#This Row],[2012 to 2015 deflated]]+Infrastructure[[#This Row],[Post 2015 deflated]]</f>
        <v>157.91302150775351</v>
      </c>
      <c r="AK285" s="160">
        <f>Infrastructure[[#This Row],[2011 to 2015 deflated]]+Infrastructure[[#This Row],[Post 2015 deflated]]</f>
        <v>315.82604301550703</v>
      </c>
    </row>
    <row r="286" spans="1:37" s="78" customFormat="1" ht="45">
      <c r="A286" s="109" t="s">
        <v>2009</v>
      </c>
      <c r="B286" s="109" t="s">
        <v>2161</v>
      </c>
      <c r="C286" s="114" t="s">
        <v>2161</v>
      </c>
      <c r="D286" s="118" t="s">
        <v>2186</v>
      </c>
      <c r="E286" s="37" t="s">
        <v>2169</v>
      </c>
      <c r="F286" s="26" t="s">
        <v>34</v>
      </c>
      <c r="G286" s="124" t="s">
        <v>15</v>
      </c>
      <c r="H286" s="29" t="s">
        <v>18</v>
      </c>
      <c r="I286" s="127" t="s">
        <v>15</v>
      </c>
      <c r="J286" s="28" t="s">
        <v>19</v>
      </c>
      <c r="K286" s="44">
        <v>2013</v>
      </c>
      <c r="L286" s="44">
        <v>2021</v>
      </c>
      <c r="M286" s="29"/>
      <c r="N286" s="24">
        <v>824</v>
      </c>
      <c r="O286" s="24"/>
      <c r="P286" s="129"/>
      <c r="Q286" s="24"/>
      <c r="R286" s="24">
        <v>103</v>
      </c>
      <c r="S286" s="24">
        <v>103</v>
      </c>
      <c r="T286" s="24">
        <v>515</v>
      </c>
      <c r="U286" s="24">
        <v>103</v>
      </c>
      <c r="V286" s="128"/>
      <c r="W286" s="29" t="s">
        <v>32</v>
      </c>
      <c r="X286" s="131" t="s">
        <v>44</v>
      </c>
      <c r="Y286" s="133" t="s">
        <v>2164</v>
      </c>
      <c r="Z286" s="137" t="s">
        <v>2184</v>
      </c>
      <c r="AA28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8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8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108.43360810199076</v>
      </c>
      <c r="AD28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108.43360810199076</v>
      </c>
      <c r="AE28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542.16804050995381</v>
      </c>
      <c r="AF28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108.43360810199076</v>
      </c>
      <c r="AG286" s="160">
        <f>SUM(Infrastructure[[#This Row],[2011/12c]:[2014/15c]])</f>
        <v>216.86721620398151</v>
      </c>
      <c r="AH286" s="160">
        <f>SUM(Infrastructure[[#This Row],[2012/13c]:[2014/15c]])</f>
        <v>216.86721620398151</v>
      </c>
      <c r="AI286" s="160">
        <f>SUM(Infrastructure[[#This Row],[2015 to 2020c]:[Beyond 2020c]])</f>
        <v>650.6016486119446</v>
      </c>
      <c r="AJ286" s="160">
        <f>Infrastructure[[#This Row],[2012 to 2015 deflated]]+Infrastructure[[#This Row],[Post 2015 deflated]]</f>
        <v>867.46886481592605</v>
      </c>
      <c r="AK286" s="160">
        <f>Infrastructure[[#This Row],[2011 to 2015 deflated]]+Infrastructure[[#This Row],[Post 2015 deflated]]</f>
        <v>867.46886481592605</v>
      </c>
    </row>
    <row r="287" spans="1:37" s="78" customFormat="1" ht="45">
      <c r="A287" s="109" t="s">
        <v>2009</v>
      </c>
      <c r="B287" s="109" t="s">
        <v>2161</v>
      </c>
      <c r="C287" s="114" t="s">
        <v>2161</v>
      </c>
      <c r="D287" s="118" t="s">
        <v>2170</v>
      </c>
      <c r="E287" s="37" t="s">
        <v>2171</v>
      </c>
      <c r="F287" s="26" t="s">
        <v>31</v>
      </c>
      <c r="G287" s="124" t="s">
        <v>15</v>
      </c>
      <c r="H287" s="29" t="s">
        <v>18</v>
      </c>
      <c r="I287" s="127" t="s">
        <v>15</v>
      </c>
      <c r="J287" s="28" t="s">
        <v>19</v>
      </c>
      <c r="K287" s="44">
        <v>2008</v>
      </c>
      <c r="L287" s="44">
        <v>2013</v>
      </c>
      <c r="M287" s="29"/>
      <c r="N287" s="24">
        <v>550</v>
      </c>
      <c r="O287" s="24"/>
      <c r="P287" s="129">
        <v>110</v>
      </c>
      <c r="Q287" s="24">
        <v>110</v>
      </c>
      <c r="R287" s="24"/>
      <c r="S287" s="24"/>
      <c r="T287" s="24"/>
      <c r="U287" s="24"/>
      <c r="V287" s="128"/>
      <c r="W287" s="29" t="s">
        <v>32</v>
      </c>
      <c r="X287" s="131" t="s">
        <v>44</v>
      </c>
      <c r="Y287" s="133" t="s">
        <v>2164</v>
      </c>
      <c r="Z287" s="137" t="s">
        <v>2165</v>
      </c>
      <c r="AA28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115.80288243901924</v>
      </c>
      <c r="AB28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115.80288243901924</v>
      </c>
      <c r="AC28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8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8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8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87" s="160">
        <f>SUM(Infrastructure[[#This Row],[2011/12c]:[2014/15c]])</f>
        <v>231.60576487803849</v>
      </c>
      <c r="AH287" s="160">
        <f>SUM(Infrastructure[[#This Row],[2012/13c]:[2014/15c]])</f>
        <v>115.80288243901924</v>
      </c>
      <c r="AI287" s="160">
        <f>SUM(Infrastructure[[#This Row],[2015 to 2020c]:[Beyond 2020c]])</f>
        <v>0</v>
      </c>
      <c r="AJ287" s="160">
        <f>Infrastructure[[#This Row],[2012 to 2015 deflated]]+Infrastructure[[#This Row],[Post 2015 deflated]]</f>
        <v>115.80288243901924</v>
      </c>
      <c r="AK287" s="160">
        <f>Infrastructure[[#This Row],[2011 to 2015 deflated]]+Infrastructure[[#This Row],[Post 2015 deflated]]</f>
        <v>231.60576487803849</v>
      </c>
    </row>
    <row r="288" spans="1:37" s="78" customFormat="1" ht="45">
      <c r="A288" s="109" t="s">
        <v>2009</v>
      </c>
      <c r="B288" s="109" t="s">
        <v>2161</v>
      </c>
      <c r="C288" s="114" t="s">
        <v>2161</v>
      </c>
      <c r="D288" s="118" t="s">
        <v>2187</v>
      </c>
      <c r="E288" s="37" t="s">
        <v>2171</v>
      </c>
      <c r="F288" s="26" t="s">
        <v>31</v>
      </c>
      <c r="G288" s="124" t="s">
        <v>15</v>
      </c>
      <c r="H288" s="29" t="s">
        <v>18</v>
      </c>
      <c r="I288" s="127" t="s">
        <v>15</v>
      </c>
      <c r="J288" s="28" t="s">
        <v>19</v>
      </c>
      <c r="K288" s="44">
        <v>2013</v>
      </c>
      <c r="L288" s="44">
        <v>2021</v>
      </c>
      <c r="M288" s="29"/>
      <c r="N288" s="24">
        <v>688</v>
      </c>
      <c r="O288" s="24"/>
      <c r="P288" s="129"/>
      <c r="Q288" s="24"/>
      <c r="R288" s="24">
        <v>86</v>
      </c>
      <c r="S288" s="24">
        <v>86</v>
      </c>
      <c r="T288" s="24">
        <v>430</v>
      </c>
      <c r="U288" s="24">
        <v>86</v>
      </c>
      <c r="V288" s="128"/>
      <c r="W288" s="29" t="s">
        <v>32</v>
      </c>
      <c r="X288" s="131" t="s">
        <v>44</v>
      </c>
      <c r="Y288" s="133" t="s">
        <v>2164</v>
      </c>
      <c r="Z288" s="137" t="s">
        <v>2184</v>
      </c>
      <c r="AA28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8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8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90.536798997778689</v>
      </c>
      <c r="AD28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90.536798997778689</v>
      </c>
      <c r="AE28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452.6839949888934</v>
      </c>
      <c r="AF28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90.536798997778689</v>
      </c>
      <c r="AG288" s="160">
        <f>SUM(Infrastructure[[#This Row],[2011/12c]:[2014/15c]])</f>
        <v>181.07359799555738</v>
      </c>
      <c r="AH288" s="160">
        <f>SUM(Infrastructure[[#This Row],[2012/13c]:[2014/15c]])</f>
        <v>181.07359799555738</v>
      </c>
      <c r="AI288" s="160">
        <f>SUM(Infrastructure[[#This Row],[2015 to 2020c]:[Beyond 2020c]])</f>
        <v>543.22079398667211</v>
      </c>
      <c r="AJ288" s="160">
        <f>Infrastructure[[#This Row],[2012 to 2015 deflated]]+Infrastructure[[#This Row],[Post 2015 deflated]]</f>
        <v>724.29439198222951</v>
      </c>
      <c r="AK288" s="160">
        <f>Infrastructure[[#This Row],[2011 to 2015 deflated]]+Infrastructure[[#This Row],[Post 2015 deflated]]</f>
        <v>724.29439198222951</v>
      </c>
    </row>
    <row r="289" spans="1:37" s="78" customFormat="1" ht="45">
      <c r="A289" s="109" t="s">
        <v>2009</v>
      </c>
      <c r="B289" s="109" t="s">
        <v>2161</v>
      </c>
      <c r="C289" s="114" t="s">
        <v>2161</v>
      </c>
      <c r="D289" s="118" t="s">
        <v>2172</v>
      </c>
      <c r="E289" s="37" t="s">
        <v>2173</v>
      </c>
      <c r="F289" s="26" t="s">
        <v>2174</v>
      </c>
      <c r="G289" s="124" t="s">
        <v>15</v>
      </c>
      <c r="H289" s="29" t="s">
        <v>18</v>
      </c>
      <c r="I289" s="127" t="s">
        <v>15</v>
      </c>
      <c r="J289" s="28" t="s">
        <v>19</v>
      </c>
      <c r="K289" s="44">
        <v>2008</v>
      </c>
      <c r="L289" s="44">
        <v>2013</v>
      </c>
      <c r="M289" s="29"/>
      <c r="N289" s="24">
        <v>600</v>
      </c>
      <c r="O289" s="24"/>
      <c r="P289" s="129">
        <v>120</v>
      </c>
      <c r="Q289" s="24">
        <v>120</v>
      </c>
      <c r="R289" s="24"/>
      <c r="S289" s="24"/>
      <c r="T289" s="24"/>
      <c r="U289" s="24"/>
      <c r="V289" s="128"/>
      <c r="W289" s="29" t="s">
        <v>32</v>
      </c>
      <c r="X289" s="131" t="s">
        <v>44</v>
      </c>
      <c r="Y289" s="133" t="s">
        <v>2164</v>
      </c>
      <c r="Z289" s="137" t="s">
        <v>2165</v>
      </c>
      <c r="AA28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126.33041720620282</v>
      </c>
      <c r="AB28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126.33041720620282</v>
      </c>
      <c r="AC28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8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8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8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89" s="160">
        <f>SUM(Infrastructure[[#This Row],[2011/12c]:[2014/15c]])</f>
        <v>252.66083441240565</v>
      </c>
      <c r="AH289" s="160">
        <f>SUM(Infrastructure[[#This Row],[2012/13c]:[2014/15c]])</f>
        <v>126.33041720620282</v>
      </c>
      <c r="AI289" s="160">
        <f>SUM(Infrastructure[[#This Row],[2015 to 2020c]:[Beyond 2020c]])</f>
        <v>0</v>
      </c>
      <c r="AJ289" s="160">
        <f>Infrastructure[[#This Row],[2012 to 2015 deflated]]+Infrastructure[[#This Row],[Post 2015 deflated]]</f>
        <v>126.33041720620282</v>
      </c>
      <c r="AK289" s="160">
        <f>Infrastructure[[#This Row],[2011 to 2015 deflated]]+Infrastructure[[#This Row],[Post 2015 deflated]]</f>
        <v>252.66083441240565</v>
      </c>
    </row>
    <row r="290" spans="1:37" s="78" customFormat="1" ht="45">
      <c r="A290" s="109" t="s">
        <v>2009</v>
      </c>
      <c r="B290" s="109" t="s">
        <v>2161</v>
      </c>
      <c r="C290" s="114" t="s">
        <v>2161</v>
      </c>
      <c r="D290" s="118" t="s">
        <v>2188</v>
      </c>
      <c r="E290" s="37" t="s">
        <v>2173</v>
      </c>
      <c r="F290" s="26" t="s">
        <v>2174</v>
      </c>
      <c r="G290" s="124" t="s">
        <v>15</v>
      </c>
      <c r="H290" s="29" t="s">
        <v>18</v>
      </c>
      <c r="I290" s="127" t="s">
        <v>15</v>
      </c>
      <c r="J290" s="28" t="s">
        <v>19</v>
      </c>
      <c r="K290" s="44">
        <v>2013</v>
      </c>
      <c r="L290" s="44">
        <v>2021</v>
      </c>
      <c r="M290" s="29"/>
      <c r="N290" s="24">
        <v>936</v>
      </c>
      <c r="O290" s="24"/>
      <c r="P290" s="129"/>
      <c r="Q290" s="24"/>
      <c r="R290" s="24">
        <v>117</v>
      </c>
      <c r="S290" s="24">
        <v>117</v>
      </c>
      <c r="T290" s="24">
        <v>585</v>
      </c>
      <c r="U290" s="24">
        <v>117</v>
      </c>
      <c r="V290" s="128"/>
      <c r="W290" s="29" t="s">
        <v>32</v>
      </c>
      <c r="X290" s="131" t="s">
        <v>44</v>
      </c>
      <c r="Y290" s="133" t="s">
        <v>2164</v>
      </c>
      <c r="Z290" s="137" t="s">
        <v>2184</v>
      </c>
      <c r="AA29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9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9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123.17215677604774</v>
      </c>
      <c r="AD29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123.17215677604774</v>
      </c>
      <c r="AE29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615.86078388023873</v>
      </c>
      <c r="AF29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123.17215677604774</v>
      </c>
      <c r="AG290" s="160">
        <f>SUM(Infrastructure[[#This Row],[2011/12c]:[2014/15c]])</f>
        <v>246.34431355209549</v>
      </c>
      <c r="AH290" s="160">
        <f>SUM(Infrastructure[[#This Row],[2012/13c]:[2014/15c]])</f>
        <v>246.34431355209549</v>
      </c>
      <c r="AI290" s="160">
        <f>SUM(Infrastructure[[#This Row],[2015 to 2020c]:[Beyond 2020c]])</f>
        <v>739.03294065628643</v>
      </c>
      <c r="AJ290" s="160">
        <f>Infrastructure[[#This Row],[2012 to 2015 deflated]]+Infrastructure[[#This Row],[Post 2015 deflated]]</f>
        <v>985.37725420838194</v>
      </c>
      <c r="AK290" s="160">
        <f>Infrastructure[[#This Row],[2011 to 2015 deflated]]+Infrastructure[[#This Row],[Post 2015 deflated]]</f>
        <v>985.37725420838194</v>
      </c>
    </row>
    <row r="291" spans="1:37" s="78" customFormat="1" ht="45">
      <c r="A291" s="109" t="s">
        <v>2009</v>
      </c>
      <c r="B291" s="109" t="s">
        <v>2161</v>
      </c>
      <c r="C291" s="114" t="s">
        <v>2161</v>
      </c>
      <c r="D291" s="118" t="s">
        <v>2175</v>
      </c>
      <c r="E291" s="37" t="s">
        <v>2176</v>
      </c>
      <c r="F291" s="26" t="s">
        <v>29</v>
      </c>
      <c r="G291" s="124" t="s">
        <v>15</v>
      </c>
      <c r="H291" s="29" t="s">
        <v>18</v>
      </c>
      <c r="I291" s="127" t="s">
        <v>15</v>
      </c>
      <c r="J291" s="28" t="s">
        <v>19</v>
      </c>
      <c r="K291" s="44">
        <v>2008</v>
      </c>
      <c r="L291" s="44">
        <v>2013</v>
      </c>
      <c r="M291" s="29"/>
      <c r="N291" s="24">
        <v>580</v>
      </c>
      <c r="O291" s="24"/>
      <c r="P291" s="129">
        <v>116</v>
      </c>
      <c r="Q291" s="24">
        <v>116</v>
      </c>
      <c r="R291" s="24"/>
      <c r="S291" s="24"/>
      <c r="T291" s="24"/>
      <c r="U291" s="24"/>
      <c r="V291" s="128"/>
      <c r="W291" s="29" t="s">
        <v>32</v>
      </c>
      <c r="X291" s="131" t="s">
        <v>44</v>
      </c>
      <c r="Y291" s="133" t="s">
        <v>2164</v>
      </c>
      <c r="Z291" s="137" t="s">
        <v>2165</v>
      </c>
      <c r="AA29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122.11940329932939</v>
      </c>
      <c r="AB29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122.11940329932939</v>
      </c>
      <c r="AC29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9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9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9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91" s="160">
        <f>SUM(Infrastructure[[#This Row],[2011/12c]:[2014/15c]])</f>
        <v>244.23880659865878</v>
      </c>
      <c r="AH291" s="160">
        <f>SUM(Infrastructure[[#This Row],[2012/13c]:[2014/15c]])</f>
        <v>122.11940329932939</v>
      </c>
      <c r="AI291" s="160">
        <f>SUM(Infrastructure[[#This Row],[2015 to 2020c]:[Beyond 2020c]])</f>
        <v>0</v>
      </c>
      <c r="AJ291" s="160">
        <f>Infrastructure[[#This Row],[2012 to 2015 deflated]]+Infrastructure[[#This Row],[Post 2015 deflated]]</f>
        <v>122.11940329932939</v>
      </c>
      <c r="AK291" s="160">
        <f>Infrastructure[[#This Row],[2011 to 2015 deflated]]+Infrastructure[[#This Row],[Post 2015 deflated]]</f>
        <v>244.23880659865878</v>
      </c>
    </row>
    <row r="292" spans="1:37" s="78" customFormat="1" ht="45">
      <c r="A292" s="109" t="s">
        <v>2009</v>
      </c>
      <c r="B292" s="109" t="s">
        <v>2161</v>
      </c>
      <c r="C292" s="114" t="s">
        <v>2161</v>
      </c>
      <c r="D292" s="118" t="s">
        <v>2189</v>
      </c>
      <c r="E292" s="37" t="s">
        <v>2176</v>
      </c>
      <c r="F292" s="26" t="s">
        <v>29</v>
      </c>
      <c r="G292" s="124" t="s">
        <v>15</v>
      </c>
      <c r="H292" s="29" t="s">
        <v>18</v>
      </c>
      <c r="I292" s="127" t="s">
        <v>15</v>
      </c>
      <c r="J292" s="28" t="s">
        <v>19</v>
      </c>
      <c r="K292" s="44">
        <v>2013</v>
      </c>
      <c r="L292" s="44">
        <v>2021</v>
      </c>
      <c r="M292" s="29"/>
      <c r="N292" s="24">
        <v>632</v>
      </c>
      <c r="O292" s="24"/>
      <c r="P292" s="129"/>
      <c r="Q292" s="24"/>
      <c r="R292" s="24">
        <v>79</v>
      </c>
      <c r="S292" s="24">
        <v>79</v>
      </c>
      <c r="T292" s="24">
        <v>395</v>
      </c>
      <c r="U292" s="24">
        <v>79</v>
      </c>
      <c r="V292" s="128"/>
      <c r="W292" s="29" t="s">
        <v>32</v>
      </c>
      <c r="X292" s="131" t="s">
        <v>44</v>
      </c>
      <c r="Y292" s="133" t="s">
        <v>2164</v>
      </c>
      <c r="Z292" s="137" t="s">
        <v>2184</v>
      </c>
      <c r="AA29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9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9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83.167524660750189</v>
      </c>
      <c r="AD29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83.167524660750189</v>
      </c>
      <c r="AE29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415.83762330375095</v>
      </c>
      <c r="AF29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83.167524660750189</v>
      </c>
      <c r="AG292" s="160">
        <f>SUM(Infrastructure[[#This Row],[2011/12c]:[2014/15c]])</f>
        <v>166.33504932150038</v>
      </c>
      <c r="AH292" s="160">
        <f>SUM(Infrastructure[[#This Row],[2012/13c]:[2014/15c]])</f>
        <v>166.33504932150038</v>
      </c>
      <c r="AI292" s="160">
        <f>SUM(Infrastructure[[#This Row],[2015 to 2020c]:[Beyond 2020c]])</f>
        <v>499.00514796450113</v>
      </c>
      <c r="AJ292" s="160">
        <f>Infrastructure[[#This Row],[2012 to 2015 deflated]]+Infrastructure[[#This Row],[Post 2015 deflated]]</f>
        <v>665.34019728600151</v>
      </c>
      <c r="AK292" s="160">
        <f>Infrastructure[[#This Row],[2011 to 2015 deflated]]+Infrastructure[[#This Row],[Post 2015 deflated]]</f>
        <v>665.34019728600151</v>
      </c>
    </row>
    <row r="293" spans="1:37" s="78" customFormat="1" ht="45">
      <c r="A293" s="109" t="s">
        <v>2009</v>
      </c>
      <c r="B293" s="109" t="s">
        <v>2161</v>
      </c>
      <c r="C293" s="114" t="s">
        <v>2161</v>
      </c>
      <c r="D293" s="118" t="s">
        <v>2177</v>
      </c>
      <c r="E293" s="37" t="s">
        <v>2178</v>
      </c>
      <c r="F293" s="26" t="s">
        <v>2179</v>
      </c>
      <c r="G293" s="124" t="s">
        <v>15</v>
      </c>
      <c r="H293" s="29" t="s">
        <v>18</v>
      </c>
      <c r="I293" s="127" t="s">
        <v>15</v>
      </c>
      <c r="J293" s="28" t="s">
        <v>19</v>
      </c>
      <c r="K293" s="44">
        <v>2008</v>
      </c>
      <c r="L293" s="44">
        <v>2013</v>
      </c>
      <c r="M293" s="29"/>
      <c r="N293" s="24">
        <v>1280</v>
      </c>
      <c r="O293" s="24"/>
      <c r="P293" s="129">
        <v>256</v>
      </c>
      <c r="Q293" s="24">
        <v>256</v>
      </c>
      <c r="R293" s="24"/>
      <c r="S293" s="24"/>
      <c r="T293" s="24"/>
      <c r="U293" s="24"/>
      <c r="V293" s="128"/>
      <c r="W293" s="29" t="s">
        <v>32</v>
      </c>
      <c r="X293" s="131" t="s">
        <v>44</v>
      </c>
      <c r="Y293" s="133" t="s">
        <v>2164</v>
      </c>
      <c r="Z293" s="137" t="s">
        <v>2165</v>
      </c>
      <c r="AA29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269.50489003989935</v>
      </c>
      <c r="AB29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269.50489003989935</v>
      </c>
      <c r="AC29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9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9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9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93" s="160">
        <f>SUM(Infrastructure[[#This Row],[2011/12c]:[2014/15c]])</f>
        <v>539.0097800797987</v>
      </c>
      <c r="AH293" s="160">
        <f>SUM(Infrastructure[[#This Row],[2012/13c]:[2014/15c]])</f>
        <v>269.50489003989935</v>
      </c>
      <c r="AI293" s="160">
        <f>SUM(Infrastructure[[#This Row],[2015 to 2020c]:[Beyond 2020c]])</f>
        <v>0</v>
      </c>
      <c r="AJ293" s="160">
        <f>Infrastructure[[#This Row],[2012 to 2015 deflated]]+Infrastructure[[#This Row],[Post 2015 deflated]]</f>
        <v>269.50489003989935</v>
      </c>
      <c r="AK293" s="160">
        <f>Infrastructure[[#This Row],[2011 to 2015 deflated]]+Infrastructure[[#This Row],[Post 2015 deflated]]</f>
        <v>539.0097800797987</v>
      </c>
    </row>
    <row r="294" spans="1:37" s="78" customFormat="1" ht="45">
      <c r="A294" s="109" t="s">
        <v>2009</v>
      </c>
      <c r="B294" s="109" t="s">
        <v>2161</v>
      </c>
      <c r="C294" s="114" t="s">
        <v>2161</v>
      </c>
      <c r="D294" s="118" t="s">
        <v>2190</v>
      </c>
      <c r="E294" s="37" t="s">
        <v>2178</v>
      </c>
      <c r="F294" s="26" t="s">
        <v>2179</v>
      </c>
      <c r="G294" s="124" t="s">
        <v>15</v>
      </c>
      <c r="H294" s="29" t="s">
        <v>18</v>
      </c>
      <c r="I294" s="127" t="s">
        <v>15</v>
      </c>
      <c r="J294" s="28" t="s">
        <v>19</v>
      </c>
      <c r="K294" s="44">
        <v>2013</v>
      </c>
      <c r="L294" s="44">
        <v>2021</v>
      </c>
      <c r="M294" s="29"/>
      <c r="N294" s="24">
        <v>1544</v>
      </c>
      <c r="O294" s="24"/>
      <c r="P294" s="129"/>
      <c r="Q294" s="24"/>
      <c r="R294" s="24">
        <v>193</v>
      </c>
      <c r="S294" s="24">
        <v>193</v>
      </c>
      <c r="T294" s="24">
        <v>965</v>
      </c>
      <c r="U294" s="24">
        <v>193</v>
      </c>
      <c r="V294" s="128"/>
      <c r="W294" s="29" t="s">
        <v>32</v>
      </c>
      <c r="X294" s="131" t="s">
        <v>44</v>
      </c>
      <c r="Y294" s="133" t="s">
        <v>2164</v>
      </c>
      <c r="Z294" s="137" t="s">
        <v>2184</v>
      </c>
      <c r="AA29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9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9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203.18142100664286</v>
      </c>
      <c r="AD29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203.18142100664286</v>
      </c>
      <c r="AE29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1015.9071050332143</v>
      </c>
      <c r="AF29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203.18142100664286</v>
      </c>
      <c r="AG294" s="160">
        <f>SUM(Infrastructure[[#This Row],[2011/12c]:[2014/15c]])</f>
        <v>406.36284201328573</v>
      </c>
      <c r="AH294" s="160">
        <f>SUM(Infrastructure[[#This Row],[2012/13c]:[2014/15c]])</f>
        <v>406.36284201328573</v>
      </c>
      <c r="AI294" s="160">
        <f>SUM(Infrastructure[[#This Row],[2015 to 2020c]:[Beyond 2020c]])</f>
        <v>1219.0885260398572</v>
      </c>
      <c r="AJ294" s="160">
        <f>Infrastructure[[#This Row],[2012 to 2015 deflated]]+Infrastructure[[#This Row],[Post 2015 deflated]]</f>
        <v>1625.4513680531429</v>
      </c>
      <c r="AK294" s="160">
        <f>Infrastructure[[#This Row],[2011 to 2015 deflated]]+Infrastructure[[#This Row],[Post 2015 deflated]]</f>
        <v>1625.4513680531429</v>
      </c>
    </row>
    <row r="295" spans="1:37" s="78" customFormat="1" ht="45">
      <c r="A295" s="109" t="s">
        <v>2009</v>
      </c>
      <c r="B295" s="109" t="s">
        <v>2161</v>
      </c>
      <c r="C295" s="114" t="s">
        <v>2161</v>
      </c>
      <c r="D295" s="118" t="s">
        <v>2180</v>
      </c>
      <c r="E295" s="37" t="s">
        <v>2181</v>
      </c>
      <c r="F295" s="26" t="s">
        <v>2182</v>
      </c>
      <c r="G295" s="124" t="s">
        <v>15</v>
      </c>
      <c r="H295" s="29" t="s">
        <v>18</v>
      </c>
      <c r="I295" s="127" t="s">
        <v>15</v>
      </c>
      <c r="J295" s="28" t="s">
        <v>19</v>
      </c>
      <c r="K295" s="44">
        <v>2008</v>
      </c>
      <c r="L295" s="44">
        <v>2013</v>
      </c>
      <c r="M295" s="29"/>
      <c r="N295" s="24">
        <v>685</v>
      </c>
      <c r="O295" s="24"/>
      <c r="P295" s="129">
        <v>137</v>
      </c>
      <c r="Q295" s="24">
        <v>137</v>
      </c>
      <c r="R295" s="24"/>
      <c r="S295" s="24"/>
      <c r="T295" s="24"/>
      <c r="U295" s="24"/>
      <c r="V295" s="128"/>
      <c r="W295" s="29" t="s">
        <v>32</v>
      </c>
      <c r="X295" s="131" t="s">
        <v>44</v>
      </c>
      <c r="Y295" s="133" t="s">
        <v>2164</v>
      </c>
      <c r="Z295" s="137" t="s">
        <v>2165</v>
      </c>
      <c r="AA29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144.22722631041489</v>
      </c>
      <c r="AB29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144.22722631041489</v>
      </c>
      <c r="AC29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9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9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9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95" s="160">
        <f>SUM(Infrastructure[[#This Row],[2011/12c]:[2014/15c]])</f>
        <v>288.45445262082978</v>
      </c>
      <c r="AH295" s="160">
        <f>SUM(Infrastructure[[#This Row],[2012/13c]:[2014/15c]])</f>
        <v>144.22722631041489</v>
      </c>
      <c r="AI295" s="160">
        <f>SUM(Infrastructure[[#This Row],[2015 to 2020c]:[Beyond 2020c]])</f>
        <v>0</v>
      </c>
      <c r="AJ295" s="160">
        <f>Infrastructure[[#This Row],[2012 to 2015 deflated]]+Infrastructure[[#This Row],[Post 2015 deflated]]</f>
        <v>144.22722631041489</v>
      </c>
      <c r="AK295" s="160">
        <f>Infrastructure[[#This Row],[2011 to 2015 deflated]]+Infrastructure[[#This Row],[Post 2015 deflated]]</f>
        <v>288.45445262082978</v>
      </c>
    </row>
    <row r="296" spans="1:37" s="78" customFormat="1" ht="45">
      <c r="A296" s="109" t="s">
        <v>2009</v>
      </c>
      <c r="B296" s="109" t="s">
        <v>2161</v>
      </c>
      <c r="C296" s="114" t="s">
        <v>2161</v>
      </c>
      <c r="D296" s="118" t="s">
        <v>2191</v>
      </c>
      <c r="E296" s="37" t="s">
        <v>2181</v>
      </c>
      <c r="F296" s="26" t="s">
        <v>2182</v>
      </c>
      <c r="G296" s="124" t="s">
        <v>15</v>
      </c>
      <c r="H296" s="29" t="s">
        <v>18</v>
      </c>
      <c r="I296" s="127" t="s">
        <v>15</v>
      </c>
      <c r="J296" s="28" t="s">
        <v>19</v>
      </c>
      <c r="K296" s="44">
        <v>2013</v>
      </c>
      <c r="L296" s="44">
        <v>2021</v>
      </c>
      <c r="M296" s="29"/>
      <c r="N296" s="24">
        <v>808</v>
      </c>
      <c r="O296" s="24"/>
      <c r="P296" s="129"/>
      <c r="Q296" s="24"/>
      <c r="R296" s="24">
        <v>101</v>
      </c>
      <c r="S296" s="24">
        <v>101</v>
      </c>
      <c r="T296" s="24">
        <v>505</v>
      </c>
      <c r="U296" s="24">
        <v>101</v>
      </c>
      <c r="V296" s="128"/>
      <c r="W296" s="29" t="s">
        <v>32</v>
      </c>
      <c r="X296" s="131" t="s">
        <v>44</v>
      </c>
      <c r="Y296" s="133" t="s">
        <v>2164</v>
      </c>
      <c r="Z296" s="137" t="s">
        <v>2184</v>
      </c>
      <c r="AA29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9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9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106.32810114855404</v>
      </c>
      <c r="AD29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106.32810114855404</v>
      </c>
      <c r="AE29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531.64050574277019</v>
      </c>
      <c r="AF29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106.32810114855404</v>
      </c>
      <c r="AG296" s="160">
        <f>SUM(Infrastructure[[#This Row],[2011/12c]:[2014/15c]])</f>
        <v>212.65620229710808</v>
      </c>
      <c r="AH296" s="160">
        <f>SUM(Infrastructure[[#This Row],[2012/13c]:[2014/15c]])</f>
        <v>212.65620229710808</v>
      </c>
      <c r="AI296" s="160">
        <f>SUM(Infrastructure[[#This Row],[2015 to 2020c]:[Beyond 2020c]])</f>
        <v>637.96860689132427</v>
      </c>
      <c r="AJ296" s="160">
        <f>Infrastructure[[#This Row],[2012 to 2015 deflated]]+Infrastructure[[#This Row],[Post 2015 deflated]]</f>
        <v>850.62480918843232</v>
      </c>
      <c r="AK296" s="160">
        <f>Infrastructure[[#This Row],[2011 to 2015 deflated]]+Infrastructure[[#This Row],[Post 2015 deflated]]</f>
        <v>850.62480918843232</v>
      </c>
    </row>
    <row r="297" spans="1:37" s="17" customFormat="1" ht="15.75">
      <c r="A297" s="109" t="s">
        <v>2009</v>
      </c>
      <c r="B297" s="109" t="s">
        <v>2122</v>
      </c>
      <c r="C297" s="114" t="s">
        <v>2122</v>
      </c>
      <c r="D297" s="118" t="s">
        <v>2146</v>
      </c>
      <c r="E297" s="120" t="s">
        <v>2122</v>
      </c>
      <c r="F297" s="26" t="s">
        <v>38</v>
      </c>
      <c r="G297" s="124" t="s">
        <v>15</v>
      </c>
      <c r="H297" s="29" t="s">
        <v>16</v>
      </c>
      <c r="I297" s="127" t="s">
        <v>15</v>
      </c>
      <c r="J297" s="28" t="s">
        <v>2147</v>
      </c>
      <c r="K297" s="44"/>
      <c r="L297" s="44"/>
      <c r="M297" s="29"/>
      <c r="N297" s="24" t="s">
        <v>30</v>
      </c>
      <c r="O297" s="24"/>
      <c r="P297" s="129"/>
      <c r="Q297" s="24"/>
      <c r="R297" s="24"/>
      <c r="S297" s="24"/>
      <c r="T297" s="24"/>
      <c r="U297" s="24"/>
      <c r="V297" s="127"/>
      <c r="W297" s="29" t="s">
        <v>20</v>
      </c>
      <c r="X297" s="131"/>
      <c r="Y297" s="132"/>
      <c r="Z297" s="118" t="s">
        <v>2148</v>
      </c>
      <c r="AA29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9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9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9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9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9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97" s="160">
        <f>SUM(Infrastructure[[#This Row],[2011/12c]:[2014/15c]])</f>
        <v>0</v>
      </c>
      <c r="AH297" s="160">
        <f>SUM(Infrastructure[[#This Row],[2012/13c]:[2014/15c]])</f>
        <v>0</v>
      </c>
      <c r="AI297" s="160">
        <f>SUM(Infrastructure[[#This Row],[2015 to 2020c]:[Beyond 2020c]])</f>
        <v>0</v>
      </c>
      <c r="AJ297" s="160">
        <f>Infrastructure[[#This Row],[2012 to 2015 deflated]]+Infrastructure[[#This Row],[Post 2015 deflated]]</f>
        <v>0</v>
      </c>
      <c r="AK297" s="160">
        <f>Infrastructure[[#This Row],[2011 to 2015 deflated]]+Infrastructure[[#This Row],[Post 2015 deflated]]</f>
        <v>0</v>
      </c>
    </row>
    <row r="298" spans="1:37" s="17" customFormat="1" ht="15.75">
      <c r="A298" s="109" t="s">
        <v>2009</v>
      </c>
      <c r="B298" s="109" t="s">
        <v>2122</v>
      </c>
      <c r="C298" s="114" t="s">
        <v>2122</v>
      </c>
      <c r="D298" s="118" t="s">
        <v>2149</v>
      </c>
      <c r="E298" s="120" t="s">
        <v>2122</v>
      </c>
      <c r="F298" s="26" t="s">
        <v>38</v>
      </c>
      <c r="G298" s="124" t="s">
        <v>15</v>
      </c>
      <c r="H298" s="29" t="s">
        <v>16</v>
      </c>
      <c r="I298" s="127" t="s">
        <v>15</v>
      </c>
      <c r="J298" s="28" t="s">
        <v>2147</v>
      </c>
      <c r="K298" s="44"/>
      <c r="L298" s="44"/>
      <c r="M298" s="29"/>
      <c r="N298" s="24" t="s">
        <v>30</v>
      </c>
      <c r="O298" s="24"/>
      <c r="P298" s="129"/>
      <c r="Q298" s="24"/>
      <c r="R298" s="24"/>
      <c r="S298" s="24"/>
      <c r="T298" s="24"/>
      <c r="U298" s="24"/>
      <c r="V298" s="127"/>
      <c r="W298" s="29" t="s">
        <v>20</v>
      </c>
      <c r="X298" s="131"/>
      <c r="Y298" s="132"/>
      <c r="Z298" s="118" t="s">
        <v>2150</v>
      </c>
      <c r="AA29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9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9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9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9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9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98" s="160">
        <f>SUM(Infrastructure[[#This Row],[2011/12c]:[2014/15c]])</f>
        <v>0</v>
      </c>
      <c r="AH298" s="160">
        <f>SUM(Infrastructure[[#This Row],[2012/13c]:[2014/15c]])</f>
        <v>0</v>
      </c>
      <c r="AI298" s="160">
        <f>SUM(Infrastructure[[#This Row],[2015 to 2020c]:[Beyond 2020c]])</f>
        <v>0</v>
      </c>
      <c r="AJ298" s="160">
        <f>Infrastructure[[#This Row],[2012 to 2015 deflated]]+Infrastructure[[#This Row],[Post 2015 deflated]]</f>
        <v>0</v>
      </c>
      <c r="AK298" s="160">
        <f>Infrastructure[[#This Row],[2011 to 2015 deflated]]+Infrastructure[[#This Row],[Post 2015 deflated]]</f>
        <v>0</v>
      </c>
    </row>
    <row r="299" spans="1:37" s="17" customFormat="1" ht="15.75">
      <c r="A299" s="109" t="s">
        <v>2009</v>
      </c>
      <c r="B299" s="109" t="s">
        <v>2122</v>
      </c>
      <c r="C299" s="114" t="s">
        <v>2122</v>
      </c>
      <c r="D299" s="118" t="s">
        <v>2127</v>
      </c>
      <c r="E299" s="120" t="s">
        <v>2122</v>
      </c>
      <c r="F299" s="26" t="s">
        <v>25</v>
      </c>
      <c r="G299" s="124" t="s">
        <v>15</v>
      </c>
      <c r="H299" s="29" t="s">
        <v>16</v>
      </c>
      <c r="I299" s="127" t="s">
        <v>15</v>
      </c>
      <c r="J299" s="28" t="s">
        <v>2128</v>
      </c>
      <c r="K299" s="44"/>
      <c r="L299" s="44"/>
      <c r="M299" s="29"/>
      <c r="N299" s="24" t="s">
        <v>30</v>
      </c>
      <c r="O299" s="24"/>
      <c r="P299" s="129"/>
      <c r="Q299" s="24"/>
      <c r="R299" s="24"/>
      <c r="S299" s="24"/>
      <c r="T299" s="24"/>
      <c r="U299" s="24"/>
      <c r="V299" s="127"/>
      <c r="W299" s="29" t="s">
        <v>20</v>
      </c>
      <c r="X299" s="131"/>
      <c r="Y299" s="132"/>
      <c r="Z299" s="118" t="s">
        <v>2129</v>
      </c>
      <c r="AA29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29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29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29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29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29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299" s="160">
        <f>SUM(Infrastructure[[#This Row],[2011/12c]:[2014/15c]])</f>
        <v>0</v>
      </c>
      <c r="AH299" s="160">
        <f>SUM(Infrastructure[[#This Row],[2012/13c]:[2014/15c]])</f>
        <v>0</v>
      </c>
      <c r="AI299" s="160">
        <f>SUM(Infrastructure[[#This Row],[2015 to 2020c]:[Beyond 2020c]])</f>
        <v>0</v>
      </c>
      <c r="AJ299" s="160">
        <f>Infrastructure[[#This Row],[2012 to 2015 deflated]]+Infrastructure[[#This Row],[Post 2015 deflated]]</f>
        <v>0</v>
      </c>
      <c r="AK299" s="160">
        <f>Infrastructure[[#This Row],[2011 to 2015 deflated]]+Infrastructure[[#This Row],[Post 2015 deflated]]</f>
        <v>0</v>
      </c>
    </row>
    <row r="300" spans="1:37" s="17" customFormat="1" ht="15.75">
      <c r="A300" s="109" t="s">
        <v>2009</v>
      </c>
      <c r="B300" s="109" t="s">
        <v>2122</v>
      </c>
      <c r="C300" s="114" t="s">
        <v>2122</v>
      </c>
      <c r="D300" s="118" t="s">
        <v>2130</v>
      </c>
      <c r="E300" s="120" t="s">
        <v>2122</v>
      </c>
      <c r="F300" s="26" t="s">
        <v>2131</v>
      </c>
      <c r="G300" s="124" t="s">
        <v>15</v>
      </c>
      <c r="H300" s="29" t="s">
        <v>16</v>
      </c>
      <c r="I300" s="127" t="s">
        <v>15</v>
      </c>
      <c r="J300" s="28" t="s">
        <v>2128</v>
      </c>
      <c r="K300" s="44"/>
      <c r="L300" s="44"/>
      <c r="M300" s="29"/>
      <c r="N300" s="24" t="s">
        <v>30</v>
      </c>
      <c r="O300" s="24"/>
      <c r="P300" s="129"/>
      <c r="Q300" s="24"/>
      <c r="R300" s="24"/>
      <c r="S300" s="24"/>
      <c r="T300" s="24"/>
      <c r="U300" s="24"/>
      <c r="V300" s="127"/>
      <c r="W300" s="29" t="s">
        <v>20</v>
      </c>
      <c r="X300" s="131"/>
      <c r="Y300" s="132"/>
      <c r="Z300" s="118" t="s">
        <v>2132</v>
      </c>
      <c r="AA30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0" s="160">
        <f>SUM(Infrastructure[[#This Row],[2011/12c]:[2014/15c]])</f>
        <v>0</v>
      </c>
      <c r="AH300" s="160">
        <f>SUM(Infrastructure[[#This Row],[2012/13c]:[2014/15c]])</f>
        <v>0</v>
      </c>
      <c r="AI300" s="160">
        <f>SUM(Infrastructure[[#This Row],[2015 to 2020c]:[Beyond 2020c]])</f>
        <v>0</v>
      </c>
      <c r="AJ300" s="160">
        <f>Infrastructure[[#This Row],[2012 to 2015 deflated]]+Infrastructure[[#This Row],[Post 2015 deflated]]</f>
        <v>0</v>
      </c>
      <c r="AK300" s="160">
        <f>Infrastructure[[#This Row],[2011 to 2015 deflated]]+Infrastructure[[#This Row],[Post 2015 deflated]]</f>
        <v>0</v>
      </c>
    </row>
    <row r="301" spans="1:37" s="6" customFormat="1" ht="15.75">
      <c r="A301" s="109" t="s">
        <v>2009</v>
      </c>
      <c r="B301" s="109" t="s">
        <v>2122</v>
      </c>
      <c r="C301" s="114" t="s">
        <v>2122</v>
      </c>
      <c r="D301" s="118" t="s">
        <v>2151</v>
      </c>
      <c r="E301" s="120" t="s">
        <v>2122</v>
      </c>
      <c r="F301" s="26" t="s">
        <v>2131</v>
      </c>
      <c r="G301" s="124" t="s">
        <v>15</v>
      </c>
      <c r="H301" s="29" t="s">
        <v>16</v>
      </c>
      <c r="I301" s="127" t="s">
        <v>15</v>
      </c>
      <c r="J301" s="28" t="s">
        <v>2147</v>
      </c>
      <c r="K301" s="44"/>
      <c r="L301" s="44"/>
      <c r="M301" s="29"/>
      <c r="N301" s="24" t="s">
        <v>30</v>
      </c>
      <c r="O301" s="24"/>
      <c r="P301" s="129"/>
      <c r="Q301" s="24"/>
      <c r="R301" s="24"/>
      <c r="S301" s="24"/>
      <c r="T301" s="24"/>
      <c r="U301" s="24"/>
      <c r="V301" s="127"/>
      <c r="W301" s="29" t="s">
        <v>20</v>
      </c>
      <c r="X301" s="131"/>
      <c r="Y301" s="132"/>
      <c r="Z301" s="118" t="s">
        <v>2152</v>
      </c>
      <c r="AA30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1" s="160">
        <f>SUM(Infrastructure[[#This Row],[2011/12c]:[2014/15c]])</f>
        <v>0</v>
      </c>
      <c r="AH301" s="160">
        <f>SUM(Infrastructure[[#This Row],[2012/13c]:[2014/15c]])</f>
        <v>0</v>
      </c>
      <c r="AI301" s="160">
        <f>SUM(Infrastructure[[#This Row],[2015 to 2020c]:[Beyond 2020c]])</f>
        <v>0</v>
      </c>
      <c r="AJ301" s="160">
        <f>Infrastructure[[#This Row],[2012 to 2015 deflated]]+Infrastructure[[#This Row],[Post 2015 deflated]]</f>
        <v>0</v>
      </c>
      <c r="AK301" s="160">
        <f>Infrastructure[[#This Row],[2011 to 2015 deflated]]+Infrastructure[[#This Row],[Post 2015 deflated]]</f>
        <v>0</v>
      </c>
    </row>
    <row r="302" spans="1:37" s="6" customFormat="1" ht="15.75">
      <c r="A302" s="109" t="s">
        <v>2009</v>
      </c>
      <c r="B302" s="109" t="s">
        <v>2122</v>
      </c>
      <c r="C302" s="114" t="s">
        <v>2122</v>
      </c>
      <c r="D302" s="118" t="s">
        <v>2153</v>
      </c>
      <c r="E302" s="120" t="s">
        <v>2122</v>
      </c>
      <c r="F302" s="26" t="s">
        <v>34</v>
      </c>
      <c r="G302" s="124" t="s">
        <v>15</v>
      </c>
      <c r="H302" s="29" t="s">
        <v>16</v>
      </c>
      <c r="I302" s="127" t="s">
        <v>15</v>
      </c>
      <c r="J302" s="28" t="s">
        <v>2147</v>
      </c>
      <c r="K302" s="44"/>
      <c r="L302" s="44"/>
      <c r="M302" s="29"/>
      <c r="N302" s="24" t="s">
        <v>30</v>
      </c>
      <c r="O302" s="24"/>
      <c r="P302" s="129"/>
      <c r="Q302" s="24"/>
      <c r="R302" s="24"/>
      <c r="S302" s="24"/>
      <c r="T302" s="24"/>
      <c r="U302" s="24"/>
      <c r="V302" s="127"/>
      <c r="W302" s="29" t="s">
        <v>20</v>
      </c>
      <c r="X302" s="131"/>
      <c r="Y302" s="132"/>
      <c r="Z302" s="118" t="s">
        <v>2154</v>
      </c>
      <c r="AA30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2" s="160">
        <f>SUM(Infrastructure[[#This Row],[2011/12c]:[2014/15c]])</f>
        <v>0</v>
      </c>
      <c r="AH302" s="160">
        <f>SUM(Infrastructure[[#This Row],[2012/13c]:[2014/15c]])</f>
        <v>0</v>
      </c>
      <c r="AI302" s="160">
        <f>SUM(Infrastructure[[#This Row],[2015 to 2020c]:[Beyond 2020c]])</f>
        <v>0</v>
      </c>
      <c r="AJ302" s="160">
        <f>Infrastructure[[#This Row],[2012 to 2015 deflated]]+Infrastructure[[#This Row],[Post 2015 deflated]]</f>
        <v>0</v>
      </c>
      <c r="AK302" s="160">
        <f>Infrastructure[[#This Row],[2011 to 2015 deflated]]+Infrastructure[[#This Row],[Post 2015 deflated]]</f>
        <v>0</v>
      </c>
    </row>
    <row r="303" spans="1:37" s="6" customFormat="1" ht="15.75">
      <c r="A303" s="109" t="s">
        <v>2009</v>
      </c>
      <c r="B303" s="109" t="s">
        <v>2122</v>
      </c>
      <c r="C303" s="114" t="s">
        <v>2122</v>
      </c>
      <c r="D303" s="118" t="s">
        <v>2133</v>
      </c>
      <c r="E303" s="120" t="s">
        <v>2122</v>
      </c>
      <c r="F303" s="26" t="s">
        <v>25</v>
      </c>
      <c r="G303" s="124" t="s">
        <v>15</v>
      </c>
      <c r="H303" s="29" t="s">
        <v>16</v>
      </c>
      <c r="I303" s="127" t="s">
        <v>15</v>
      </c>
      <c r="J303" s="28" t="s">
        <v>2128</v>
      </c>
      <c r="K303" s="44"/>
      <c r="L303" s="44"/>
      <c r="M303" s="29"/>
      <c r="N303" s="24" t="s">
        <v>30</v>
      </c>
      <c r="O303" s="24"/>
      <c r="P303" s="129"/>
      <c r="Q303" s="24"/>
      <c r="R303" s="24"/>
      <c r="S303" s="24"/>
      <c r="T303" s="24"/>
      <c r="U303" s="24"/>
      <c r="V303" s="127"/>
      <c r="W303" s="29" t="s">
        <v>20</v>
      </c>
      <c r="X303" s="131"/>
      <c r="Y303" s="132"/>
      <c r="Z303" s="118" t="s">
        <v>2134</v>
      </c>
      <c r="AA30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3" s="160">
        <f>SUM(Infrastructure[[#This Row],[2011/12c]:[2014/15c]])</f>
        <v>0</v>
      </c>
      <c r="AH303" s="160">
        <f>SUM(Infrastructure[[#This Row],[2012/13c]:[2014/15c]])</f>
        <v>0</v>
      </c>
      <c r="AI303" s="160">
        <f>SUM(Infrastructure[[#This Row],[2015 to 2020c]:[Beyond 2020c]])</f>
        <v>0</v>
      </c>
      <c r="AJ303" s="160">
        <f>Infrastructure[[#This Row],[2012 to 2015 deflated]]+Infrastructure[[#This Row],[Post 2015 deflated]]</f>
        <v>0</v>
      </c>
      <c r="AK303" s="160">
        <f>Infrastructure[[#This Row],[2011 to 2015 deflated]]+Infrastructure[[#This Row],[Post 2015 deflated]]</f>
        <v>0</v>
      </c>
    </row>
    <row r="304" spans="1:37" s="6" customFormat="1" ht="15.75">
      <c r="A304" s="109" t="s">
        <v>2009</v>
      </c>
      <c r="B304" s="109" t="s">
        <v>2122</v>
      </c>
      <c r="C304" s="114" t="s">
        <v>2122</v>
      </c>
      <c r="D304" s="118" t="s">
        <v>2155</v>
      </c>
      <c r="E304" s="120" t="s">
        <v>2122</v>
      </c>
      <c r="F304" s="26" t="s">
        <v>2131</v>
      </c>
      <c r="G304" s="124" t="s">
        <v>15</v>
      </c>
      <c r="H304" s="29" t="s">
        <v>16</v>
      </c>
      <c r="I304" s="127" t="s">
        <v>15</v>
      </c>
      <c r="J304" s="28" t="s">
        <v>2147</v>
      </c>
      <c r="K304" s="44"/>
      <c r="L304" s="44"/>
      <c r="M304" s="29"/>
      <c r="N304" s="24" t="s">
        <v>30</v>
      </c>
      <c r="O304" s="24"/>
      <c r="P304" s="129"/>
      <c r="Q304" s="24"/>
      <c r="R304" s="24"/>
      <c r="S304" s="24"/>
      <c r="T304" s="24"/>
      <c r="U304" s="24"/>
      <c r="V304" s="127"/>
      <c r="W304" s="29" t="s">
        <v>20</v>
      </c>
      <c r="X304" s="131"/>
      <c r="Y304" s="132"/>
      <c r="Z304" s="118" t="s">
        <v>2156</v>
      </c>
      <c r="AA30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4" s="160">
        <f>SUM(Infrastructure[[#This Row],[2011/12c]:[2014/15c]])</f>
        <v>0</v>
      </c>
      <c r="AH304" s="160">
        <f>SUM(Infrastructure[[#This Row],[2012/13c]:[2014/15c]])</f>
        <v>0</v>
      </c>
      <c r="AI304" s="160">
        <f>SUM(Infrastructure[[#This Row],[2015 to 2020c]:[Beyond 2020c]])</f>
        <v>0</v>
      </c>
      <c r="AJ304" s="160">
        <f>Infrastructure[[#This Row],[2012 to 2015 deflated]]+Infrastructure[[#This Row],[Post 2015 deflated]]</f>
        <v>0</v>
      </c>
      <c r="AK304" s="160">
        <f>Infrastructure[[#This Row],[2011 to 2015 deflated]]+Infrastructure[[#This Row],[Post 2015 deflated]]</f>
        <v>0</v>
      </c>
    </row>
    <row r="305" spans="1:37" s="6" customFormat="1" ht="15.75">
      <c r="A305" s="109" t="s">
        <v>2009</v>
      </c>
      <c r="B305" s="109" t="s">
        <v>2122</v>
      </c>
      <c r="C305" s="114" t="s">
        <v>2122</v>
      </c>
      <c r="D305" s="118" t="s">
        <v>2157</v>
      </c>
      <c r="E305" s="120" t="s">
        <v>2122</v>
      </c>
      <c r="F305" s="26" t="s">
        <v>2131</v>
      </c>
      <c r="G305" s="124" t="s">
        <v>15</v>
      </c>
      <c r="H305" s="29" t="s">
        <v>16</v>
      </c>
      <c r="I305" s="127" t="s">
        <v>15</v>
      </c>
      <c r="J305" s="28" t="s">
        <v>2147</v>
      </c>
      <c r="K305" s="44"/>
      <c r="L305" s="44"/>
      <c r="M305" s="29"/>
      <c r="N305" s="24" t="s">
        <v>30</v>
      </c>
      <c r="O305" s="24"/>
      <c r="P305" s="129"/>
      <c r="Q305" s="24"/>
      <c r="R305" s="24"/>
      <c r="S305" s="24"/>
      <c r="T305" s="24"/>
      <c r="U305" s="24"/>
      <c r="V305" s="127"/>
      <c r="W305" s="29" t="s">
        <v>20</v>
      </c>
      <c r="X305" s="131"/>
      <c r="Y305" s="132"/>
      <c r="Z305" s="118" t="s">
        <v>2158</v>
      </c>
      <c r="AA30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5" s="160">
        <f>SUM(Infrastructure[[#This Row],[2011/12c]:[2014/15c]])</f>
        <v>0</v>
      </c>
      <c r="AH305" s="160">
        <f>SUM(Infrastructure[[#This Row],[2012/13c]:[2014/15c]])</f>
        <v>0</v>
      </c>
      <c r="AI305" s="160">
        <f>SUM(Infrastructure[[#This Row],[2015 to 2020c]:[Beyond 2020c]])</f>
        <v>0</v>
      </c>
      <c r="AJ305" s="160">
        <f>Infrastructure[[#This Row],[2012 to 2015 deflated]]+Infrastructure[[#This Row],[Post 2015 deflated]]</f>
        <v>0</v>
      </c>
      <c r="AK305" s="160">
        <f>Infrastructure[[#This Row],[2011 to 2015 deflated]]+Infrastructure[[#This Row],[Post 2015 deflated]]</f>
        <v>0</v>
      </c>
    </row>
    <row r="306" spans="1:37" s="6" customFormat="1" ht="15.75">
      <c r="A306" s="109" t="s">
        <v>2009</v>
      </c>
      <c r="B306" s="109" t="s">
        <v>2122</v>
      </c>
      <c r="C306" s="114" t="s">
        <v>2122</v>
      </c>
      <c r="D306" s="118" t="s">
        <v>2135</v>
      </c>
      <c r="E306" s="120" t="s">
        <v>2122</v>
      </c>
      <c r="F306" s="26" t="s">
        <v>2131</v>
      </c>
      <c r="G306" s="124" t="s">
        <v>15</v>
      </c>
      <c r="H306" s="29" t="s">
        <v>16</v>
      </c>
      <c r="I306" s="127" t="s">
        <v>15</v>
      </c>
      <c r="J306" s="28" t="s">
        <v>2128</v>
      </c>
      <c r="K306" s="44"/>
      <c r="L306" s="44"/>
      <c r="M306" s="29"/>
      <c r="N306" s="24" t="s">
        <v>30</v>
      </c>
      <c r="O306" s="24"/>
      <c r="P306" s="129"/>
      <c r="Q306" s="24"/>
      <c r="R306" s="24"/>
      <c r="S306" s="24"/>
      <c r="T306" s="24"/>
      <c r="U306" s="24"/>
      <c r="V306" s="127"/>
      <c r="W306" s="29" t="s">
        <v>20</v>
      </c>
      <c r="X306" s="131"/>
      <c r="Y306" s="132"/>
      <c r="Z306" s="118" t="s">
        <v>2136</v>
      </c>
      <c r="AA30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6" s="160">
        <f>SUM(Infrastructure[[#This Row],[2011/12c]:[2014/15c]])</f>
        <v>0</v>
      </c>
      <c r="AH306" s="160">
        <f>SUM(Infrastructure[[#This Row],[2012/13c]:[2014/15c]])</f>
        <v>0</v>
      </c>
      <c r="AI306" s="160">
        <f>SUM(Infrastructure[[#This Row],[2015 to 2020c]:[Beyond 2020c]])</f>
        <v>0</v>
      </c>
      <c r="AJ306" s="160">
        <f>Infrastructure[[#This Row],[2012 to 2015 deflated]]+Infrastructure[[#This Row],[Post 2015 deflated]]</f>
        <v>0</v>
      </c>
      <c r="AK306" s="160">
        <f>Infrastructure[[#This Row],[2011 to 2015 deflated]]+Infrastructure[[#This Row],[Post 2015 deflated]]</f>
        <v>0</v>
      </c>
    </row>
    <row r="307" spans="1:37" s="6" customFormat="1" ht="15.75">
      <c r="A307" s="109" t="s">
        <v>2009</v>
      </c>
      <c r="B307" s="109" t="s">
        <v>2122</v>
      </c>
      <c r="C307" s="114" t="s">
        <v>2122</v>
      </c>
      <c r="D307" s="118" t="s">
        <v>2137</v>
      </c>
      <c r="E307" s="120" t="s">
        <v>2122</v>
      </c>
      <c r="F307" s="26" t="s">
        <v>25</v>
      </c>
      <c r="G307" s="124" t="s">
        <v>15</v>
      </c>
      <c r="H307" s="29" t="s">
        <v>16</v>
      </c>
      <c r="I307" s="127" t="s">
        <v>15</v>
      </c>
      <c r="J307" s="28" t="s">
        <v>2128</v>
      </c>
      <c r="K307" s="44"/>
      <c r="L307" s="44"/>
      <c r="M307" s="29"/>
      <c r="N307" s="24" t="s">
        <v>30</v>
      </c>
      <c r="O307" s="24"/>
      <c r="P307" s="129"/>
      <c r="Q307" s="24"/>
      <c r="R307" s="24"/>
      <c r="S307" s="24"/>
      <c r="T307" s="24"/>
      <c r="U307" s="24"/>
      <c r="V307" s="127"/>
      <c r="W307" s="29" t="s">
        <v>20</v>
      </c>
      <c r="X307" s="131"/>
      <c r="Y307" s="132"/>
      <c r="Z307" s="118" t="s">
        <v>2138</v>
      </c>
      <c r="AA30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7" s="160">
        <f>SUM(Infrastructure[[#This Row],[2011/12c]:[2014/15c]])</f>
        <v>0</v>
      </c>
      <c r="AH307" s="160">
        <f>SUM(Infrastructure[[#This Row],[2012/13c]:[2014/15c]])</f>
        <v>0</v>
      </c>
      <c r="AI307" s="160">
        <f>SUM(Infrastructure[[#This Row],[2015 to 2020c]:[Beyond 2020c]])</f>
        <v>0</v>
      </c>
      <c r="AJ307" s="160">
        <f>Infrastructure[[#This Row],[2012 to 2015 deflated]]+Infrastructure[[#This Row],[Post 2015 deflated]]</f>
        <v>0</v>
      </c>
      <c r="AK307" s="160">
        <f>Infrastructure[[#This Row],[2011 to 2015 deflated]]+Infrastructure[[#This Row],[Post 2015 deflated]]</f>
        <v>0</v>
      </c>
    </row>
    <row r="308" spans="1:37" s="6" customFormat="1" ht="15.75">
      <c r="A308" s="109" t="s">
        <v>2009</v>
      </c>
      <c r="B308" s="109" t="s">
        <v>2122</v>
      </c>
      <c r="C308" s="114" t="s">
        <v>2122</v>
      </c>
      <c r="D308" s="118" t="s">
        <v>2123</v>
      </c>
      <c r="E308" s="120" t="s">
        <v>2122</v>
      </c>
      <c r="F308" s="26" t="s">
        <v>34</v>
      </c>
      <c r="G308" s="124" t="s">
        <v>15</v>
      </c>
      <c r="H308" s="29" t="s">
        <v>16</v>
      </c>
      <c r="I308" s="127" t="s">
        <v>15</v>
      </c>
      <c r="J308" s="28" t="s">
        <v>17</v>
      </c>
      <c r="K308" s="44"/>
      <c r="L308" s="44"/>
      <c r="M308" s="29"/>
      <c r="N308" s="24" t="s">
        <v>30</v>
      </c>
      <c r="O308" s="24"/>
      <c r="P308" s="129"/>
      <c r="Q308" s="24"/>
      <c r="R308" s="24"/>
      <c r="S308" s="24"/>
      <c r="T308" s="24"/>
      <c r="U308" s="24"/>
      <c r="V308" s="127"/>
      <c r="W308" s="29" t="s">
        <v>20</v>
      </c>
      <c r="X308" s="131"/>
      <c r="Y308" s="132"/>
      <c r="Z308" s="118" t="s">
        <v>2124</v>
      </c>
      <c r="AA30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8" s="160">
        <f>SUM(Infrastructure[[#This Row],[2011/12c]:[2014/15c]])</f>
        <v>0</v>
      </c>
      <c r="AH308" s="160">
        <f>SUM(Infrastructure[[#This Row],[2012/13c]:[2014/15c]])</f>
        <v>0</v>
      </c>
      <c r="AI308" s="160">
        <f>SUM(Infrastructure[[#This Row],[2015 to 2020c]:[Beyond 2020c]])</f>
        <v>0</v>
      </c>
      <c r="AJ308" s="160">
        <f>Infrastructure[[#This Row],[2012 to 2015 deflated]]+Infrastructure[[#This Row],[Post 2015 deflated]]</f>
        <v>0</v>
      </c>
      <c r="AK308" s="160">
        <f>Infrastructure[[#This Row],[2011 to 2015 deflated]]+Infrastructure[[#This Row],[Post 2015 deflated]]</f>
        <v>0</v>
      </c>
    </row>
    <row r="309" spans="1:37" s="6" customFormat="1" ht="15.75">
      <c r="A309" s="109" t="s">
        <v>2009</v>
      </c>
      <c r="B309" s="109" t="s">
        <v>2122</v>
      </c>
      <c r="C309" s="114" t="s">
        <v>2122</v>
      </c>
      <c r="D309" s="118" t="s">
        <v>2139</v>
      </c>
      <c r="E309" s="120" t="s">
        <v>2122</v>
      </c>
      <c r="F309" s="26" t="s">
        <v>34</v>
      </c>
      <c r="G309" s="124" t="s">
        <v>15</v>
      </c>
      <c r="H309" s="29" t="s">
        <v>16</v>
      </c>
      <c r="I309" s="127" t="s">
        <v>15</v>
      </c>
      <c r="J309" s="28" t="s">
        <v>2128</v>
      </c>
      <c r="K309" s="44"/>
      <c r="L309" s="44"/>
      <c r="M309" s="29"/>
      <c r="N309" s="24" t="s">
        <v>30</v>
      </c>
      <c r="O309" s="24"/>
      <c r="P309" s="129"/>
      <c r="Q309" s="24"/>
      <c r="R309" s="24"/>
      <c r="S309" s="24"/>
      <c r="T309" s="24"/>
      <c r="U309" s="24"/>
      <c r="V309" s="127"/>
      <c r="W309" s="29" t="s">
        <v>20</v>
      </c>
      <c r="X309" s="131"/>
      <c r="Y309" s="132"/>
      <c r="Z309" s="118" t="s">
        <v>2134</v>
      </c>
      <c r="AA30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0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0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0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0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0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09" s="160">
        <f>SUM(Infrastructure[[#This Row],[2011/12c]:[2014/15c]])</f>
        <v>0</v>
      </c>
      <c r="AH309" s="160">
        <f>SUM(Infrastructure[[#This Row],[2012/13c]:[2014/15c]])</f>
        <v>0</v>
      </c>
      <c r="AI309" s="160">
        <f>SUM(Infrastructure[[#This Row],[2015 to 2020c]:[Beyond 2020c]])</f>
        <v>0</v>
      </c>
      <c r="AJ309" s="160">
        <f>Infrastructure[[#This Row],[2012 to 2015 deflated]]+Infrastructure[[#This Row],[Post 2015 deflated]]</f>
        <v>0</v>
      </c>
      <c r="AK309" s="160">
        <f>Infrastructure[[#This Row],[2011 to 2015 deflated]]+Infrastructure[[#This Row],[Post 2015 deflated]]</f>
        <v>0</v>
      </c>
    </row>
    <row r="310" spans="1:37" s="6" customFormat="1" ht="15.75">
      <c r="A310" s="109" t="s">
        <v>2009</v>
      </c>
      <c r="B310" s="109" t="s">
        <v>2122</v>
      </c>
      <c r="C310" s="114" t="s">
        <v>2122</v>
      </c>
      <c r="D310" s="118" t="s">
        <v>2140</v>
      </c>
      <c r="E310" s="120" t="s">
        <v>2122</v>
      </c>
      <c r="F310" s="26" t="s">
        <v>27</v>
      </c>
      <c r="G310" s="124" t="s">
        <v>15</v>
      </c>
      <c r="H310" s="29" t="s">
        <v>16</v>
      </c>
      <c r="I310" s="127" t="s">
        <v>15</v>
      </c>
      <c r="J310" s="28" t="s">
        <v>2128</v>
      </c>
      <c r="K310" s="44"/>
      <c r="L310" s="44"/>
      <c r="M310" s="29"/>
      <c r="N310" s="24" t="s">
        <v>30</v>
      </c>
      <c r="O310" s="24"/>
      <c r="P310" s="129"/>
      <c r="Q310" s="24"/>
      <c r="R310" s="24"/>
      <c r="S310" s="24"/>
      <c r="T310" s="24"/>
      <c r="U310" s="24"/>
      <c r="V310" s="127"/>
      <c r="W310" s="29" t="s">
        <v>20</v>
      </c>
      <c r="X310" s="131"/>
      <c r="Y310" s="132"/>
      <c r="Z310" s="118" t="s">
        <v>2141</v>
      </c>
      <c r="AA31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1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1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1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1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1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10" s="160">
        <f>SUM(Infrastructure[[#This Row],[2011/12c]:[2014/15c]])</f>
        <v>0</v>
      </c>
      <c r="AH310" s="160">
        <f>SUM(Infrastructure[[#This Row],[2012/13c]:[2014/15c]])</f>
        <v>0</v>
      </c>
      <c r="AI310" s="160">
        <f>SUM(Infrastructure[[#This Row],[2015 to 2020c]:[Beyond 2020c]])</f>
        <v>0</v>
      </c>
      <c r="AJ310" s="160">
        <f>Infrastructure[[#This Row],[2012 to 2015 deflated]]+Infrastructure[[#This Row],[Post 2015 deflated]]</f>
        <v>0</v>
      </c>
      <c r="AK310" s="160">
        <f>Infrastructure[[#This Row],[2011 to 2015 deflated]]+Infrastructure[[#This Row],[Post 2015 deflated]]</f>
        <v>0</v>
      </c>
    </row>
    <row r="311" spans="1:37" s="6" customFormat="1" ht="15.75">
      <c r="A311" s="109" t="s">
        <v>2009</v>
      </c>
      <c r="B311" s="109" t="s">
        <v>2122</v>
      </c>
      <c r="C311" s="114" t="s">
        <v>2122</v>
      </c>
      <c r="D311" s="118" t="s">
        <v>2159</v>
      </c>
      <c r="E311" s="120" t="s">
        <v>2122</v>
      </c>
      <c r="F311" s="26" t="s">
        <v>34</v>
      </c>
      <c r="G311" s="124" t="s">
        <v>15</v>
      </c>
      <c r="H311" s="29" t="s">
        <v>16</v>
      </c>
      <c r="I311" s="127" t="s">
        <v>15</v>
      </c>
      <c r="J311" s="28" t="s">
        <v>2147</v>
      </c>
      <c r="K311" s="44"/>
      <c r="L311" s="44"/>
      <c r="M311" s="29"/>
      <c r="N311" s="24" t="s">
        <v>30</v>
      </c>
      <c r="O311" s="24"/>
      <c r="P311" s="129"/>
      <c r="Q311" s="24"/>
      <c r="R311" s="24"/>
      <c r="S311" s="24"/>
      <c r="T311" s="24"/>
      <c r="U311" s="24"/>
      <c r="V311" s="127"/>
      <c r="W311" s="29" t="s">
        <v>20</v>
      </c>
      <c r="X311" s="131"/>
      <c r="Y311" s="132"/>
      <c r="Z311" s="118" t="s">
        <v>2160</v>
      </c>
      <c r="AA31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1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1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1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1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1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11" s="160">
        <f>SUM(Infrastructure[[#This Row],[2011/12c]:[2014/15c]])</f>
        <v>0</v>
      </c>
      <c r="AH311" s="160">
        <f>SUM(Infrastructure[[#This Row],[2012/13c]:[2014/15c]])</f>
        <v>0</v>
      </c>
      <c r="AI311" s="160">
        <f>SUM(Infrastructure[[#This Row],[2015 to 2020c]:[Beyond 2020c]])</f>
        <v>0</v>
      </c>
      <c r="AJ311" s="160">
        <f>Infrastructure[[#This Row],[2012 to 2015 deflated]]+Infrastructure[[#This Row],[Post 2015 deflated]]</f>
        <v>0</v>
      </c>
      <c r="AK311" s="160">
        <f>Infrastructure[[#This Row],[2011 to 2015 deflated]]+Infrastructure[[#This Row],[Post 2015 deflated]]</f>
        <v>0</v>
      </c>
    </row>
    <row r="312" spans="1:37" s="17" customFormat="1" ht="15.75">
      <c r="A312" s="109" t="s">
        <v>2009</v>
      </c>
      <c r="B312" s="109" t="s">
        <v>2122</v>
      </c>
      <c r="C312" s="114" t="s">
        <v>2122</v>
      </c>
      <c r="D312" s="118" t="s">
        <v>2142</v>
      </c>
      <c r="E312" s="120" t="s">
        <v>2122</v>
      </c>
      <c r="F312" s="26" t="s">
        <v>39</v>
      </c>
      <c r="G312" s="124" t="s">
        <v>15</v>
      </c>
      <c r="H312" s="29" t="s">
        <v>16</v>
      </c>
      <c r="I312" s="127" t="s">
        <v>15</v>
      </c>
      <c r="J312" s="28" t="s">
        <v>2128</v>
      </c>
      <c r="K312" s="44"/>
      <c r="L312" s="44"/>
      <c r="M312" s="29"/>
      <c r="N312" s="24" t="s">
        <v>30</v>
      </c>
      <c r="O312" s="24"/>
      <c r="P312" s="129"/>
      <c r="Q312" s="24"/>
      <c r="R312" s="24"/>
      <c r="S312" s="24"/>
      <c r="T312" s="24"/>
      <c r="U312" s="24"/>
      <c r="V312" s="127"/>
      <c r="W312" s="29" t="s">
        <v>20</v>
      </c>
      <c r="X312" s="131"/>
      <c r="Y312" s="132"/>
      <c r="Z312" s="118" t="s">
        <v>2143</v>
      </c>
      <c r="AA31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1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1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1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1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1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12" s="160">
        <f>SUM(Infrastructure[[#This Row],[2011/12c]:[2014/15c]])</f>
        <v>0</v>
      </c>
      <c r="AH312" s="160">
        <f>SUM(Infrastructure[[#This Row],[2012/13c]:[2014/15c]])</f>
        <v>0</v>
      </c>
      <c r="AI312" s="160">
        <f>SUM(Infrastructure[[#This Row],[2015 to 2020c]:[Beyond 2020c]])</f>
        <v>0</v>
      </c>
      <c r="AJ312" s="160">
        <f>Infrastructure[[#This Row],[2012 to 2015 deflated]]+Infrastructure[[#This Row],[Post 2015 deflated]]</f>
        <v>0</v>
      </c>
      <c r="AK312" s="160">
        <f>Infrastructure[[#This Row],[2011 to 2015 deflated]]+Infrastructure[[#This Row],[Post 2015 deflated]]</f>
        <v>0</v>
      </c>
    </row>
    <row r="313" spans="1:37" s="17" customFormat="1" ht="15.75">
      <c r="A313" s="109" t="s">
        <v>2009</v>
      </c>
      <c r="B313" s="109" t="s">
        <v>2122</v>
      </c>
      <c r="C313" s="114" t="s">
        <v>2122</v>
      </c>
      <c r="D313" s="118" t="s">
        <v>2125</v>
      </c>
      <c r="E313" s="120" t="s">
        <v>2122</v>
      </c>
      <c r="F313" s="26" t="s">
        <v>34</v>
      </c>
      <c r="G313" s="124" t="s">
        <v>15</v>
      </c>
      <c r="H313" s="29" t="s">
        <v>16</v>
      </c>
      <c r="I313" s="127" t="s">
        <v>15</v>
      </c>
      <c r="J313" s="28" t="s">
        <v>17</v>
      </c>
      <c r="K313" s="44"/>
      <c r="L313" s="44">
        <v>2013</v>
      </c>
      <c r="M313" s="29"/>
      <c r="N313" s="24" t="s">
        <v>30</v>
      </c>
      <c r="O313" s="24"/>
      <c r="P313" s="129"/>
      <c r="Q313" s="24"/>
      <c r="R313" s="24"/>
      <c r="S313" s="24"/>
      <c r="T313" s="24"/>
      <c r="U313" s="24"/>
      <c r="V313" s="127"/>
      <c r="W313" s="29" t="s">
        <v>20</v>
      </c>
      <c r="X313" s="131"/>
      <c r="Y313" s="132"/>
      <c r="Z313" s="118" t="s">
        <v>2126</v>
      </c>
      <c r="AA31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1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1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1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1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1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13" s="160">
        <f>SUM(Infrastructure[[#This Row],[2011/12c]:[2014/15c]])</f>
        <v>0</v>
      </c>
      <c r="AH313" s="160">
        <f>SUM(Infrastructure[[#This Row],[2012/13c]:[2014/15c]])</f>
        <v>0</v>
      </c>
      <c r="AI313" s="160">
        <f>SUM(Infrastructure[[#This Row],[2015 to 2020c]:[Beyond 2020c]])</f>
        <v>0</v>
      </c>
      <c r="AJ313" s="160">
        <f>Infrastructure[[#This Row],[2012 to 2015 deflated]]+Infrastructure[[#This Row],[Post 2015 deflated]]</f>
        <v>0</v>
      </c>
      <c r="AK313" s="160">
        <f>Infrastructure[[#This Row],[2011 to 2015 deflated]]+Infrastructure[[#This Row],[Post 2015 deflated]]</f>
        <v>0</v>
      </c>
    </row>
    <row r="314" spans="1:37" s="17" customFormat="1" ht="15.75">
      <c r="A314" s="109" t="s">
        <v>2009</v>
      </c>
      <c r="B314" s="109" t="s">
        <v>2122</v>
      </c>
      <c r="C314" s="114" t="s">
        <v>2122</v>
      </c>
      <c r="D314" s="118" t="s">
        <v>2144</v>
      </c>
      <c r="E314" s="120" t="s">
        <v>2122</v>
      </c>
      <c r="F314" s="26" t="s">
        <v>25</v>
      </c>
      <c r="G314" s="124" t="s">
        <v>15</v>
      </c>
      <c r="H314" s="29" t="s">
        <v>16</v>
      </c>
      <c r="I314" s="127" t="s">
        <v>15</v>
      </c>
      <c r="J314" s="28" t="s">
        <v>2128</v>
      </c>
      <c r="K314" s="44"/>
      <c r="L314" s="44"/>
      <c r="M314" s="29"/>
      <c r="N314" s="24" t="s">
        <v>30</v>
      </c>
      <c r="O314" s="24"/>
      <c r="P314" s="129"/>
      <c r="Q314" s="24"/>
      <c r="R314" s="24"/>
      <c r="S314" s="24"/>
      <c r="T314" s="24"/>
      <c r="U314" s="24"/>
      <c r="V314" s="127"/>
      <c r="W314" s="29" t="s">
        <v>20</v>
      </c>
      <c r="X314" s="131"/>
      <c r="Y314" s="132"/>
      <c r="Z314" s="118" t="s">
        <v>2145</v>
      </c>
      <c r="AA31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1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1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1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1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1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14" s="160">
        <f>SUM(Infrastructure[[#This Row],[2011/12c]:[2014/15c]])</f>
        <v>0</v>
      </c>
      <c r="AH314" s="160">
        <f>SUM(Infrastructure[[#This Row],[2012/13c]:[2014/15c]])</f>
        <v>0</v>
      </c>
      <c r="AI314" s="160">
        <f>SUM(Infrastructure[[#This Row],[2015 to 2020c]:[Beyond 2020c]])</f>
        <v>0</v>
      </c>
      <c r="AJ314" s="160">
        <f>Infrastructure[[#This Row],[2012 to 2015 deflated]]+Infrastructure[[#This Row],[Post 2015 deflated]]</f>
        <v>0</v>
      </c>
      <c r="AK314" s="160">
        <f>Infrastructure[[#This Row],[2011 to 2015 deflated]]+Infrastructure[[#This Row],[Post 2015 deflated]]</f>
        <v>0</v>
      </c>
    </row>
    <row r="315" spans="1:37" s="17" customFormat="1" ht="60">
      <c r="A315" s="37" t="s">
        <v>2009</v>
      </c>
      <c r="B315" s="37" t="s">
        <v>2059</v>
      </c>
      <c r="C315" s="37" t="s">
        <v>2059</v>
      </c>
      <c r="D315" s="37" t="s">
        <v>2060</v>
      </c>
      <c r="E315" s="37" t="s">
        <v>2061</v>
      </c>
      <c r="F315" s="26" t="s">
        <v>1773</v>
      </c>
      <c r="G315" s="38" t="s">
        <v>15</v>
      </c>
      <c r="H315" s="29" t="s">
        <v>18</v>
      </c>
      <c r="I315" s="38" t="s">
        <v>15</v>
      </c>
      <c r="J315" s="28"/>
      <c r="K315" s="44"/>
      <c r="L315" s="44"/>
      <c r="M315" s="29"/>
      <c r="N315" s="24">
        <v>3452</v>
      </c>
      <c r="O315" s="24"/>
      <c r="P315" s="129">
        <v>13</v>
      </c>
      <c r="Q315" s="24">
        <v>34</v>
      </c>
      <c r="R315" s="24">
        <v>129</v>
      </c>
      <c r="S315" s="24">
        <v>251</v>
      </c>
      <c r="T315" s="24">
        <v>3010</v>
      </c>
      <c r="U315" s="24">
        <v>15</v>
      </c>
      <c r="V315" s="38"/>
      <c r="W315" s="29" t="s">
        <v>32</v>
      </c>
      <c r="X315" s="131" t="s">
        <v>44</v>
      </c>
      <c r="Y315" s="37" t="s">
        <v>2062</v>
      </c>
      <c r="Z315" s="40" t="s">
        <v>2063</v>
      </c>
      <c r="AA31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13.685795197338638</v>
      </c>
      <c r="AB31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35.793618208424135</v>
      </c>
      <c r="AC31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135.80519849666803</v>
      </c>
      <c r="AD31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264.24112265630754</v>
      </c>
      <c r="AE31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3168.7879649222541</v>
      </c>
      <c r="AF31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15.791302150775353</v>
      </c>
      <c r="AG315" s="160">
        <f>SUM(Infrastructure[[#This Row],[2011/12c]:[2014/15c]])</f>
        <v>449.52573455873835</v>
      </c>
      <c r="AH315" s="160">
        <f>SUM(Infrastructure[[#This Row],[2012/13c]:[2014/15c]])</f>
        <v>435.83993936139973</v>
      </c>
      <c r="AI315" s="160">
        <f>SUM(Infrastructure[[#This Row],[2015 to 2020c]:[Beyond 2020c]])</f>
        <v>3184.5792670730293</v>
      </c>
      <c r="AJ315" s="160">
        <f>Infrastructure[[#This Row],[2012 to 2015 deflated]]+Infrastructure[[#This Row],[Post 2015 deflated]]</f>
        <v>3620.4192064344288</v>
      </c>
      <c r="AK315" s="160">
        <f>Infrastructure[[#This Row],[2011 to 2015 deflated]]+Infrastructure[[#This Row],[Post 2015 deflated]]</f>
        <v>3634.1050016317677</v>
      </c>
    </row>
    <row r="316" spans="1:37" s="17" customFormat="1" ht="135">
      <c r="A316" s="37" t="s">
        <v>2009</v>
      </c>
      <c r="B316" s="37" t="s">
        <v>2059</v>
      </c>
      <c r="C316" s="37" t="s">
        <v>2059</v>
      </c>
      <c r="D316" s="37" t="s">
        <v>2071</v>
      </c>
      <c r="E316" s="37" t="s">
        <v>2072</v>
      </c>
      <c r="F316" s="26" t="s">
        <v>1773</v>
      </c>
      <c r="G316" s="38" t="s">
        <v>15</v>
      </c>
      <c r="H316" s="29" t="s">
        <v>18</v>
      </c>
      <c r="I316" s="38" t="s">
        <v>15</v>
      </c>
      <c r="J316" s="28"/>
      <c r="K316" s="44"/>
      <c r="L316" s="44"/>
      <c r="M316" s="29"/>
      <c r="N316" s="24">
        <v>637</v>
      </c>
      <c r="O316" s="24"/>
      <c r="P316" s="129"/>
      <c r="Q316" s="24">
        <v>4</v>
      </c>
      <c r="R316" s="24">
        <v>16</v>
      </c>
      <c r="S316" s="24">
        <v>42</v>
      </c>
      <c r="T316" s="24">
        <v>509</v>
      </c>
      <c r="U316" s="24">
        <v>66</v>
      </c>
      <c r="V316" s="38"/>
      <c r="W316" s="29" t="s">
        <v>32</v>
      </c>
      <c r="X316" s="131" t="s">
        <v>44</v>
      </c>
      <c r="Y316" s="37" t="s">
        <v>2062</v>
      </c>
      <c r="Z316" s="40" t="s">
        <v>2073</v>
      </c>
      <c r="AA31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1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4.2110139068734274</v>
      </c>
      <c r="AC31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16.844055627493709</v>
      </c>
      <c r="AD31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44.215646022170986</v>
      </c>
      <c r="AE31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535.85151964964359</v>
      </c>
      <c r="AF31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69.481729463411554</v>
      </c>
      <c r="AG316" s="160">
        <f>SUM(Infrastructure[[#This Row],[2011/12c]:[2014/15c]])</f>
        <v>65.270715556538121</v>
      </c>
      <c r="AH316" s="160">
        <f>SUM(Infrastructure[[#This Row],[2012/13c]:[2014/15c]])</f>
        <v>65.270715556538121</v>
      </c>
      <c r="AI316" s="160">
        <f>SUM(Infrastructure[[#This Row],[2015 to 2020c]:[Beyond 2020c]])</f>
        <v>605.3332491130551</v>
      </c>
      <c r="AJ316" s="160">
        <f>Infrastructure[[#This Row],[2012 to 2015 deflated]]+Infrastructure[[#This Row],[Post 2015 deflated]]</f>
        <v>670.60396466959321</v>
      </c>
      <c r="AK316" s="160">
        <f>Infrastructure[[#This Row],[2011 to 2015 deflated]]+Infrastructure[[#This Row],[Post 2015 deflated]]</f>
        <v>670.60396466959321</v>
      </c>
    </row>
    <row r="317" spans="1:37" s="17" customFormat="1" ht="135">
      <c r="A317" s="37" t="s">
        <v>2009</v>
      </c>
      <c r="B317" s="37" t="s">
        <v>2059</v>
      </c>
      <c r="C317" s="37" t="s">
        <v>2059</v>
      </c>
      <c r="D317" s="37" t="s">
        <v>2064</v>
      </c>
      <c r="E317" s="37" t="s">
        <v>2065</v>
      </c>
      <c r="F317" s="26" t="s">
        <v>1773</v>
      </c>
      <c r="G317" s="38" t="s">
        <v>15</v>
      </c>
      <c r="H317" s="29" t="s">
        <v>18</v>
      </c>
      <c r="I317" s="38" t="s">
        <v>15</v>
      </c>
      <c r="J317" s="28"/>
      <c r="K317" s="44"/>
      <c r="L317" s="44"/>
      <c r="M317" s="29"/>
      <c r="N317" s="24">
        <v>332</v>
      </c>
      <c r="O317" s="24"/>
      <c r="P317" s="129">
        <v>40</v>
      </c>
      <c r="Q317" s="24">
        <v>36</v>
      </c>
      <c r="R317" s="24">
        <v>14</v>
      </c>
      <c r="S317" s="24">
        <v>36</v>
      </c>
      <c r="T317" s="24">
        <v>197</v>
      </c>
      <c r="U317" s="24">
        <v>9</v>
      </c>
      <c r="V317" s="38"/>
      <c r="W317" s="29" t="s">
        <v>32</v>
      </c>
      <c r="X317" s="131" t="s">
        <v>44</v>
      </c>
      <c r="Y317" s="37" t="s">
        <v>2062</v>
      </c>
      <c r="Z317" s="40" t="s">
        <v>2063</v>
      </c>
      <c r="AA31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42.11013906873427</v>
      </c>
      <c r="AB31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37.899125161860844</v>
      </c>
      <c r="AC31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14.738548674056995</v>
      </c>
      <c r="AD31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37.899125161860844</v>
      </c>
      <c r="AE31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207.3924349135163</v>
      </c>
      <c r="AF31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9.4747812904652111</v>
      </c>
      <c r="AG317" s="160">
        <f>SUM(Infrastructure[[#This Row],[2011/12c]:[2014/15c]])</f>
        <v>132.64693806651294</v>
      </c>
      <c r="AH317" s="160">
        <f>SUM(Infrastructure[[#This Row],[2012/13c]:[2014/15c]])</f>
        <v>90.536798997778675</v>
      </c>
      <c r="AI317" s="160">
        <f>SUM(Infrastructure[[#This Row],[2015 to 2020c]:[Beyond 2020c]])</f>
        <v>216.86721620398151</v>
      </c>
      <c r="AJ317" s="160">
        <f>Infrastructure[[#This Row],[2012 to 2015 deflated]]+Infrastructure[[#This Row],[Post 2015 deflated]]</f>
        <v>307.40401520176022</v>
      </c>
      <c r="AK317" s="160">
        <f>Infrastructure[[#This Row],[2011 to 2015 deflated]]+Infrastructure[[#This Row],[Post 2015 deflated]]</f>
        <v>349.51415427049449</v>
      </c>
    </row>
    <row r="318" spans="1:37" s="17" customFormat="1" ht="135">
      <c r="A318" s="37" t="s">
        <v>2009</v>
      </c>
      <c r="B318" s="37" t="s">
        <v>2059</v>
      </c>
      <c r="C318" s="37" t="s">
        <v>2059</v>
      </c>
      <c r="D318" s="37" t="s">
        <v>2066</v>
      </c>
      <c r="E318" s="37" t="s">
        <v>2065</v>
      </c>
      <c r="F318" s="26" t="s">
        <v>1773</v>
      </c>
      <c r="G318" s="38" t="s">
        <v>15</v>
      </c>
      <c r="H318" s="29" t="s">
        <v>18</v>
      </c>
      <c r="I318" s="38" t="s">
        <v>15</v>
      </c>
      <c r="J318" s="28"/>
      <c r="K318" s="44"/>
      <c r="L318" s="44"/>
      <c r="M318" s="29"/>
      <c r="N318" s="24"/>
      <c r="O318" s="24"/>
      <c r="P318" s="129"/>
      <c r="Q318" s="24"/>
      <c r="R318" s="24"/>
      <c r="S318" s="24"/>
      <c r="T318" s="24"/>
      <c r="U318" s="24"/>
      <c r="V318" s="38"/>
      <c r="W318" s="29" t="s">
        <v>32</v>
      </c>
      <c r="X318" s="131" t="s">
        <v>2067</v>
      </c>
      <c r="Y318" s="37" t="s">
        <v>2062</v>
      </c>
      <c r="Z318" s="40" t="s">
        <v>2068</v>
      </c>
      <c r="AA31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1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1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1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1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1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18" s="160">
        <f>SUM(Infrastructure[[#This Row],[2011/12c]:[2014/15c]])</f>
        <v>0</v>
      </c>
      <c r="AH318" s="160">
        <f>SUM(Infrastructure[[#This Row],[2012/13c]:[2014/15c]])</f>
        <v>0</v>
      </c>
      <c r="AI318" s="160">
        <f>SUM(Infrastructure[[#This Row],[2015 to 2020c]:[Beyond 2020c]])</f>
        <v>0</v>
      </c>
      <c r="AJ318" s="160">
        <f>Infrastructure[[#This Row],[2012 to 2015 deflated]]+Infrastructure[[#This Row],[Post 2015 deflated]]</f>
        <v>0</v>
      </c>
      <c r="AK318" s="160">
        <f>Infrastructure[[#This Row],[2011 to 2015 deflated]]+Infrastructure[[#This Row],[Post 2015 deflated]]</f>
        <v>0</v>
      </c>
    </row>
    <row r="319" spans="1:37" s="17" customFormat="1" ht="135">
      <c r="A319" s="37" t="s">
        <v>2009</v>
      </c>
      <c r="B319" s="37" t="s">
        <v>2059</v>
      </c>
      <c r="C319" s="37" t="s">
        <v>2059</v>
      </c>
      <c r="D319" s="37" t="s">
        <v>2069</v>
      </c>
      <c r="E319" s="37" t="s">
        <v>2065</v>
      </c>
      <c r="F319" s="26" t="s">
        <v>1773</v>
      </c>
      <c r="G319" s="38" t="s">
        <v>15</v>
      </c>
      <c r="H319" s="29" t="s">
        <v>18</v>
      </c>
      <c r="I319" s="38" t="s">
        <v>15</v>
      </c>
      <c r="J319" s="28"/>
      <c r="K319" s="44"/>
      <c r="L319" s="44"/>
      <c r="M319" s="29"/>
      <c r="N319" s="24"/>
      <c r="O319" s="24"/>
      <c r="P319" s="129"/>
      <c r="Q319" s="24"/>
      <c r="R319" s="24"/>
      <c r="S319" s="24"/>
      <c r="T319" s="24"/>
      <c r="U319" s="24"/>
      <c r="V319" s="38"/>
      <c r="W319" s="29" t="s">
        <v>32</v>
      </c>
      <c r="X319" s="131" t="s">
        <v>2070</v>
      </c>
      <c r="Y319" s="37" t="s">
        <v>2062</v>
      </c>
      <c r="Z319" s="40" t="s">
        <v>2068</v>
      </c>
      <c r="AA31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1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1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1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1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1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19" s="160">
        <f>SUM(Infrastructure[[#This Row],[2011/12c]:[2014/15c]])</f>
        <v>0</v>
      </c>
      <c r="AH319" s="160">
        <f>SUM(Infrastructure[[#This Row],[2012/13c]:[2014/15c]])</f>
        <v>0</v>
      </c>
      <c r="AI319" s="160">
        <f>SUM(Infrastructure[[#This Row],[2015 to 2020c]:[Beyond 2020c]])</f>
        <v>0</v>
      </c>
      <c r="AJ319" s="160">
        <f>Infrastructure[[#This Row],[2012 to 2015 deflated]]+Infrastructure[[#This Row],[Post 2015 deflated]]</f>
        <v>0</v>
      </c>
      <c r="AK319" s="160">
        <f>Infrastructure[[#This Row],[2011 to 2015 deflated]]+Infrastructure[[#This Row],[Post 2015 deflated]]</f>
        <v>0</v>
      </c>
    </row>
    <row r="320" spans="1:37" s="17" customFormat="1" ht="15.75">
      <c r="A320" s="37" t="s">
        <v>2009</v>
      </c>
      <c r="B320" s="37" t="s">
        <v>2195</v>
      </c>
      <c r="C320" s="37" t="s">
        <v>2195</v>
      </c>
      <c r="D320" s="37" t="s">
        <v>2084</v>
      </c>
      <c r="E320" s="37" t="s">
        <v>2085</v>
      </c>
      <c r="F320" s="26" t="s">
        <v>1773</v>
      </c>
      <c r="G320" s="38" t="s">
        <v>15</v>
      </c>
      <c r="H320" s="29" t="s">
        <v>18</v>
      </c>
      <c r="I320" s="38" t="s">
        <v>15</v>
      </c>
      <c r="J320" s="28"/>
      <c r="K320" s="44"/>
      <c r="L320" s="44"/>
      <c r="M320" s="29"/>
      <c r="N320" s="24">
        <v>543.66</v>
      </c>
      <c r="O320" s="24"/>
      <c r="P320" s="129">
        <v>226.83</v>
      </c>
      <c r="Q320" s="24">
        <v>176.41</v>
      </c>
      <c r="R320" s="24">
        <v>93.12</v>
      </c>
      <c r="S320" s="24">
        <v>47.3</v>
      </c>
      <c r="T320" s="24"/>
      <c r="U320" s="24"/>
      <c r="V320" s="38"/>
      <c r="W320" s="29" t="s">
        <v>32</v>
      </c>
      <c r="X320" s="131" t="s">
        <v>44</v>
      </c>
      <c r="Y320" s="37" t="s">
        <v>2062</v>
      </c>
      <c r="Z320" s="40"/>
      <c r="AA32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238.79607112402488</v>
      </c>
      <c r="AB32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185.71624082788531</v>
      </c>
      <c r="AC32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98.03240375201338</v>
      </c>
      <c r="AD32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49.795239448778275</v>
      </c>
      <c r="AE32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2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20" s="160">
        <f>SUM(Infrastructure[[#This Row],[2011/12c]:[2014/15c]])</f>
        <v>572.3399551527018</v>
      </c>
      <c r="AH320" s="160">
        <f>SUM(Infrastructure[[#This Row],[2012/13c]:[2014/15c]])</f>
        <v>333.54388402867698</v>
      </c>
      <c r="AI320" s="160">
        <f>SUM(Infrastructure[[#This Row],[2015 to 2020c]:[Beyond 2020c]])</f>
        <v>0</v>
      </c>
      <c r="AJ320" s="160">
        <f>Infrastructure[[#This Row],[2012 to 2015 deflated]]+Infrastructure[[#This Row],[Post 2015 deflated]]</f>
        <v>333.54388402867698</v>
      </c>
      <c r="AK320" s="160">
        <f>Infrastructure[[#This Row],[2011 to 2015 deflated]]+Infrastructure[[#This Row],[Post 2015 deflated]]</f>
        <v>572.3399551527018</v>
      </c>
    </row>
    <row r="321" spans="1:37" s="17" customFormat="1" ht="45">
      <c r="A321" s="46" t="s">
        <v>2009</v>
      </c>
      <c r="B321" s="46" t="s">
        <v>117</v>
      </c>
      <c r="C321" s="46" t="s">
        <v>129</v>
      </c>
      <c r="D321" s="167" t="s">
        <v>2765</v>
      </c>
      <c r="E321" s="46" t="s">
        <v>130</v>
      </c>
      <c r="F321" s="46" t="s">
        <v>38</v>
      </c>
      <c r="G321" s="47" t="s">
        <v>26</v>
      </c>
      <c r="H321" s="47" t="s">
        <v>16</v>
      </c>
      <c r="I321" s="47" t="s">
        <v>26</v>
      </c>
      <c r="J321" s="47" t="s">
        <v>19</v>
      </c>
      <c r="K321" s="203" t="s">
        <v>125</v>
      </c>
      <c r="L321" s="48">
        <v>42005</v>
      </c>
      <c r="M321" s="68"/>
      <c r="N321" s="21">
        <v>23</v>
      </c>
      <c r="O321" s="21"/>
      <c r="P321" s="22">
        <v>1</v>
      </c>
      <c r="Q321" s="21">
        <v>6.5</v>
      </c>
      <c r="R321" s="21">
        <v>13</v>
      </c>
      <c r="S321" s="21">
        <v>2.5</v>
      </c>
      <c r="T321" s="21"/>
      <c r="U321" s="21"/>
      <c r="V321" s="47" t="s">
        <v>88</v>
      </c>
      <c r="W321" s="47" t="s">
        <v>20</v>
      </c>
      <c r="X321" s="23" t="s">
        <v>2199</v>
      </c>
      <c r="Y321" s="49" t="s">
        <v>126</v>
      </c>
      <c r="Z321" s="49" t="s">
        <v>127</v>
      </c>
      <c r="AA32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v>
      </c>
      <c r="AB32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6.3291139240506338</v>
      </c>
      <c r="AC32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12.349490583513433</v>
      </c>
      <c r="AD32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2.3169775954058975</v>
      </c>
      <c r="AE32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2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21" s="160">
        <f>SUM(Infrastructure[[#This Row],[2011/12c]:[2014/15c]])</f>
        <v>21.995582102969966</v>
      </c>
      <c r="AH321" s="160">
        <f>SUM(Infrastructure[[#This Row],[2012/13c]:[2014/15c]])</f>
        <v>20.995582102969966</v>
      </c>
      <c r="AI321" s="160">
        <f>SUM(Infrastructure[[#This Row],[2015 to 2020c]:[Beyond 2020c]])</f>
        <v>0</v>
      </c>
      <c r="AJ321" s="160">
        <f>Infrastructure[[#This Row],[2012 to 2015 deflated]]+Infrastructure[[#This Row],[Post 2015 deflated]]</f>
        <v>20.995582102969966</v>
      </c>
      <c r="AK321" s="160">
        <f>Infrastructure[[#This Row],[2011 to 2015 deflated]]+Infrastructure[[#This Row],[Post 2015 deflated]]</f>
        <v>21.995582102969966</v>
      </c>
    </row>
    <row r="322" spans="1:37" s="17" customFormat="1" ht="45">
      <c r="A322" s="46" t="s">
        <v>2009</v>
      </c>
      <c r="B322" s="46" t="s">
        <v>117</v>
      </c>
      <c r="C322" s="46" t="s">
        <v>129</v>
      </c>
      <c r="D322" s="167" t="s">
        <v>2769</v>
      </c>
      <c r="E322" s="46" t="s">
        <v>138</v>
      </c>
      <c r="F322" s="46" t="s">
        <v>34</v>
      </c>
      <c r="G322" s="47" t="s">
        <v>26</v>
      </c>
      <c r="H322" s="47" t="s">
        <v>16</v>
      </c>
      <c r="I322" s="47" t="s">
        <v>26</v>
      </c>
      <c r="J322" s="47" t="s">
        <v>24</v>
      </c>
      <c r="K322" s="48" t="s">
        <v>139</v>
      </c>
      <c r="L322" s="48" t="s">
        <v>140</v>
      </c>
      <c r="M322" s="68"/>
      <c r="N322" s="21">
        <v>16</v>
      </c>
      <c r="O322" s="21"/>
      <c r="P322" s="22"/>
      <c r="Q322" s="21"/>
      <c r="R322" s="21"/>
      <c r="S322" s="21"/>
      <c r="T322" s="21">
        <v>15.5</v>
      </c>
      <c r="U322" s="21">
        <v>0.5</v>
      </c>
      <c r="V322" s="47" t="s">
        <v>51</v>
      </c>
      <c r="W322" s="47" t="s">
        <v>20</v>
      </c>
      <c r="X322" s="23" t="s">
        <v>2199</v>
      </c>
      <c r="Y322" s="46" t="s">
        <v>126</v>
      </c>
      <c r="Z322" s="46"/>
      <c r="AA32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2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2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2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2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14.014888869772259</v>
      </c>
      <c r="AF32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0.40747729279650691</v>
      </c>
      <c r="AG322" s="160">
        <f>SUM(Infrastructure[[#This Row],[2011/12c]:[2014/15c]])</f>
        <v>0</v>
      </c>
      <c r="AH322" s="160">
        <f>SUM(Infrastructure[[#This Row],[2012/13c]:[2014/15c]])</f>
        <v>0</v>
      </c>
      <c r="AI322" s="160">
        <f>SUM(Infrastructure[[#This Row],[2015 to 2020c]:[Beyond 2020c]])</f>
        <v>14.422366162568766</v>
      </c>
      <c r="AJ322" s="160">
        <f>Infrastructure[[#This Row],[2012 to 2015 deflated]]+Infrastructure[[#This Row],[Post 2015 deflated]]</f>
        <v>14.422366162568766</v>
      </c>
      <c r="AK322" s="160">
        <f>Infrastructure[[#This Row],[2011 to 2015 deflated]]+Infrastructure[[#This Row],[Post 2015 deflated]]</f>
        <v>14.422366162568766</v>
      </c>
    </row>
    <row r="323" spans="1:37" s="17" customFormat="1" ht="90">
      <c r="A323" s="46" t="s">
        <v>2009</v>
      </c>
      <c r="B323" s="46" t="s">
        <v>117</v>
      </c>
      <c r="C323" s="46" t="s">
        <v>1120</v>
      </c>
      <c r="D323" s="167" t="s">
        <v>2770</v>
      </c>
      <c r="E323" s="46" t="s">
        <v>118</v>
      </c>
      <c r="F323" s="46" t="s">
        <v>1773</v>
      </c>
      <c r="G323" s="47" t="s">
        <v>26</v>
      </c>
      <c r="H323" s="47" t="s">
        <v>16</v>
      </c>
      <c r="I323" s="47" t="s">
        <v>26</v>
      </c>
      <c r="J323" s="47" t="s">
        <v>22</v>
      </c>
      <c r="K323" s="48" t="s">
        <v>119</v>
      </c>
      <c r="L323" s="48" t="s">
        <v>120</v>
      </c>
      <c r="M323" s="68"/>
      <c r="N323" s="21">
        <v>11548</v>
      </c>
      <c r="O323" s="21"/>
      <c r="P323" s="22">
        <v>17.600000000000001</v>
      </c>
      <c r="Q323" s="21">
        <v>22</v>
      </c>
      <c r="R323" s="21">
        <v>21.2</v>
      </c>
      <c r="S323" s="21">
        <v>23</v>
      </c>
      <c r="T323" s="21">
        <v>115</v>
      </c>
      <c r="U323" s="21">
        <v>11349</v>
      </c>
      <c r="V323" s="47" t="s">
        <v>70</v>
      </c>
      <c r="W323" s="29" t="s">
        <v>20</v>
      </c>
      <c r="X323" s="23" t="s">
        <v>2199</v>
      </c>
      <c r="Y323" s="49" t="s">
        <v>121</v>
      </c>
      <c r="Z323" s="49" t="s">
        <v>122</v>
      </c>
      <c r="AA32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17.600000000000001</v>
      </c>
      <c r="AB32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21.42161635832522</v>
      </c>
      <c r="AC32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20.139169259268058</v>
      </c>
      <c r="AD32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21.316193877734257</v>
      </c>
      <c r="AE32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103.98143354992321</v>
      </c>
      <c r="AF32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9248.9195918951136</v>
      </c>
      <c r="AG323" s="160">
        <f>SUM(Infrastructure[[#This Row],[2011/12c]:[2014/15c]])</f>
        <v>80.476979495327527</v>
      </c>
      <c r="AH323" s="160">
        <f>SUM(Infrastructure[[#This Row],[2012/13c]:[2014/15c]])</f>
        <v>62.876979495327539</v>
      </c>
      <c r="AI323" s="160">
        <f>SUM(Infrastructure[[#This Row],[2015 to 2020c]:[Beyond 2020c]])</f>
        <v>9352.9010254450368</v>
      </c>
      <c r="AJ323" s="160">
        <f>Infrastructure[[#This Row],[2012 to 2015 deflated]]+Infrastructure[[#This Row],[Post 2015 deflated]]</f>
        <v>9415.7780049403646</v>
      </c>
      <c r="AK323" s="160">
        <f>Infrastructure[[#This Row],[2011 to 2015 deflated]]+Infrastructure[[#This Row],[Post 2015 deflated]]</f>
        <v>9433.3780049403649</v>
      </c>
    </row>
    <row r="324" spans="1:37" s="17" customFormat="1" ht="45">
      <c r="A324" s="46" t="s">
        <v>2009</v>
      </c>
      <c r="B324" s="46" t="s">
        <v>117</v>
      </c>
      <c r="C324" s="46" t="s">
        <v>141</v>
      </c>
      <c r="D324" s="167" t="s">
        <v>2769</v>
      </c>
      <c r="E324" s="46" t="s">
        <v>142</v>
      </c>
      <c r="F324" s="46" t="s">
        <v>34</v>
      </c>
      <c r="G324" s="47" t="s">
        <v>26</v>
      </c>
      <c r="H324" s="47" t="s">
        <v>16</v>
      </c>
      <c r="I324" s="47" t="s">
        <v>26</v>
      </c>
      <c r="J324" s="47" t="s">
        <v>22</v>
      </c>
      <c r="K324" s="48">
        <v>43466</v>
      </c>
      <c r="L324" s="48">
        <v>44927</v>
      </c>
      <c r="M324" s="68"/>
      <c r="N324" s="21">
        <v>31.5</v>
      </c>
      <c r="O324" s="21" t="s">
        <v>116</v>
      </c>
      <c r="P324" s="22"/>
      <c r="Q324" s="21"/>
      <c r="R324" s="21"/>
      <c r="S324" s="21"/>
      <c r="T324" s="21">
        <v>10</v>
      </c>
      <c r="U324" s="21">
        <v>21.5</v>
      </c>
      <c r="V324" s="47" t="s">
        <v>51</v>
      </c>
      <c r="W324" s="47" t="s">
        <v>20</v>
      </c>
      <c r="X324" s="23" t="s">
        <v>2199</v>
      </c>
      <c r="Y324" s="49" t="s">
        <v>126</v>
      </c>
      <c r="Z324" s="49"/>
      <c r="AA32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2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2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2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2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9.041863786949845</v>
      </c>
      <c r="AF32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17.521523590249796</v>
      </c>
      <c r="AG324" s="160">
        <f>SUM(Infrastructure[[#This Row],[2011/12c]:[2014/15c]])</f>
        <v>0</v>
      </c>
      <c r="AH324" s="160">
        <f>SUM(Infrastructure[[#This Row],[2012/13c]:[2014/15c]])</f>
        <v>0</v>
      </c>
      <c r="AI324" s="160">
        <f>SUM(Infrastructure[[#This Row],[2015 to 2020c]:[Beyond 2020c]])</f>
        <v>26.563387377199639</v>
      </c>
      <c r="AJ324" s="160">
        <f>Infrastructure[[#This Row],[2012 to 2015 deflated]]+Infrastructure[[#This Row],[Post 2015 deflated]]</f>
        <v>26.563387377199639</v>
      </c>
      <c r="AK324" s="160">
        <f>Infrastructure[[#This Row],[2011 to 2015 deflated]]+Infrastructure[[#This Row],[Post 2015 deflated]]</f>
        <v>26.563387377199639</v>
      </c>
    </row>
    <row r="325" spans="1:37" s="17" customFormat="1" ht="45">
      <c r="A325" s="46" t="s">
        <v>2009</v>
      </c>
      <c r="B325" s="46" t="s">
        <v>117</v>
      </c>
      <c r="C325" s="46" t="s">
        <v>141</v>
      </c>
      <c r="D325" s="167" t="s">
        <v>2769</v>
      </c>
      <c r="E325" s="46" t="s">
        <v>143</v>
      </c>
      <c r="F325" s="46" t="s">
        <v>34</v>
      </c>
      <c r="G325" s="47" t="s">
        <v>26</v>
      </c>
      <c r="H325" s="47" t="s">
        <v>16</v>
      </c>
      <c r="I325" s="47" t="s">
        <v>26</v>
      </c>
      <c r="J325" s="47" t="s">
        <v>17</v>
      </c>
      <c r="K325" s="48" t="s">
        <v>17</v>
      </c>
      <c r="L325" s="48">
        <v>42005</v>
      </c>
      <c r="M325" s="47" t="s">
        <v>18</v>
      </c>
      <c r="N325" s="21">
        <v>38</v>
      </c>
      <c r="O325" s="21"/>
      <c r="P325" s="22">
        <v>28</v>
      </c>
      <c r="Q325" s="21">
        <v>9</v>
      </c>
      <c r="R325" s="21">
        <v>0.5</v>
      </c>
      <c r="S325" s="21">
        <v>0.5</v>
      </c>
      <c r="T325" s="21"/>
      <c r="U325" s="21"/>
      <c r="V325" s="47" t="s">
        <v>61</v>
      </c>
      <c r="W325" s="47" t="s">
        <v>20</v>
      </c>
      <c r="X325" s="23" t="s">
        <v>2199</v>
      </c>
      <c r="Y325" s="49" t="s">
        <v>126</v>
      </c>
      <c r="Z325" s="49"/>
      <c r="AA32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28</v>
      </c>
      <c r="AB32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8.7633885102239546</v>
      </c>
      <c r="AC32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0.47498040705820893</v>
      </c>
      <c r="AD32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0.46339551908117949</v>
      </c>
      <c r="AE32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2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25" s="160">
        <f>SUM(Infrastructure[[#This Row],[2011/12c]:[2014/15c]])</f>
        <v>37.701764436363348</v>
      </c>
      <c r="AH325" s="160">
        <f>SUM(Infrastructure[[#This Row],[2012/13c]:[2014/15c]])</f>
        <v>9.7017644363633444</v>
      </c>
      <c r="AI325" s="160">
        <f>SUM(Infrastructure[[#This Row],[2015 to 2020c]:[Beyond 2020c]])</f>
        <v>0</v>
      </c>
      <c r="AJ325" s="160">
        <f>Infrastructure[[#This Row],[2012 to 2015 deflated]]+Infrastructure[[#This Row],[Post 2015 deflated]]</f>
        <v>9.7017644363633444</v>
      </c>
      <c r="AK325" s="160">
        <f>Infrastructure[[#This Row],[2011 to 2015 deflated]]+Infrastructure[[#This Row],[Post 2015 deflated]]</f>
        <v>37.701764436363348</v>
      </c>
    </row>
    <row r="326" spans="1:37" s="17" customFormat="1" ht="45">
      <c r="A326" s="46" t="s">
        <v>2009</v>
      </c>
      <c r="B326" s="46" t="s">
        <v>117</v>
      </c>
      <c r="C326" s="46" t="s">
        <v>141</v>
      </c>
      <c r="D326" s="167" t="s">
        <v>2769</v>
      </c>
      <c r="E326" s="46" t="s">
        <v>144</v>
      </c>
      <c r="F326" s="46" t="s">
        <v>34</v>
      </c>
      <c r="G326" s="47" t="s">
        <v>26</v>
      </c>
      <c r="H326" s="47" t="s">
        <v>16</v>
      </c>
      <c r="I326" s="47" t="s">
        <v>26</v>
      </c>
      <c r="J326" s="47" t="s">
        <v>17</v>
      </c>
      <c r="K326" s="48" t="s">
        <v>17</v>
      </c>
      <c r="L326" s="48" t="s">
        <v>145</v>
      </c>
      <c r="M326" s="47" t="s">
        <v>16</v>
      </c>
      <c r="N326" s="21">
        <v>208</v>
      </c>
      <c r="O326" s="21"/>
      <c r="P326" s="22">
        <v>5</v>
      </c>
      <c r="Q326" s="21">
        <v>33</v>
      </c>
      <c r="R326" s="21">
        <v>78</v>
      </c>
      <c r="S326" s="21">
        <v>71</v>
      </c>
      <c r="T326" s="21">
        <v>21.5</v>
      </c>
      <c r="U326" s="21"/>
      <c r="V326" s="47" t="s">
        <v>61</v>
      </c>
      <c r="W326" s="47" t="s">
        <v>20</v>
      </c>
      <c r="X326" s="23" t="s">
        <v>2199</v>
      </c>
      <c r="Y326" s="49" t="s">
        <v>126</v>
      </c>
      <c r="Z326" s="49" t="s">
        <v>146</v>
      </c>
      <c r="AA32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v>
      </c>
      <c r="AB32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32.132424537487829</v>
      </c>
      <c r="AC32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74.096943501080588</v>
      </c>
      <c r="AD32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65.802163709527491</v>
      </c>
      <c r="AE32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19.440007141942164</v>
      </c>
      <c r="AF32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26" s="160">
        <f>SUM(Infrastructure[[#This Row],[2011/12c]:[2014/15c]])</f>
        <v>177.03153174809592</v>
      </c>
      <c r="AH326" s="160">
        <f>SUM(Infrastructure[[#This Row],[2012/13c]:[2014/15c]])</f>
        <v>172.03153174809592</v>
      </c>
      <c r="AI326" s="160">
        <f>SUM(Infrastructure[[#This Row],[2015 to 2020c]:[Beyond 2020c]])</f>
        <v>19.440007141942164</v>
      </c>
      <c r="AJ326" s="160">
        <f>Infrastructure[[#This Row],[2012 to 2015 deflated]]+Infrastructure[[#This Row],[Post 2015 deflated]]</f>
        <v>191.47153889003809</v>
      </c>
      <c r="AK326" s="160">
        <f>Infrastructure[[#This Row],[2011 to 2015 deflated]]+Infrastructure[[#This Row],[Post 2015 deflated]]</f>
        <v>196.47153889003809</v>
      </c>
    </row>
    <row r="327" spans="1:37" s="17" customFormat="1" ht="45">
      <c r="A327" s="46" t="s">
        <v>2009</v>
      </c>
      <c r="B327" s="46" t="s">
        <v>117</v>
      </c>
      <c r="C327" s="46" t="s">
        <v>141</v>
      </c>
      <c r="D327" s="167" t="s">
        <v>2769</v>
      </c>
      <c r="E327" s="46" t="s">
        <v>147</v>
      </c>
      <c r="F327" s="46" t="s">
        <v>34</v>
      </c>
      <c r="G327" s="47" t="s">
        <v>26</v>
      </c>
      <c r="H327" s="47" t="s">
        <v>16</v>
      </c>
      <c r="I327" s="47" t="s">
        <v>26</v>
      </c>
      <c r="J327" s="47" t="s">
        <v>24</v>
      </c>
      <c r="K327" s="48">
        <v>41640</v>
      </c>
      <c r="L327" s="48">
        <v>42370</v>
      </c>
      <c r="M327" s="68"/>
      <c r="N327" s="21">
        <v>52</v>
      </c>
      <c r="O327" s="21"/>
      <c r="P327" s="22">
        <v>4</v>
      </c>
      <c r="Q327" s="21">
        <v>2</v>
      </c>
      <c r="R327" s="21">
        <v>0.5</v>
      </c>
      <c r="S327" s="21">
        <v>22</v>
      </c>
      <c r="T327" s="21">
        <v>12</v>
      </c>
      <c r="U327" s="21">
        <v>12</v>
      </c>
      <c r="V327" s="47" t="s">
        <v>88</v>
      </c>
      <c r="W327" s="47" t="s">
        <v>20</v>
      </c>
      <c r="X327" s="23" t="s">
        <v>2199</v>
      </c>
      <c r="Y327" s="49" t="s">
        <v>126</v>
      </c>
      <c r="Z327" s="49" t="s">
        <v>148</v>
      </c>
      <c r="AA32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v>
      </c>
      <c r="AB32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1.9474196689386565</v>
      </c>
      <c r="AC32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0.47498040705820893</v>
      </c>
      <c r="AD32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20.389402839571897</v>
      </c>
      <c r="AE32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10.850236544339813</v>
      </c>
      <c r="AF32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9.7794550271161658</v>
      </c>
      <c r="AG327" s="160">
        <f>SUM(Infrastructure[[#This Row],[2011/12c]:[2014/15c]])</f>
        <v>26.811802915568762</v>
      </c>
      <c r="AH327" s="160">
        <f>SUM(Infrastructure[[#This Row],[2012/13c]:[2014/15c]])</f>
        <v>22.811802915568762</v>
      </c>
      <c r="AI327" s="160">
        <f>SUM(Infrastructure[[#This Row],[2015 to 2020c]:[Beyond 2020c]])</f>
        <v>20.629691571455979</v>
      </c>
      <c r="AJ327" s="160">
        <f>Infrastructure[[#This Row],[2012 to 2015 deflated]]+Infrastructure[[#This Row],[Post 2015 deflated]]</f>
        <v>43.441494487024741</v>
      </c>
      <c r="AK327" s="160">
        <f>Infrastructure[[#This Row],[2011 to 2015 deflated]]+Infrastructure[[#This Row],[Post 2015 deflated]]</f>
        <v>47.441494487024741</v>
      </c>
    </row>
    <row r="328" spans="1:37" s="17" customFormat="1" ht="45">
      <c r="A328" s="46" t="s">
        <v>2009</v>
      </c>
      <c r="B328" s="46" t="s">
        <v>117</v>
      </c>
      <c r="C328" s="46" t="s">
        <v>149</v>
      </c>
      <c r="D328" s="167" t="s">
        <v>2769</v>
      </c>
      <c r="E328" s="46" t="s">
        <v>150</v>
      </c>
      <c r="F328" s="46" t="s">
        <v>34</v>
      </c>
      <c r="G328" s="47" t="s">
        <v>26</v>
      </c>
      <c r="H328" s="47" t="s">
        <v>16</v>
      </c>
      <c r="I328" s="47" t="s">
        <v>26</v>
      </c>
      <c r="J328" s="47" t="s">
        <v>24</v>
      </c>
      <c r="K328" s="48">
        <v>42005</v>
      </c>
      <c r="L328" s="48">
        <v>44562</v>
      </c>
      <c r="M328" s="68"/>
      <c r="N328" s="21">
        <v>22</v>
      </c>
      <c r="O328" s="21"/>
      <c r="P328" s="22"/>
      <c r="Q328" s="21"/>
      <c r="R328" s="21"/>
      <c r="S328" s="21">
        <v>6</v>
      </c>
      <c r="T328" s="21">
        <v>16</v>
      </c>
      <c r="U328" s="21"/>
      <c r="V328" s="47" t="s">
        <v>51</v>
      </c>
      <c r="W328" s="47" t="s">
        <v>20</v>
      </c>
      <c r="X328" s="23" t="s">
        <v>2199</v>
      </c>
      <c r="Y328" s="46" t="s">
        <v>126</v>
      </c>
      <c r="Z328" s="46"/>
      <c r="AA32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2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2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2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5.5607462289741543</v>
      </c>
      <c r="AE32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14.466982059119751</v>
      </c>
      <c r="AF32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28" s="160">
        <f>SUM(Infrastructure[[#This Row],[2011/12c]:[2014/15c]])</f>
        <v>5.5607462289741543</v>
      </c>
      <c r="AH328" s="160">
        <f>SUM(Infrastructure[[#This Row],[2012/13c]:[2014/15c]])</f>
        <v>5.5607462289741543</v>
      </c>
      <c r="AI328" s="160">
        <f>SUM(Infrastructure[[#This Row],[2015 to 2020c]:[Beyond 2020c]])</f>
        <v>14.466982059119751</v>
      </c>
      <c r="AJ328" s="160">
        <f>Infrastructure[[#This Row],[2012 to 2015 deflated]]+Infrastructure[[#This Row],[Post 2015 deflated]]</f>
        <v>20.027728288093904</v>
      </c>
      <c r="AK328" s="160">
        <f>Infrastructure[[#This Row],[2011 to 2015 deflated]]+Infrastructure[[#This Row],[Post 2015 deflated]]</f>
        <v>20.027728288093904</v>
      </c>
    </row>
    <row r="329" spans="1:37" s="17" customFormat="1" ht="45">
      <c r="A329" s="46" t="s">
        <v>2009</v>
      </c>
      <c r="B329" s="46" t="s">
        <v>117</v>
      </c>
      <c r="C329" s="46" t="s">
        <v>149</v>
      </c>
      <c r="D329" s="167" t="s">
        <v>2769</v>
      </c>
      <c r="E329" s="66" t="s">
        <v>1114</v>
      </c>
      <c r="F329" s="46" t="s">
        <v>34</v>
      </c>
      <c r="G329" s="47" t="s">
        <v>26</v>
      </c>
      <c r="H329" s="47" t="s">
        <v>16</v>
      </c>
      <c r="I329" s="47" t="s">
        <v>26</v>
      </c>
      <c r="J329" s="47" t="s">
        <v>24</v>
      </c>
      <c r="K329" s="48">
        <v>42370</v>
      </c>
      <c r="L329" s="48">
        <v>43831</v>
      </c>
      <c r="M329" s="35"/>
      <c r="N329" s="21">
        <v>72.5</v>
      </c>
      <c r="O329" s="21"/>
      <c r="P329" s="22"/>
      <c r="Q329" s="21"/>
      <c r="R329" s="21"/>
      <c r="S329" s="21"/>
      <c r="T329" s="24">
        <v>72.5</v>
      </c>
      <c r="U329" s="24"/>
      <c r="V329" s="47" t="s">
        <v>51</v>
      </c>
      <c r="W329" s="47" t="s">
        <v>20</v>
      </c>
      <c r="X329" s="23" t="s">
        <v>2199</v>
      </c>
      <c r="Y329" s="46" t="s">
        <v>126</v>
      </c>
      <c r="Z329" s="40"/>
      <c r="AA32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2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2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2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2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65.553512455386368</v>
      </c>
      <c r="AF32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29" s="160">
        <f>SUM(Infrastructure[[#This Row],[2011/12c]:[2014/15c]])</f>
        <v>0</v>
      </c>
      <c r="AH329" s="160">
        <f>SUM(Infrastructure[[#This Row],[2012/13c]:[2014/15c]])</f>
        <v>0</v>
      </c>
      <c r="AI329" s="160">
        <f>SUM(Infrastructure[[#This Row],[2015 to 2020c]:[Beyond 2020c]])</f>
        <v>65.553512455386368</v>
      </c>
      <c r="AJ329" s="160">
        <f>Infrastructure[[#This Row],[2012 to 2015 deflated]]+Infrastructure[[#This Row],[Post 2015 deflated]]</f>
        <v>65.553512455386368</v>
      </c>
      <c r="AK329" s="160">
        <f>Infrastructure[[#This Row],[2011 to 2015 deflated]]+Infrastructure[[#This Row],[Post 2015 deflated]]</f>
        <v>65.553512455386368</v>
      </c>
    </row>
    <row r="330" spans="1:37" s="17" customFormat="1" ht="60">
      <c r="A330" s="46" t="s">
        <v>2009</v>
      </c>
      <c r="B330" s="46" t="s">
        <v>117</v>
      </c>
      <c r="C330" s="46" t="s">
        <v>123</v>
      </c>
      <c r="D330" s="167" t="s">
        <v>2763</v>
      </c>
      <c r="E330" s="46" t="s">
        <v>135</v>
      </c>
      <c r="F330" s="46" t="s">
        <v>29</v>
      </c>
      <c r="G330" s="47" t="s">
        <v>26</v>
      </c>
      <c r="H330" s="47" t="s">
        <v>16</v>
      </c>
      <c r="I330" s="47" t="s">
        <v>26</v>
      </c>
      <c r="J330" s="47" t="s">
        <v>17</v>
      </c>
      <c r="K330" s="48">
        <v>40544</v>
      </c>
      <c r="L330" s="48">
        <v>41640</v>
      </c>
      <c r="M330" s="47" t="s">
        <v>18</v>
      </c>
      <c r="N330" s="21">
        <v>11</v>
      </c>
      <c r="O330" s="21"/>
      <c r="P330" s="22">
        <v>5</v>
      </c>
      <c r="Q330" s="21">
        <v>4</v>
      </c>
      <c r="R330" s="21">
        <v>2</v>
      </c>
      <c r="S330" s="21"/>
      <c r="T330" s="21"/>
      <c r="U330" s="21"/>
      <c r="V330" s="47" t="s">
        <v>61</v>
      </c>
      <c r="W330" s="47" t="s">
        <v>20</v>
      </c>
      <c r="X330" s="23" t="s">
        <v>2199</v>
      </c>
      <c r="Y330" s="49" t="s">
        <v>126</v>
      </c>
      <c r="Z330" s="49" t="s">
        <v>1112</v>
      </c>
      <c r="AA33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v>
      </c>
      <c r="AB33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3.894839337877313</v>
      </c>
      <c r="AC33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1.8999216282328357</v>
      </c>
      <c r="AD33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3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3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30" s="160">
        <f>SUM(Infrastructure[[#This Row],[2011/12c]:[2014/15c]])</f>
        <v>10.794760966110148</v>
      </c>
      <c r="AH330" s="160">
        <f>SUM(Infrastructure[[#This Row],[2012/13c]:[2014/15c]])</f>
        <v>5.7947609661101485</v>
      </c>
      <c r="AI330" s="160">
        <f>SUM(Infrastructure[[#This Row],[2015 to 2020c]:[Beyond 2020c]])</f>
        <v>0</v>
      </c>
      <c r="AJ330" s="160">
        <f>Infrastructure[[#This Row],[2012 to 2015 deflated]]+Infrastructure[[#This Row],[Post 2015 deflated]]</f>
        <v>5.7947609661101485</v>
      </c>
      <c r="AK330" s="160">
        <f>Infrastructure[[#This Row],[2011 to 2015 deflated]]+Infrastructure[[#This Row],[Post 2015 deflated]]</f>
        <v>10.794760966110148</v>
      </c>
    </row>
    <row r="331" spans="1:37" s="17" customFormat="1" ht="45">
      <c r="A331" s="46" t="s">
        <v>2009</v>
      </c>
      <c r="B331" s="46" t="s">
        <v>117</v>
      </c>
      <c r="C331" s="46" t="s">
        <v>123</v>
      </c>
      <c r="D331" s="167" t="s">
        <v>2764</v>
      </c>
      <c r="E331" s="46" t="s">
        <v>124</v>
      </c>
      <c r="F331" s="46" t="s">
        <v>27</v>
      </c>
      <c r="G331" s="47" t="s">
        <v>26</v>
      </c>
      <c r="H331" s="47" t="s">
        <v>16</v>
      </c>
      <c r="I331" s="47" t="s">
        <v>26</v>
      </c>
      <c r="J331" s="47" t="s">
        <v>19</v>
      </c>
      <c r="K331" s="48" t="s">
        <v>125</v>
      </c>
      <c r="L331" s="48">
        <v>41640</v>
      </c>
      <c r="M331" s="68"/>
      <c r="N331" s="21">
        <v>23</v>
      </c>
      <c r="O331" s="21"/>
      <c r="P331" s="22">
        <v>6.5</v>
      </c>
      <c r="Q331" s="21">
        <v>14</v>
      </c>
      <c r="R331" s="21">
        <v>2.5</v>
      </c>
      <c r="S331" s="21"/>
      <c r="T331" s="21"/>
      <c r="U331" s="21"/>
      <c r="V331" s="47" t="s">
        <v>88</v>
      </c>
      <c r="W331" s="47" t="s">
        <v>20</v>
      </c>
      <c r="X331" s="23" t="s">
        <v>2199</v>
      </c>
      <c r="Y331" s="46" t="s">
        <v>126</v>
      </c>
      <c r="Z331" s="46" t="s">
        <v>127</v>
      </c>
      <c r="AA33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6.5</v>
      </c>
      <c r="AB33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13.631937682570596</v>
      </c>
      <c r="AC33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2.3749020352910448</v>
      </c>
      <c r="AD33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3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3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31" s="160">
        <f>SUM(Infrastructure[[#This Row],[2011/12c]:[2014/15c]])</f>
        <v>22.506839717861638</v>
      </c>
      <c r="AH331" s="160">
        <f>SUM(Infrastructure[[#This Row],[2012/13c]:[2014/15c]])</f>
        <v>16.006839717861642</v>
      </c>
      <c r="AI331" s="160">
        <f>SUM(Infrastructure[[#This Row],[2015 to 2020c]:[Beyond 2020c]])</f>
        <v>0</v>
      </c>
      <c r="AJ331" s="160">
        <f>Infrastructure[[#This Row],[2012 to 2015 deflated]]+Infrastructure[[#This Row],[Post 2015 deflated]]</f>
        <v>16.006839717861642</v>
      </c>
      <c r="AK331" s="160">
        <f>Infrastructure[[#This Row],[2011 to 2015 deflated]]+Infrastructure[[#This Row],[Post 2015 deflated]]</f>
        <v>22.506839717861638</v>
      </c>
    </row>
    <row r="332" spans="1:37" s="17" customFormat="1" ht="45">
      <c r="A332" s="46" t="s">
        <v>2009</v>
      </c>
      <c r="B332" s="46" t="s">
        <v>117</v>
      </c>
      <c r="C332" s="46" t="s">
        <v>123</v>
      </c>
      <c r="D332" s="167" t="s">
        <v>2764</v>
      </c>
      <c r="E332" s="46" t="s">
        <v>128</v>
      </c>
      <c r="F332" s="46" t="s">
        <v>27</v>
      </c>
      <c r="G332" s="47" t="s">
        <v>26</v>
      </c>
      <c r="H332" s="47" t="s">
        <v>16</v>
      </c>
      <c r="I332" s="47" t="s">
        <v>26</v>
      </c>
      <c r="J332" s="47" t="s">
        <v>17</v>
      </c>
      <c r="K332" s="48" t="s">
        <v>17</v>
      </c>
      <c r="L332" s="48">
        <v>41640</v>
      </c>
      <c r="M332" s="47" t="s">
        <v>18</v>
      </c>
      <c r="N332" s="21">
        <v>41</v>
      </c>
      <c r="O332" s="21"/>
      <c r="P332" s="22">
        <v>9</v>
      </c>
      <c r="Q332" s="21">
        <v>9</v>
      </c>
      <c r="R332" s="21">
        <v>21</v>
      </c>
      <c r="S332" s="21">
        <v>2</v>
      </c>
      <c r="T332" s="21"/>
      <c r="U332" s="21"/>
      <c r="V332" s="47" t="s">
        <v>88</v>
      </c>
      <c r="W332" s="47" t="s">
        <v>20</v>
      </c>
      <c r="X332" s="23" t="s">
        <v>2199</v>
      </c>
      <c r="Y332" s="49" t="s">
        <v>126</v>
      </c>
      <c r="Z332" s="49" t="s">
        <v>127</v>
      </c>
      <c r="AA33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v>
      </c>
      <c r="AB33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8.7633885102239546</v>
      </c>
      <c r="AC33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19.949177096444775</v>
      </c>
      <c r="AD33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1.8535820763247179</v>
      </c>
      <c r="AE33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3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32" s="160">
        <f>SUM(Infrastructure[[#This Row],[2011/12c]:[2014/15c]])</f>
        <v>39.566147682993453</v>
      </c>
      <c r="AH332" s="160">
        <f>SUM(Infrastructure[[#This Row],[2012/13c]:[2014/15c]])</f>
        <v>30.566147682993446</v>
      </c>
      <c r="AI332" s="160">
        <f>SUM(Infrastructure[[#This Row],[2015 to 2020c]:[Beyond 2020c]])</f>
        <v>0</v>
      </c>
      <c r="AJ332" s="160">
        <f>Infrastructure[[#This Row],[2012 to 2015 deflated]]+Infrastructure[[#This Row],[Post 2015 deflated]]</f>
        <v>30.566147682993446</v>
      </c>
      <c r="AK332" s="160">
        <f>Infrastructure[[#This Row],[2011 to 2015 deflated]]+Infrastructure[[#This Row],[Post 2015 deflated]]</f>
        <v>39.566147682993453</v>
      </c>
    </row>
    <row r="333" spans="1:37" s="17" customFormat="1" ht="45">
      <c r="A333" s="46" t="s">
        <v>2009</v>
      </c>
      <c r="B333" s="46" t="s">
        <v>117</v>
      </c>
      <c r="C333" s="46" t="s">
        <v>123</v>
      </c>
      <c r="D333" s="167" t="s">
        <v>2765</v>
      </c>
      <c r="E333" s="46" t="s">
        <v>131</v>
      </c>
      <c r="F333" s="46" t="s">
        <v>38</v>
      </c>
      <c r="G333" s="47" t="s">
        <v>26</v>
      </c>
      <c r="H333" s="47" t="s">
        <v>16</v>
      </c>
      <c r="I333" s="47" t="s">
        <v>26</v>
      </c>
      <c r="J333" s="47" t="s">
        <v>17</v>
      </c>
      <c r="K333" s="48" t="s">
        <v>17</v>
      </c>
      <c r="L333" s="48">
        <v>41640</v>
      </c>
      <c r="M333" s="47" t="s">
        <v>18</v>
      </c>
      <c r="N333" s="21">
        <v>29</v>
      </c>
      <c r="O333" s="21"/>
      <c r="P333" s="22">
        <v>12</v>
      </c>
      <c r="Q333" s="21">
        <v>8</v>
      </c>
      <c r="R333" s="21">
        <v>9</v>
      </c>
      <c r="S333" s="21"/>
      <c r="T333" s="21"/>
      <c r="U333" s="21"/>
      <c r="V333" s="47" t="s">
        <v>88</v>
      </c>
      <c r="W333" s="47" t="s">
        <v>20</v>
      </c>
      <c r="X333" s="23" t="s">
        <v>2199</v>
      </c>
      <c r="Y333" s="49" t="s">
        <v>126</v>
      </c>
      <c r="Z333" s="49" t="s">
        <v>132</v>
      </c>
      <c r="AA33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v>
      </c>
      <c r="AB33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7.7896786757546259</v>
      </c>
      <c r="AC33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8.5496473270477598</v>
      </c>
      <c r="AD33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3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3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33" s="160">
        <f>SUM(Infrastructure[[#This Row],[2011/12c]:[2014/15c]])</f>
        <v>28.339326002802387</v>
      </c>
      <c r="AH333" s="160">
        <f>SUM(Infrastructure[[#This Row],[2012/13c]:[2014/15c]])</f>
        <v>16.339326002802387</v>
      </c>
      <c r="AI333" s="160">
        <f>SUM(Infrastructure[[#This Row],[2015 to 2020c]:[Beyond 2020c]])</f>
        <v>0</v>
      </c>
      <c r="AJ333" s="160">
        <f>Infrastructure[[#This Row],[2012 to 2015 deflated]]+Infrastructure[[#This Row],[Post 2015 deflated]]</f>
        <v>16.339326002802387</v>
      </c>
      <c r="AK333" s="160">
        <f>Infrastructure[[#This Row],[2011 to 2015 deflated]]+Infrastructure[[#This Row],[Post 2015 deflated]]</f>
        <v>28.339326002802387</v>
      </c>
    </row>
    <row r="334" spans="1:37" s="17" customFormat="1" ht="45">
      <c r="A334" s="46" t="s">
        <v>2009</v>
      </c>
      <c r="B334" s="46" t="s">
        <v>117</v>
      </c>
      <c r="C334" s="46" t="s">
        <v>123</v>
      </c>
      <c r="D334" s="167" t="s">
        <v>2766</v>
      </c>
      <c r="E334" s="46" t="s">
        <v>133</v>
      </c>
      <c r="F334" s="46" t="s">
        <v>29</v>
      </c>
      <c r="G334" s="47" t="s">
        <v>26</v>
      </c>
      <c r="H334" s="47" t="s">
        <v>16</v>
      </c>
      <c r="I334" s="47" t="s">
        <v>26</v>
      </c>
      <c r="J334" s="47" t="s">
        <v>24</v>
      </c>
      <c r="K334" s="48" t="s">
        <v>1113</v>
      </c>
      <c r="L334" s="48">
        <v>42736</v>
      </c>
      <c r="M334" s="68"/>
      <c r="N334" s="21">
        <v>8</v>
      </c>
      <c r="O334" s="21"/>
      <c r="P334" s="22"/>
      <c r="Q334" s="21"/>
      <c r="R334" s="21">
        <v>1.5</v>
      </c>
      <c r="S334" s="21">
        <v>4.5</v>
      </c>
      <c r="T334" s="21">
        <v>2</v>
      </c>
      <c r="U334" s="21"/>
      <c r="V334" s="47" t="s">
        <v>51</v>
      </c>
      <c r="W334" s="47" t="s">
        <v>20</v>
      </c>
      <c r="X334" s="23" t="s">
        <v>2199</v>
      </c>
      <c r="Y334" s="46" t="s">
        <v>126</v>
      </c>
      <c r="Z334" s="46"/>
      <c r="AA33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3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3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1.4249412211746268</v>
      </c>
      <c r="AD33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4.1705596717306159</v>
      </c>
      <c r="AE33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1.8083727573899688</v>
      </c>
      <c r="AF33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34" s="160">
        <f>SUM(Infrastructure[[#This Row],[2011/12c]:[2014/15c]])</f>
        <v>5.5955008929052426</v>
      </c>
      <c r="AH334" s="160">
        <f>SUM(Infrastructure[[#This Row],[2012/13c]:[2014/15c]])</f>
        <v>5.5955008929052426</v>
      </c>
      <c r="AI334" s="160">
        <f>SUM(Infrastructure[[#This Row],[2015 to 2020c]:[Beyond 2020c]])</f>
        <v>1.8083727573899688</v>
      </c>
      <c r="AJ334" s="160">
        <f>Infrastructure[[#This Row],[2012 to 2015 deflated]]+Infrastructure[[#This Row],[Post 2015 deflated]]</f>
        <v>7.4038736502952114</v>
      </c>
      <c r="AK334" s="160">
        <f>Infrastructure[[#This Row],[2011 to 2015 deflated]]+Infrastructure[[#This Row],[Post 2015 deflated]]</f>
        <v>7.4038736502952114</v>
      </c>
    </row>
    <row r="335" spans="1:37" s="17" customFormat="1" ht="45">
      <c r="A335" s="46" t="s">
        <v>2009</v>
      </c>
      <c r="B335" s="46" t="s">
        <v>117</v>
      </c>
      <c r="C335" s="46" t="s">
        <v>123</v>
      </c>
      <c r="D335" s="167" t="s">
        <v>2767</v>
      </c>
      <c r="E335" s="46" t="s">
        <v>134</v>
      </c>
      <c r="F335" s="46" t="s">
        <v>27</v>
      </c>
      <c r="G335" s="47" t="s">
        <v>26</v>
      </c>
      <c r="H335" s="47" t="s">
        <v>16</v>
      </c>
      <c r="I335" s="47" t="s">
        <v>26</v>
      </c>
      <c r="J335" s="47" t="s">
        <v>19</v>
      </c>
      <c r="K335" s="48">
        <v>41275</v>
      </c>
      <c r="L335" s="48">
        <v>42370</v>
      </c>
      <c r="M335" s="68"/>
      <c r="N335" s="21">
        <v>17</v>
      </c>
      <c r="O335" s="21"/>
      <c r="P335" s="22"/>
      <c r="Q335" s="21">
        <v>0.5</v>
      </c>
      <c r="R335" s="21">
        <v>7</v>
      </c>
      <c r="S335" s="21">
        <v>9.5</v>
      </c>
      <c r="T335" s="21"/>
      <c r="U335" s="21"/>
      <c r="V335" s="47" t="s">
        <v>70</v>
      </c>
      <c r="W335" s="47" t="s">
        <v>20</v>
      </c>
      <c r="X335" s="23" t="s">
        <v>2199</v>
      </c>
      <c r="Y335" s="49" t="s">
        <v>126</v>
      </c>
      <c r="Z335" s="49" t="s">
        <v>127</v>
      </c>
      <c r="AA33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3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0.48685491723466412</v>
      </c>
      <c r="AC33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6.6497256988149251</v>
      </c>
      <c r="AD33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8.8045148625424101</v>
      </c>
      <c r="AE33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3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35" s="160">
        <f>SUM(Infrastructure[[#This Row],[2011/12c]:[2014/15c]])</f>
        <v>15.941095478592</v>
      </c>
      <c r="AH335" s="160">
        <f>SUM(Infrastructure[[#This Row],[2012/13c]:[2014/15c]])</f>
        <v>15.941095478592</v>
      </c>
      <c r="AI335" s="160">
        <f>SUM(Infrastructure[[#This Row],[2015 to 2020c]:[Beyond 2020c]])</f>
        <v>0</v>
      </c>
      <c r="AJ335" s="160">
        <f>Infrastructure[[#This Row],[2012 to 2015 deflated]]+Infrastructure[[#This Row],[Post 2015 deflated]]</f>
        <v>15.941095478592</v>
      </c>
      <c r="AK335" s="160">
        <f>Infrastructure[[#This Row],[2011 to 2015 deflated]]+Infrastructure[[#This Row],[Post 2015 deflated]]</f>
        <v>15.941095478592</v>
      </c>
    </row>
    <row r="336" spans="1:37" s="17" customFormat="1" ht="45">
      <c r="A336" s="46" t="s">
        <v>2009</v>
      </c>
      <c r="B336" s="46" t="s">
        <v>117</v>
      </c>
      <c r="C336" s="46" t="s">
        <v>123</v>
      </c>
      <c r="D336" s="167" t="s">
        <v>2768</v>
      </c>
      <c r="E336" s="46" t="s">
        <v>136</v>
      </c>
      <c r="F336" s="46" t="s">
        <v>38</v>
      </c>
      <c r="G336" s="47" t="s">
        <v>26</v>
      </c>
      <c r="H336" s="47" t="s">
        <v>16</v>
      </c>
      <c r="I336" s="47" t="s">
        <v>26</v>
      </c>
      <c r="J336" s="47" t="s">
        <v>22</v>
      </c>
      <c r="K336" s="48" t="s">
        <v>137</v>
      </c>
      <c r="L336" s="48">
        <v>43101</v>
      </c>
      <c r="M336" s="68"/>
      <c r="N336" s="21">
        <v>12</v>
      </c>
      <c r="O336" s="21"/>
      <c r="P336" s="22"/>
      <c r="Q336" s="21"/>
      <c r="R336" s="21"/>
      <c r="S336" s="21">
        <v>1</v>
      </c>
      <c r="T336" s="21">
        <v>11</v>
      </c>
      <c r="U336" s="21"/>
      <c r="V336" s="47" t="s">
        <v>51</v>
      </c>
      <c r="W336" s="47" t="s">
        <v>20</v>
      </c>
      <c r="X336" s="23" t="s">
        <v>2199</v>
      </c>
      <c r="Y336" s="46" t="s">
        <v>126</v>
      </c>
      <c r="Z336" s="46"/>
      <c r="AA33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3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3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3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0.92679103816235897</v>
      </c>
      <c r="AE33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9.946050165644829</v>
      </c>
      <c r="AF33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36" s="160">
        <f>SUM(Infrastructure[[#This Row],[2011/12c]:[2014/15c]])</f>
        <v>0.92679103816235897</v>
      </c>
      <c r="AH336" s="160">
        <f>SUM(Infrastructure[[#This Row],[2012/13c]:[2014/15c]])</f>
        <v>0.92679103816235897</v>
      </c>
      <c r="AI336" s="160">
        <f>SUM(Infrastructure[[#This Row],[2015 to 2020c]:[Beyond 2020c]])</f>
        <v>9.946050165644829</v>
      </c>
      <c r="AJ336" s="160">
        <f>Infrastructure[[#This Row],[2012 to 2015 deflated]]+Infrastructure[[#This Row],[Post 2015 deflated]]</f>
        <v>10.872841203807187</v>
      </c>
      <c r="AK336" s="160">
        <f>Infrastructure[[#This Row],[2011 to 2015 deflated]]+Infrastructure[[#This Row],[Post 2015 deflated]]</f>
        <v>10.872841203807187</v>
      </c>
    </row>
    <row r="337" spans="1:37" s="17" customFormat="1" ht="45">
      <c r="A337" s="46" t="s">
        <v>2009</v>
      </c>
      <c r="B337" s="46" t="s">
        <v>117</v>
      </c>
      <c r="C337" s="46" t="s">
        <v>123</v>
      </c>
      <c r="D337" s="167" t="s">
        <v>2769</v>
      </c>
      <c r="E337" s="46" t="s">
        <v>151</v>
      </c>
      <c r="F337" s="46" t="s">
        <v>34</v>
      </c>
      <c r="G337" s="47" t="s">
        <v>26</v>
      </c>
      <c r="H337" s="47" t="s">
        <v>16</v>
      </c>
      <c r="I337" s="47" t="s">
        <v>26</v>
      </c>
      <c r="J337" s="47" t="s">
        <v>17</v>
      </c>
      <c r="K337" s="48" t="s">
        <v>152</v>
      </c>
      <c r="L337" s="48">
        <v>43101</v>
      </c>
      <c r="M337" s="63" t="s">
        <v>16</v>
      </c>
      <c r="N337" s="21">
        <v>173</v>
      </c>
      <c r="O337" s="21"/>
      <c r="P337" s="22"/>
      <c r="Q337" s="21">
        <v>21.5</v>
      </c>
      <c r="R337" s="21">
        <v>54.5</v>
      </c>
      <c r="S337" s="21">
        <v>53</v>
      </c>
      <c r="T337" s="21">
        <v>43</v>
      </c>
      <c r="U337" s="21">
        <v>1</v>
      </c>
      <c r="V337" s="47" t="s">
        <v>88</v>
      </c>
      <c r="W337" s="47" t="s">
        <v>20</v>
      </c>
      <c r="X337" s="23" t="s">
        <v>2199</v>
      </c>
      <c r="Y337" s="49" t="s">
        <v>126</v>
      </c>
      <c r="Z337" s="49"/>
      <c r="AA33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3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20.934761441090558</v>
      </c>
      <c r="AC33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51.772864369344774</v>
      </c>
      <c r="AD33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49.119925022605024</v>
      </c>
      <c r="AE33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38.880014283884329</v>
      </c>
      <c r="AF33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0.81495458559301381</v>
      </c>
      <c r="AG337" s="160">
        <f>SUM(Infrastructure[[#This Row],[2011/12c]:[2014/15c]])</f>
        <v>121.82755083304036</v>
      </c>
      <c r="AH337" s="160">
        <f>SUM(Infrastructure[[#This Row],[2012/13c]:[2014/15c]])</f>
        <v>121.82755083304036</v>
      </c>
      <c r="AI337" s="160">
        <f>SUM(Infrastructure[[#This Row],[2015 to 2020c]:[Beyond 2020c]])</f>
        <v>39.694968869477343</v>
      </c>
      <c r="AJ337" s="160">
        <f>Infrastructure[[#This Row],[2012 to 2015 deflated]]+Infrastructure[[#This Row],[Post 2015 deflated]]</f>
        <v>161.52251970251771</v>
      </c>
      <c r="AK337" s="160">
        <f>Infrastructure[[#This Row],[2011 to 2015 deflated]]+Infrastructure[[#This Row],[Post 2015 deflated]]</f>
        <v>161.52251970251771</v>
      </c>
    </row>
    <row r="338" spans="1:37" s="17" customFormat="1" ht="45">
      <c r="A338" s="46" t="s">
        <v>2009</v>
      </c>
      <c r="B338" s="46" t="s">
        <v>117</v>
      </c>
      <c r="C338" s="46" t="s">
        <v>123</v>
      </c>
      <c r="D338" s="167" t="s">
        <v>2769</v>
      </c>
      <c r="E338" s="46" t="s">
        <v>153</v>
      </c>
      <c r="F338" s="46" t="s">
        <v>34</v>
      </c>
      <c r="G338" s="47" t="s">
        <v>26</v>
      </c>
      <c r="H338" s="47" t="s">
        <v>16</v>
      </c>
      <c r="I338" s="47" t="s">
        <v>26</v>
      </c>
      <c r="J338" s="47" t="s">
        <v>17</v>
      </c>
      <c r="K338" s="48" t="s">
        <v>17</v>
      </c>
      <c r="L338" s="48">
        <v>41640</v>
      </c>
      <c r="M338" s="63" t="s">
        <v>16</v>
      </c>
      <c r="N338" s="21">
        <v>237</v>
      </c>
      <c r="O338" s="21"/>
      <c r="P338" s="22">
        <v>27</v>
      </c>
      <c r="Q338" s="21">
        <v>13</v>
      </c>
      <c r="R338" s="21">
        <v>2</v>
      </c>
      <c r="S338" s="21"/>
      <c r="T338" s="21">
        <v>63</v>
      </c>
      <c r="U338" s="21">
        <v>132</v>
      </c>
      <c r="V338" s="47" t="s">
        <v>88</v>
      </c>
      <c r="W338" s="47" t="s">
        <v>20</v>
      </c>
      <c r="X338" s="23" t="s">
        <v>2199</v>
      </c>
      <c r="Y338" s="49" t="s">
        <v>126</v>
      </c>
      <c r="Z338" s="49" t="s">
        <v>154</v>
      </c>
      <c r="AA33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27</v>
      </c>
      <c r="AB33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12.658227848101268</v>
      </c>
      <c r="AC33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1.8999216282328357</v>
      </c>
      <c r="AD33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3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56.963741857784022</v>
      </c>
      <c r="AF33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107.57400529827783</v>
      </c>
      <c r="AG338" s="160">
        <f>SUM(Infrastructure[[#This Row],[2011/12c]:[2014/15c]])</f>
        <v>41.558149476334108</v>
      </c>
      <c r="AH338" s="160">
        <f>SUM(Infrastructure[[#This Row],[2012/13c]:[2014/15c]])</f>
        <v>14.558149476334103</v>
      </c>
      <c r="AI338" s="160">
        <f>SUM(Infrastructure[[#This Row],[2015 to 2020c]:[Beyond 2020c]])</f>
        <v>164.53774715606184</v>
      </c>
      <c r="AJ338" s="160">
        <f>Infrastructure[[#This Row],[2012 to 2015 deflated]]+Infrastructure[[#This Row],[Post 2015 deflated]]</f>
        <v>179.09589663239595</v>
      </c>
      <c r="AK338" s="160">
        <f>Infrastructure[[#This Row],[2011 to 2015 deflated]]+Infrastructure[[#This Row],[Post 2015 deflated]]</f>
        <v>206.09589663239595</v>
      </c>
    </row>
    <row r="339" spans="1:37" s="17" customFormat="1" ht="45">
      <c r="A339" s="46" t="s">
        <v>2009</v>
      </c>
      <c r="B339" s="46" t="s">
        <v>117</v>
      </c>
      <c r="C339" s="46" t="s">
        <v>123</v>
      </c>
      <c r="D339" s="167" t="s">
        <v>2769</v>
      </c>
      <c r="E339" s="46" t="s">
        <v>155</v>
      </c>
      <c r="F339" s="46" t="s">
        <v>34</v>
      </c>
      <c r="G339" s="47" t="s">
        <v>26</v>
      </c>
      <c r="H339" s="47" t="s">
        <v>16</v>
      </c>
      <c r="I339" s="47" t="s">
        <v>26</v>
      </c>
      <c r="J339" s="47" t="s">
        <v>22</v>
      </c>
      <c r="K339" s="48">
        <v>42370</v>
      </c>
      <c r="L339" s="48">
        <v>43831</v>
      </c>
      <c r="M339" s="68"/>
      <c r="N339" s="21">
        <v>104</v>
      </c>
      <c r="O339" s="21"/>
      <c r="P339" s="22"/>
      <c r="Q339" s="21"/>
      <c r="R339" s="21"/>
      <c r="S339" s="21"/>
      <c r="T339" s="21">
        <v>67</v>
      </c>
      <c r="U339" s="21">
        <v>37</v>
      </c>
      <c r="V339" s="47" t="s">
        <v>51</v>
      </c>
      <c r="W339" s="47" t="s">
        <v>20</v>
      </c>
      <c r="X339" s="23" t="s">
        <v>2199</v>
      </c>
      <c r="Y339" s="49" t="s">
        <v>126</v>
      </c>
      <c r="Z339" s="49"/>
      <c r="AA33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3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3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3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3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60.580487372563958</v>
      </c>
      <c r="AF33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30.15331966694151</v>
      </c>
      <c r="AG339" s="160">
        <f>SUM(Infrastructure[[#This Row],[2011/12c]:[2014/15c]])</f>
        <v>0</v>
      </c>
      <c r="AH339" s="160">
        <f>SUM(Infrastructure[[#This Row],[2012/13c]:[2014/15c]])</f>
        <v>0</v>
      </c>
      <c r="AI339" s="160">
        <f>SUM(Infrastructure[[#This Row],[2015 to 2020c]:[Beyond 2020c]])</f>
        <v>90.733807039505464</v>
      </c>
      <c r="AJ339" s="160">
        <f>Infrastructure[[#This Row],[2012 to 2015 deflated]]+Infrastructure[[#This Row],[Post 2015 deflated]]</f>
        <v>90.733807039505464</v>
      </c>
      <c r="AK339" s="160">
        <f>Infrastructure[[#This Row],[2011 to 2015 deflated]]+Infrastructure[[#This Row],[Post 2015 deflated]]</f>
        <v>90.733807039505464</v>
      </c>
    </row>
    <row r="340" spans="1:37" s="17" customFormat="1" ht="45">
      <c r="A340" s="46" t="s">
        <v>2009</v>
      </c>
      <c r="B340" s="46" t="s">
        <v>117</v>
      </c>
      <c r="C340" s="46" t="s">
        <v>123</v>
      </c>
      <c r="D340" s="167" t="s">
        <v>2769</v>
      </c>
      <c r="E340" s="46" t="s">
        <v>156</v>
      </c>
      <c r="F340" s="46" t="s">
        <v>34</v>
      </c>
      <c r="G340" s="47" t="s">
        <v>26</v>
      </c>
      <c r="H340" s="47" t="s">
        <v>16</v>
      </c>
      <c r="I340" s="47" t="s">
        <v>26</v>
      </c>
      <c r="J340" s="47" t="s">
        <v>22</v>
      </c>
      <c r="K340" s="48">
        <v>42370</v>
      </c>
      <c r="L340" s="48">
        <v>43466</v>
      </c>
      <c r="M340" s="68"/>
      <c r="N340" s="21">
        <v>65</v>
      </c>
      <c r="O340" s="21"/>
      <c r="P340" s="22"/>
      <c r="Q340" s="21"/>
      <c r="R340" s="21"/>
      <c r="S340" s="21"/>
      <c r="T340" s="21">
        <v>36</v>
      </c>
      <c r="U340" s="21">
        <v>29</v>
      </c>
      <c r="V340" s="47" t="s">
        <v>51</v>
      </c>
      <c r="W340" s="47" t="s">
        <v>20</v>
      </c>
      <c r="X340" s="23" t="s">
        <v>2199</v>
      </c>
      <c r="Y340" s="49" t="s">
        <v>126</v>
      </c>
      <c r="Z340" s="49"/>
      <c r="AA34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4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4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4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4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32.550709633019437</v>
      </c>
      <c r="AF34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23.633682982197399</v>
      </c>
      <c r="AG340" s="160">
        <f>SUM(Infrastructure[[#This Row],[2011/12c]:[2014/15c]])</f>
        <v>0</v>
      </c>
      <c r="AH340" s="160">
        <f>SUM(Infrastructure[[#This Row],[2012/13c]:[2014/15c]])</f>
        <v>0</v>
      </c>
      <c r="AI340" s="160">
        <f>SUM(Infrastructure[[#This Row],[2015 to 2020c]:[Beyond 2020c]])</f>
        <v>56.184392615216836</v>
      </c>
      <c r="AJ340" s="160">
        <f>Infrastructure[[#This Row],[2012 to 2015 deflated]]+Infrastructure[[#This Row],[Post 2015 deflated]]</f>
        <v>56.184392615216836</v>
      </c>
      <c r="AK340" s="160">
        <f>Infrastructure[[#This Row],[2011 to 2015 deflated]]+Infrastructure[[#This Row],[Post 2015 deflated]]</f>
        <v>56.184392615216836</v>
      </c>
    </row>
    <row r="341" spans="1:37" s="17" customFormat="1" ht="45">
      <c r="A341" s="46" t="s">
        <v>2009</v>
      </c>
      <c r="B341" s="46" t="s">
        <v>117</v>
      </c>
      <c r="C341" s="46" t="s">
        <v>123</v>
      </c>
      <c r="D341" s="167" t="s">
        <v>2769</v>
      </c>
      <c r="E341" s="46" t="s">
        <v>157</v>
      </c>
      <c r="F341" s="46" t="s">
        <v>34</v>
      </c>
      <c r="G341" s="47" t="s">
        <v>26</v>
      </c>
      <c r="H341" s="47" t="s">
        <v>16</v>
      </c>
      <c r="I341" s="47" t="s">
        <v>26</v>
      </c>
      <c r="J341" s="47" t="s">
        <v>22</v>
      </c>
      <c r="K341" s="48">
        <v>41275</v>
      </c>
      <c r="L341" s="48">
        <v>42736</v>
      </c>
      <c r="M341" s="68"/>
      <c r="N341" s="21">
        <v>99</v>
      </c>
      <c r="O341" s="21"/>
      <c r="P341" s="22"/>
      <c r="Q341" s="21"/>
      <c r="R341" s="21">
        <v>2.5</v>
      </c>
      <c r="S341" s="21">
        <v>42.5</v>
      </c>
      <c r="T341" s="21">
        <v>54</v>
      </c>
      <c r="U341" s="21"/>
      <c r="V341" s="47" t="s">
        <v>51</v>
      </c>
      <c r="W341" s="47" t="s">
        <v>20</v>
      </c>
      <c r="X341" s="23" t="s">
        <v>2199</v>
      </c>
      <c r="Y341" s="49" t="s">
        <v>126</v>
      </c>
      <c r="Z341" s="49"/>
      <c r="AA34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4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4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2.3749020352910448</v>
      </c>
      <c r="AD34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39.388619121900255</v>
      </c>
      <c r="AE34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48.826064449529163</v>
      </c>
      <c r="AF34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41" s="160">
        <f>SUM(Infrastructure[[#This Row],[2011/12c]:[2014/15c]])</f>
        <v>41.763521157191299</v>
      </c>
      <c r="AH341" s="160">
        <f>SUM(Infrastructure[[#This Row],[2012/13c]:[2014/15c]])</f>
        <v>41.763521157191299</v>
      </c>
      <c r="AI341" s="160">
        <f>SUM(Infrastructure[[#This Row],[2015 to 2020c]:[Beyond 2020c]])</f>
        <v>48.826064449529163</v>
      </c>
      <c r="AJ341" s="160">
        <f>Infrastructure[[#This Row],[2012 to 2015 deflated]]+Infrastructure[[#This Row],[Post 2015 deflated]]</f>
        <v>90.589585606720462</v>
      </c>
      <c r="AK341" s="160">
        <f>Infrastructure[[#This Row],[2011 to 2015 deflated]]+Infrastructure[[#This Row],[Post 2015 deflated]]</f>
        <v>90.589585606720462</v>
      </c>
    </row>
    <row r="342" spans="1:37" s="17" customFormat="1" ht="45">
      <c r="A342" s="46" t="s">
        <v>2009</v>
      </c>
      <c r="B342" s="46" t="s">
        <v>117</v>
      </c>
      <c r="C342" s="46" t="s">
        <v>123</v>
      </c>
      <c r="D342" s="167" t="s">
        <v>2769</v>
      </c>
      <c r="E342" s="46" t="s">
        <v>158</v>
      </c>
      <c r="F342" s="46" t="s">
        <v>34</v>
      </c>
      <c r="G342" s="47" t="s">
        <v>26</v>
      </c>
      <c r="H342" s="47" t="s">
        <v>16</v>
      </c>
      <c r="I342" s="47" t="s">
        <v>26</v>
      </c>
      <c r="J342" s="47" t="s">
        <v>17</v>
      </c>
      <c r="K342" s="48" t="s">
        <v>17</v>
      </c>
      <c r="L342" s="48">
        <v>43101</v>
      </c>
      <c r="M342" s="63" t="s">
        <v>16</v>
      </c>
      <c r="N342" s="21">
        <v>91</v>
      </c>
      <c r="O342" s="21"/>
      <c r="P342" s="22">
        <v>24</v>
      </c>
      <c r="Q342" s="21">
        <v>29</v>
      </c>
      <c r="R342" s="21">
        <v>21</v>
      </c>
      <c r="S342" s="21">
        <v>15</v>
      </c>
      <c r="T342" s="21">
        <v>2</v>
      </c>
      <c r="U342" s="21"/>
      <c r="V342" s="47" t="s">
        <v>61</v>
      </c>
      <c r="W342" s="47" t="s">
        <v>20</v>
      </c>
      <c r="X342" s="23" t="s">
        <v>2199</v>
      </c>
      <c r="Y342" s="49" t="s">
        <v>126</v>
      </c>
      <c r="Z342" s="49"/>
      <c r="AA34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24</v>
      </c>
      <c r="AB34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28.237585199610518</v>
      </c>
      <c r="AC34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19.949177096444775</v>
      </c>
      <c r="AD34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13.901865572435385</v>
      </c>
      <c r="AE34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1.8083727573899688</v>
      </c>
      <c r="AF34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42" s="160">
        <f>SUM(Infrastructure[[#This Row],[2011/12c]:[2014/15c]])</f>
        <v>86.088627868490676</v>
      </c>
      <c r="AH342" s="160">
        <f>SUM(Infrastructure[[#This Row],[2012/13c]:[2014/15c]])</f>
        <v>62.088627868490676</v>
      </c>
      <c r="AI342" s="160">
        <f>SUM(Infrastructure[[#This Row],[2015 to 2020c]:[Beyond 2020c]])</f>
        <v>1.8083727573899688</v>
      </c>
      <c r="AJ342" s="160">
        <f>Infrastructure[[#This Row],[2012 to 2015 deflated]]+Infrastructure[[#This Row],[Post 2015 deflated]]</f>
        <v>63.897000625880644</v>
      </c>
      <c r="AK342" s="160">
        <f>Infrastructure[[#This Row],[2011 to 2015 deflated]]+Infrastructure[[#This Row],[Post 2015 deflated]]</f>
        <v>87.897000625880651</v>
      </c>
    </row>
    <row r="343" spans="1:37" s="17" customFormat="1" ht="45">
      <c r="A343" s="46" t="s">
        <v>2009</v>
      </c>
      <c r="B343" s="46" t="s">
        <v>117</v>
      </c>
      <c r="C343" s="46" t="s">
        <v>123</v>
      </c>
      <c r="D343" s="167" t="s">
        <v>2769</v>
      </c>
      <c r="E343" s="46" t="s">
        <v>159</v>
      </c>
      <c r="F343" s="46" t="s">
        <v>34</v>
      </c>
      <c r="G343" s="47" t="s">
        <v>26</v>
      </c>
      <c r="H343" s="47" t="s">
        <v>16</v>
      </c>
      <c r="I343" s="47" t="s">
        <v>26</v>
      </c>
      <c r="J343" s="47" t="s">
        <v>24</v>
      </c>
      <c r="K343" s="48">
        <v>40909</v>
      </c>
      <c r="L343" s="48">
        <v>42736</v>
      </c>
      <c r="M343" s="68"/>
      <c r="N343" s="21">
        <v>258</v>
      </c>
      <c r="O343" s="21"/>
      <c r="P343" s="22"/>
      <c r="Q343" s="21">
        <v>34</v>
      </c>
      <c r="R343" s="21">
        <v>90</v>
      </c>
      <c r="S343" s="21">
        <v>80</v>
      </c>
      <c r="T343" s="21">
        <v>54</v>
      </c>
      <c r="U343" s="21"/>
      <c r="V343" s="47" t="s">
        <v>88</v>
      </c>
      <c r="W343" s="47" t="s">
        <v>20</v>
      </c>
      <c r="X343" s="23" t="s">
        <v>2199</v>
      </c>
      <c r="Y343" s="49" t="s">
        <v>126</v>
      </c>
      <c r="Z343" s="49"/>
      <c r="AA34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4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33.106134371957161</v>
      </c>
      <c r="AC34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85.496473270477608</v>
      </c>
      <c r="AD34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74.143283052988721</v>
      </c>
      <c r="AE34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48.826064449529163</v>
      </c>
      <c r="AF34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43" s="160">
        <f>SUM(Infrastructure[[#This Row],[2011/12c]:[2014/15c]])</f>
        <v>192.7458906954235</v>
      </c>
      <c r="AH343" s="160">
        <f>SUM(Infrastructure[[#This Row],[2012/13c]:[2014/15c]])</f>
        <v>192.7458906954235</v>
      </c>
      <c r="AI343" s="160">
        <f>SUM(Infrastructure[[#This Row],[2015 to 2020c]:[Beyond 2020c]])</f>
        <v>48.826064449529163</v>
      </c>
      <c r="AJ343" s="160">
        <f>Infrastructure[[#This Row],[2012 to 2015 deflated]]+Infrastructure[[#This Row],[Post 2015 deflated]]</f>
        <v>241.57195514495265</v>
      </c>
      <c r="AK343" s="160">
        <f>Infrastructure[[#This Row],[2011 to 2015 deflated]]+Infrastructure[[#This Row],[Post 2015 deflated]]</f>
        <v>241.57195514495265</v>
      </c>
    </row>
    <row r="344" spans="1:37" s="17" customFormat="1" ht="45">
      <c r="A344" s="46" t="s">
        <v>2009</v>
      </c>
      <c r="B344" s="46" t="s">
        <v>117</v>
      </c>
      <c r="C344" s="46" t="s">
        <v>123</v>
      </c>
      <c r="D344" s="167" t="s">
        <v>2769</v>
      </c>
      <c r="E344" s="46" t="s">
        <v>160</v>
      </c>
      <c r="F344" s="46" t="s">
        <v>34</v>
      </c>
      <c r="G344" s="47" t="s">
        <v>26</v>
      </c>
      <c r="H344" s="47" t="s">
        <v>16</v>
      </c>
      <c r="I344" s="47" t="s">
        <v>26</v>
      </c>
      <c r="J344" s="47" t="s">
        <v>17</v>
      </c>
      <c r="K344" s="48" t="s">
        <v>17</v>
      </c>
      <c r="L344" s="48">
        <v>42370</v>
      </c>
      <c r="M344" s="63" t="s">
        <v>16</v>
      </c>
      <c r="N344" s="21">
        <v>499</v>
      </c>
      <c r="O344" s="21"/>
      <c r="P344" s="22">
        <v>66</v>
      </c>
      <c r="Q344" s="24">
        <v>27</v>
      </c>
      <c r="R344" s="21">
        <v>55</v>
      </c>
      <c r="S344" s="21">
        <v>88</v>
      </c>
      <c r="T344" s="21">
        <v>263</v>
      </c>
      <c r="U344" s="21"/>
      <c r="V344" s="47" t="s">
        <v>61</v>
      </c>
      <c r="W344" s="47" t="s">
        <v>20</v>
      </c>
      <c r="X344" s="23" t="s">
        <v>2199</v>
      </c>
      <c r="Y344" s="49" t="s">
        <v>126</v>
      </c>
      <c r="Z344" s="49"/>
      <c r="AA34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66</v>
      </c>
      <c r="AB34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26.290165530671864</v>
      </c>
      <c r="AC34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52.247844776402978</v>
      </c>
      <c r="AD34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81.557611358287588</v>
      </c>
      <c r="AE34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237.80101759678092</v>
      </c>
      <c r="AF34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44" s="160">
        <f>SUM(Infrastructure[[#This Row],[2011/12c]:[2014/15c]])</f>
        <v>226.09562166536244</v>
      </c>
      <c r="AH344" s="160">
        <f>SUM(Infrastructure[[#This Row],[2012/13c]:[2014/15c]])</f>
        <v>160.09562166536244</v>
      </c>
      <c r="AI344" s="160">
        <f>SUM(Infrastructure[[#This Row],[2015 to 2020c]:[Beyond 2020c]])</f>
        <v>237.80101759678092</v>
      </c>
      <c r="AJ344" s="160">
        <f>Infrastructure[[#This Row],[2012 to 2015 deflated]]+Infrastructure[[#This Row],[Post 2015 deflated]]</f>
        <v>397.89663926214337</v>
      </c>
      <c r="AK344" s="160">
        <f>Infrastructure[[#This Row],[2011 to 2015 deflated]]+Infrastructure[[#This Row],[Post 2015 deflated]]</f>
        <v>463.89663926214337</v>
      </c>
    </row>
    <row r="345" spans="1:37" s="17" customFormat="1" ht="45">
      <c r="A345" s="46" t="s">
        <v>2009</v>
      </c>
      <c r="B345" s="46" t="s">
        <v>117</v>
      </c>
      <c r="C345" s="46" t="s">
        <v>123</v>
      </c>
      <c r="D345" s="167" t="s">
        <v>2769</v>
      </c>
      <c r="E345" s="66" t="s">
        <v>1115</v>
      </c>
      <c r="F345" s="46" t="s">
        <v>34</v>
      </c>
      <c r="G345" s="47" t="s">
        <v>26</v>
      </c>
      <c r="H345" s="47" t="s">
        <v>16</v>
      </c>
      <c r="I345" s="47" t="s">
        <v>26</v>
      </c>
      <c r="J345" s="47" t="s">
        <v>17</v>
      </c>
      <c r="K345" s="48" t="s">
        <v>17</v>
      </c>
      <c r="L345" s="48">
        <v>46023</v>
      </c>
      <c r="M345" s="35" t="s">
        <v>16</v>
      </c>
      <c r="N345" s="21">
        <v>300</v>
      </c>
      <c r="O345" s="21"/>
      <c r="P345" s="22">
        <v>28.5</v>
      </c>
      <c r="Q345" s="21">
        <v>30.5</v>
      </c>
      <c r="R345" s="21">
        <v>25</v>
      </c>
      <c r="S345" s="21">
        <v>36</v>
      </c>
      <c r="T345" s="24">
        <v>139</v>
      </c>
      <c r="U345" s="24">
        <v>41</v>
      </c>
      <c r="V345" s="47" t="s">
        <v>61</v>
      </c>
      <c r="W345" s="47" t="s">
        <v>20</v>
      </c>
      <c r="X345" s="23" t="s">
        <v>2199</v>
      </c>
      <c r="Y345" s="49" t="s">
        <v>126</v>
      </c>
      <c r="Z345" s="32"/>
      <c r="AA34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28.5</v>
      </c>
      <c r="AB34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29.698149951314512</v>
      </c>
      <c r="AC34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23.749020352910446</v>
      </c>
      <c r="AD34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33.364477373844927</v>
      </c>
      <c r="AE34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125.68190663860284</v>
      </c>
      <c r="AF34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33.413138009313563</v>
      </c>
      <c r="AG345" s="160">
        <f>SUM(Infrastructure[[#This Row],[2011/12c]:[2014/15c]])</f>
        <v>115.31164767806987</v>
      </c>
      <c r="AH345" s="160">
        <f>SUM(Infrastructure[[#This Row],[2012/13c]:[2014/15c]])</f>
        <v>86.811647678069875</v>
      </c>
      <c r="AI345" s="160">
        <f>SUM(Infrastructure[[#This Row],[2015 to 2020c]:[Beyond 2020c]])</f>
        <v>159.09504464791641</v>
      </c>
      <c r="AJ345" s="160">
        <f>Infrastructure[[#This Row],[2012 to 2015 deflated]]+Infrastructure[[#This Row],[Post 2015 deflated]]</f>
        <v>245.90669232598628</v>
      </c>
      <c r="AK345" s="160">
        <f>Infrastructure[[#This Row],[2011 to 2015 deflated]]+Infrastructure[[#This Row],[Post 2015 deflated]]</f>
        <v>274.40669232598628</v>
      </c>
    </row>
    <row r="346" spans="1:37" s="17" customFormat="1" ht="45">
      <c r="A346" s="46" t="s">
        <v>2009</v>
      </c>
      <c r="B346" s="46" t="s">
        <v>117</v>
      </c>
      <c r="C346" s="46" t="s">
        <v>123</v>
      </c>
      <c r="D346" s="167" t="s">
        <v>2769</v>
      </c>
      <c r="E346" s="66" t="s">
        <v>1116</v>
      </c>
      <c r="F346" s="46" t="s">
        <v>34</v>
      </c>
      <c r="G346" s="47" t="s">
        <v>26</v>
      </c>
      <c r="H346" s="47" t="s">
        <v>16</v>
      </c>
      <c r="I346" s="47" t="s">
        <v>26</v>
      </c>
      <c r="J346" s="36" t="s">
        <v>24</v>
      </c>
      <c r="K346" s="48">
        <v>42370</v>
      </c>
      <c r="L346" s="48">
        <v>43466</v>
      </c>
      <c r="M346" s="35"/>
      <c r="N346" s="21">
        <v>24</v>
      </c>
      <c r="O346" s="21"/>
      <c r="P346" s="22"/>
      <c r="Q346" s="21"/>
      <c r="R346" s="21"/>
      <c r="S346" s="21"/>
      <c r="T346" s="24">
        <v>24</v>
      </c>
      <c r="U346" s="24"/>
      <c r="V346" s="47" t="s">
        <v>61</v>
      </c>
      <c r="W346" s="47" t="s">
        <v>20</v>
      </c>
      <c r="X346" s="23" t="s">
        <v>2199</v>
      </c>
      <c r="Y346" s="49" t="s">
        <v>126</v>
      </c>
      <c r="Z346" s="32"/>
      <c r="AA34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4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4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4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4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21.700473088679626</v>
      </c>
      <c r="AF34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46" s="160">
        <f>SUM(Infrastructure[[#This Row],[2011/12c]:[2014/15c]])</f>
        <v>0</v>
      </c>
      <c r="AH346" s="160">
        <f>SUM(Infrastructure[[#This Row],[2012/13c]:[2014/15c]])</f>
        <v>0</v>
      </c>
      <c r="AI346" s="160">
        <f>SUM(Infrastructure[[#This Row],[2015 to 2020c]:[Beyond 2020c]])</f>
        <v>21.700473088679626</v>
      </c>
      <c r="AJ346" s="160">
        <f>Infrastructure[[#This Row],[2012 to 2015 deflated]]+Infrastructure[[#This Row],[Post 2015 deflated]]</f>
        <v>21.700473088679626</v>
      </c>
      <c r="AK346" s="160">
        <f>Infrastructure[[#This Row],[2011 to 2015 deflated]]+Infrastructure[[#This Row],[Post 2015 deflated]]</f>
        <v>21.700473088679626</v>
      </c>
    </row>
    <row r="347" spans="1:37" ht="45">
      <c r="A347" s="46" t="s">
        <v>2009</v>
      </c>
      <c r="B347" s="46" t="s">
        <v>117</v>
      </c>
      <c r="C347" s="46" t="s">
        <v>123</v>
      </c>
      <c r="D347" s="167" t="s">
        <v>2769</v>
      </c>
      <c r="E347" s="66" t="s">
        <v>1117</v>
      </c>
      <c r="F347" s="46" t="s">
        <v>34</v>
      </c>
      <c r="G347" s="47" t="s">
        <v>26</v>
      </c>
      <c r="H347" s="47" t="s">
        <v>16</v>
      </c>
      <c r="I347" s="47" t="s">
        <v>26</v>
      </c>
      <c r="J347" s="47" t="s">
        <v>17</v>
      </c>
      <c r="K347" s="48" t="s">
        <v>17</v>
      </c>
      <c r="L347" s="48">
        <v>44562</v>
      </c>
      <c r="M347" s="35" t="s">
        <v>16</v>
      </c>
      <c r="N347" s="21">
        <v>212</v>
      </c>
      <c r="O347" s="21"/>
      <c r="P347" s="22">
        <v>33.5</v>
      </c>
      <c r="Q347" s="21">
        <v>26</v>
      </c>
      <c r="R347" s="21">
        <v>34</v>
      </c>
      <c r="S347" s="21">
        <v>38</v>
      </c>
      <c r="T347" s="24">
        <v>68</v>
      </c>
      <c r="U347" s="24">
        <v>12</v>
      </c>
      <c r="V347" s="47" t="s">
        <v>61</v>
      </c>
      <c r="W347" s="47" t="s">
        <v>20</v>
      </c>
      <c r="X347" s="23" t="s">
        <v>2199</v>
      </c>
      <c r="Y347" s="49" t="s">
        <v>126</v>
      </c>
      <c r="Z347" s="32"/>
      <c r="AA34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33.5</v>
      </c>
      <c r="AB34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25.316455696202535</v>
      </c>
      <c r="AC34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32.298667679958207</v>
      </c>
      <c r="AD34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35.21805945016964</v>
      </c>
      <c r="AE34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61.484673751258946</v>
      </c>
      <c r="AF34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9.7794550271161658</v>
      </c>
      <c r="AG347" s="160">
        <f>SUM(Infrastructure[[#This Row],[2011/12c]:[2014/15c]])</f>
        <v>126.33318282633039</v>
      </c>
      <c r="AH347" s="160">
        <f>SUM(Infrastructure[[#This Row],[2012/13c]:[2014/15c]])</f>
        <v>92.833182826330386</v>
      </c>
      <c r="AI347" s="160">
        <f>SUM(Infrastructure[[#This Row],[2015 to 2020c]:[Beyond 2020c]])</f>
        <v>71.26412877837511</v>
      </c>
      <c r="AJ347" s="160">
        <f>Infrastructure[[#This Row],[2012 to 2015 deflated]]+Infrastructure[[#This Row],[Post 2015 deflated]]</f>
        <v>164.09731160470551</v>
      </c>
      <c r="AK347" s="160">
        <f>Infrastructure[[#This Row],[2011 to 2015 deflated]]+Infrastructure[[#This Row],[Post 2015 deflated]]</f>
        <v>197.59731160470551</v>
      </c>
    </row>
    <row r="348" spans="1:37" ht="45">
      <c r="A348" s="46" t="s">
        <v>2009</v>
      </c>
      <c r="B348" s="46" t="s">
        <v>117</v>
      </c>
      <c r="C348" s="46" t="s">
        <v>123</v>
      </c>
      <c r="D348" s="167" t="s">
        <v>2769</v>
      </c>
      <c r="E348" s="66" t="s">
        <v>1118</v>
      </c>
      <c r="F348" s="46" t="s">
        <v>34</v>
      </c>
      <c r="G348" s="47" t="s">
        <v>26</v>
      </c>
      <c r="H348" s="47" t="s">
        <v>16</v>
      </c>
      <c r="I348" s="47" t="s">
        <v>26</v>
      </c>
      <c r="J348" s="28" t="s">
        <v>17</v>
      </c>
      <c r="K348" s="48" t="s">
        <v>17</v>
      </c>
      <c r="L348" s="48">
        <v>43101</v>
      </c>
      <c r="M348" s="29" t="s">
        <v>18</v>
      </c>
      <c r="N348" s="24">
        <v>137</v>
      </c>
      <c r="O348" s="24"/>
      <c r="P348" s="22">
        <v>11</v>
      </c>
      <c r="Q348" s="24">
        <v>15.5</v>
      </c>
      <c r="R348" s="24">
        <v>53</v>
      </c>
      <c r="S348" s="24">
        <v>34.5</v>
      </c>
      <c r="T348" s="24">
        <v>23</v>
      </c>
      <c r="U348" s="24"/>
      <c r="V348" s="47" t="s">
        <v>61</v>
      </c>
      <c r="W348" s="47" t="s">
        <v>20</v>
      </c>
      <c r="X348" s="23" t="s">
        <v>2199</v>
      </c>
      <c r="Y348" s="49" t="s">
        <v>126</v>
      </c>
      <c r="Z348" s="32"/>
      <c r="AA34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v>
      </c>
      <c r="AB34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15.092502434274587</v>
      </c>
      <c r="AC34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50.347923148170146</v>
      </c>
      <c r="AD34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31.974290816601386</v>
      </c>
      <c r="AE34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20.796286709984642</v>
      </c>
      <c r="AF34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48" s="160">
        <f>SUM(Infrastructure[[#This Row],[2011/12c]:[2014/15c]])</f>
        <v>108.41471639904611</v>
      </c>
      <c r="AH348" s="160">
        <f>SUM(Infrastructure[[#This Row],[2012/13c]:[2014/15c]])</f>
        <v>97.414716399046114</v>
      </c>
      <c r="AI348" s="160">
        <f>SUM(Infrastructure[[#This Row],[2015 to 2020c]:[Beyond 2020c]])</f>
        <v>20.796286709984642</v>
      </c>
      <c r="AJ348" s="160">
        <f>Infrastructure[[#This Row],[2012 to 2015 deflated]]+Infrastructure[[#This Row],[Post 2015 deflated]]</f>
        <v>118.21100310903076</v>
      </c>
      <c r="AK348" s="160">
        <f>Infrastructure[[#This Row],[2011 to 2015 deflated]]+Infrastructure[[#This Row],[Post 2015 deflated]]</f>
        <v>129.21100310903074</v>
      </c>
    </row>
    <row r="349" spans="1:37" ht="45">
      <c r="A349" s="46" t="s">
        <v>2009</v>
      </c>
      <c r="B349" s="46" t="s">
        <v>117</v>
      </c>
      <c r="C349" s="46" t="s">
        <v>123</v>
      </c>
      <c r="D349" s="167" t="s">
        <v>2769</v>
      </c>
      <c r="E349" s="66" t="s">
        <v>1119</v>
      </c>
      <c r="F349" s="46" t="s">
        <v>34</v>
      </c>
      <c r="G349" s="47" t="s">
        <v>26</v>
      </c>
      <c r="H349" s="47" t="s">
        <v>16</v>
      </c>
      <c r="I349" s="47" t="s">
        <v>26</v>
      </c>
      <c r="J349" s="28" t="s">
        <v>24</v>
      </c>
      <c r="K349" s="48">
        <v>42370</v>
      </c>
      <c r="L349" s="48">
        <v>43831</v>
      </c>
      <c r="M349" s="29"/>
      <c r="N349" s="24">
        <v>101.5</v>
      </c>
      <c r="O349" s="24"/>
      <c r="P349" s="22"/>
      <c r="Q349" s="24"/>
      <c r="R349" s="24"/>
      <c r="S349" s="24"/>
      <c r="T349" s="24">
        <v>101.5</v>
      </c>
      <c r="U349" s="24"/>
      <c r="V349" s="47" t="s">
        <v>61</v>
      </c>
      <c r="W349" s="47" t="s">
        <v>20</v>
      </c>
      <c r="X349" s="23" t="s">
        <v>2199</v>
      </c>
      <c r="Y349" s="49" t="s">
        <v>126</v>
      </c>
      <c r="Z349" s="32"/>
      <c r="AA34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4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4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4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4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91.774917437540921</v>
      </c>
      <c r="AF34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49" s="160">
        <f>SUM(Infrastructure[[#This Row],[2011/12c]:[2014/15c]])</f>
        <v>0</v>
      </c>
      <c r="AH349" s="160">
        <f>SUM(Infrastructure[[#This Row],[2012/13c]:[2014/15c]])</f>
        <v>0</v>
      </c>
      <c r="AI349" s="160">
        <f>SUM(Infrastructure[[#This Row],[2015 to 2020c]:[Beyond 2020c]])</f>
        <v>91.774917437540921</v>
      </c>
      <c r="AJ349" s="160">
        <f>Infrastructure[[#This Row],[2012 to 2015 deflated]]+Infrastructure[[#This Row],[Post 2015 deflated]]</f>
        <v>91.774917437540921</v>
      </c>
      <c r="AK349" s="160">
        <f>Infrastructure[[#This Row],[2011 to 2015 deflated]]+Infrastructure[[#This Row],[Post 2015 deflated]]</f>
        <v>91.774917437540921</v>
      </c>
    </row>
    <row r="350" spans="1:37" ht="105">
      <c r="A350" s="109" t="s">
        <v>2009</v>
      </c>
      <c r="B350" s="109" t="s">
        <v>2192</v>
      </c>
      <c r="C350" s="114" t="s">
        <v>2192</v>
      </c>
      <c r="D350" s="118" t="s">
        <v>2193</v>
      </c>
      <c r="E350" s="118" t="s">
        <v>2194</v>
      </c>
      <c r="F350" s="26" t="s">
        <v>1773</v>
      </c>
      <c r="G350" s="124" t="s">
        <v>15</v>
      </c>
      <c r="H350" s="29" t="s">
        <v>18</v>
      </c>
      <c r="I350" s="127" t="s">
        <v>15</v>
      </c>
      <c r="J350" s="28" t="s">
        <v>24</v>
      </c>
      <c r="K350" s="44"/>
      <c r="L350" s="44"/>
      <c r="M350" s="29" t="s">
        <v>18</v>
      </c>
      <c r="N350" s="24" t="s">
        <v>30</v>
      </c>
      <c r="O350" s="24"/>
      <c r="P350" s="129"/>
      <c r="Q350" s="24"/>
      <c r="R350" s="24"/>
      <c r="S350" s="24"/>
      <c r="T350" s="24"/>
      <c r="U350" s="24"/>
      <c r="V350" s="127"/>
      <c r="W350" s="29" t="s">
        <v>20</v>
      </c>
      <c r="X350" s="131"/>
      <c r="Z350" s="32"/>
      <c r="AA35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5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5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5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5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5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50" s="160">
        <f>SUM(Infrastructure[[#This Row],[2011/12c]:[2014/15c]])</f>
        <v>0</v>
      </c>
      <c r="AH350" s="160">
        <f>SUM(Infrastructure[[#This Row],[2012/13c]:[2014/15c]])</f>
        <v>0</v>
      </c>
      <c r="AI350" s="160">
        <f>SUM(Infrastructure[[#This Row],[2015 to 2020c]:[Beyond 2020c]])</f>
        <v>0</v>
      </c>
      <c r="AJ350" s="160">
        <f>Infrastructure[[#This Row],[2012 to 2015 deflated]]+Infrastructure[[#This Row],[Post 2015 deflated]]</f>
        <v>0</v>
      </c>
      <c r="AK350" s="160">
        <f>Infrastructure[[#This Row],[2011 to 2015 deflated]]+Infrastructure[[#This Row],[Post 2015 deflated]]</f>
        <v>0</v>
      </c>
    </row>
    <row r="351" spans="1:37" ht="15.75">
      <c r="A351" s="37" t="s">
        <v>48</v>
      </c>
      <c r="B351" s="37" t="s">
        <v>48</v>
      </c>
      <c r="C351" s="37" t="s">
        <v>54</v>
      </c>
      <c r="D351" s="37" t="s">
        <v>200</v>
      </c>
      <c r="E351" s="37"/>
      <c r="F351" s="34" t="s">
        <v>39</v>
      </c>
      <c r="G351" s="38" t="s">
        <v>26</v>
      </c>
      <c r="H351" s="29" t="s">
        <v>16</v>
      </c>
      <c r="I351" s="38" t="s">
        <v>26</v>
      </c>
      <c r="J351" s="36" t="s">
        <v>24</v>
      </c>
      <c r="K351" s="20" t="s">
        <v>50</v>
      </c>
      <c r="L351" s="20" t="s">
        <v>50</v>
      </c>
      <c r="M351" s="35" t="s">
        <v>18</v>
      </c>
      <c r="N351" s="21">
        <v>26.397831666666669</v>
      </c>
      <c r="O351" s="21"/>
      <c r="P351" s="22">
        <v>7.3339716666666668</v>
      </c>
      <c r="Q351" s="21">
        <v>4.7633349999999997</v>
      </c>
      <c r="R351" s="21">
        <v>6.5394850000000009</v>
      </c>
      <c r="S351" s="21">
        <v>7.7610400000000004</v>
      </c>
      <c r="T351" s="190">
        <v>4.6681010364380189</v>
      </c>
      <c r="U351" s="190">
        <v>14.004303109314057</v>
      </c>
      <c r="V351" s="30" t="s">
        <v>51</v>
      </c>
      <c r="W351" s="29" t="s">
        <v>20</v>
      </c>
      <c r="X351" s="39" t="s">
        <v>78</v>
      </c>
      <c r="Y351" s="25" t="s">
        <v>52</v>
      </c>
      <c r="Z351" s="40"/>
      <c r="AA35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7.3339716666666668</v>
      </c>
      <c r="AB35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4.6381061343719576</v>
      </c>
      <c r="AC35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6.2122544945021039</v>
      </c>
      <c r="AD35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7.1928623188195955</v>
      </c>
      <c r="AE35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4.2208333715191957</v>
      </c>
      <c r="AF35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11.412871036969992</v>
      </c>
      <c r="AG351" s="186">
        <f>SUM(Infrastructure[[#This Row],[2011/12c]:[2014/15c]])</f>
        <v>25.377194614360324</v>
      </c>
      <c r="AH351" s="186">
        <f>SUM(Infrastructure[[#This Row],[2012/13c]:[2014/15c]])</f>
        <v>18.043222947693657</v>
      </c>
      <c r="AI351" s="186">
        <f>SUM(Infrastructure[[#This Row],[2015 to 2020c]:[Beyond 2020c]])</f>
        <v>15.633704408489187</v>
      </c>
      <c r="AJ351" s="160">
        <f>Infrastructure[[#This Row],[2012 to 2015 deflated]]+Infrastructure[[#This Row],[Post 2015 deflated]]</f>
        <v>33.676927356182844</v>
      </c>
      <c r="AK351" s="160">
        <f>Infrastructure[[#This Row],[2011 to 2015 deflated]]+Infrastructure[[#This Row],[Post 2015 deflated]]</f>
        <v>41.010899022849514</v>
      </c>
    </row>
    <row r="352" spans="1:37" ht="15.75">
      <c r="A352" s="37" t="s">
        <v>48</v>
      </c>
      <c r="B352" s="37" t="s">
        <v>48</v>
      </c>
      <c r="C352" s="37" t="s">
        <v>54</v>
      </c>
      <c r="D352" s="37" t="s">
        <v>201</v>
      </c>
      <c r="E352" s="37"/>
      <c r="F352" s="34" t="s">
        <v>39</v>
      </c>
      <c r="G352" s="38" t="s">
        <v>26</v>
      </c>
      <c r="H352" s="29" t="s">
        <v>16</v>
      </c>
      <c r="I352" s="38" t="s">
        <v>26</v>
      </c>
      <c r="J352" s="36" t="s">
        <v>24</v>
      </c>
      <c r="K352" s="20" t="s">
        <v>50</v>
      </c>
      <c r="L352" s="20" t="s">
        <v>50</v>
      </c>
      <c r="M352" s="35" t="s">
        <v>18</v>
      </c>
      <c r="N352" s="21">
        <v>36.449246666666667</v>
      </c>
      <c r="O352" s="21"/>
      <c r="P352" s="22">
        <v>9.7037266666666664</v>
      </c>
      <c r="Q352" s="21">
        <v>13.128220000000001</v>
      </c>
      <c r="R352" s="21">
        <v>7.7978199999999998</v>
      </c>
      <c r="S352" s="21">
        <v>5.8194799999999995</v>
      </c>
      <c r="T352" s="190">
        <v>8.1808905792255953</v>
      </c>
      <c r="U352" s="190">
        <v>24.542671737676784</v>
      </c>
      <c r="V352" s="30" t="s">
        <v>51</v>
      </c>
      <c r="W352" s="29" t="s">
        <v>20</v>
      </c>
      <c r="X352" s="39" t="s">
        <v>78</v>
      </c>
      <c r="Y352" s="25" t="s">
        <v>52</v>
      </c>
      <c r="Z352" s="40"/>
      <c r="AA35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9.7037266666666664</v>
      </c>
      <c r="AB35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12.783076923076926</v>
      </c>
      <c r="AC35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7.4076234355332851</v>
      </c>
      <c r="AD35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5.3934419107650848</v>
      </c>
      <c r="AE35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7.3970498273299041</v>
      </c>
      <c r="AF35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20.001162875323754</v>
      </c>
      <c r="AG352" s="160">
        <f>SUM(Infrastructure[[#This Row],[2011/12c]:[2014/15c]])</f>
        <v>35.287868936041967</v>
      </c>
      <c r="AH352" s="160">
        <f>SUM(Infrastructure[[#This Row],[2012/13c]:[2014/15c]])</f>
        <v>25.584142269375295</v>
      </c>
      <c r="AI352" s="160">
        <f>SUM(Infrastructure[[#This Row],[2015 to 2020c]:[Beyond 2020c]])</f>
        <v>27.398212702653659</v>
      </c>
      <c r="AJ352" s="160">
        <f>Infrastructure[[#This Row],[2012 to 2015 deflated]]+Infrastructure[[#This Row],[Post 2015 deflated]]</f>
        <v>52.982354972028958</v>
      </c>
      <c r="AK352" s="160">
        <f>Infrastructure[[#This Row],[2011 to 2015 deflated]]+Infrastructure[[#This Row],[Post 2015 deflated]]</f>
        <v>62.686081638695626</v>
      </c>
    </row>
    <row r="353" spans="1:37" ht="15.75">
      <c r="A353" s="37" t="s">
        <v>48</v>
      </c>
      <c r="B353" s="37" t="s">
        <v>48</v>
      </c>
      <c r="C353" s="37" t="s">
        <v>54</v>
      </c>
      <c r="D353" s="37" t="s">
        <v>202</v>
      </c>
      <c r="E353" s="37"/>
      <c r="F353" s="34" t="s">
        <v>39</v>
      </c>
      <c r="G353" s="38" t="s">
        <v>26</v>
      </c>
      <c r="H353" s="29" t="s">
        <v>16</v>
      </c>
      <c r="I353" s="38" t="s">
        <v>26</v>
      </c>
      <c r="J353" s="36" t="s">
        <v>24</v>
      </c>
      <c r="K353" s="20" t="s">
        <v>50</v>
      </c>
      <c r="L353" s="20" t="s">
        <v>50</v>
      </c>
      <c r="M353" s="35" t="s">
        <v>18</v>
      </c>
      <c r="N353" s="21">
        <v>15.841009464104129</v>
      </c>
      <c r="O353" s="21"/>
      <c r="P353" s="22">
        <v>3.3020016666666661</v>
      </c>
      <c r="Q353" s="24">
        <v>3.4113450000000003</v>
      </c>
      <c r="R353" s="21">
        <v>4.1453888987187311</v>
      </c>
      <c r="S353" s="21">
        <v>4.9822738987187316</v>
      </c>
      <c r="T353" s="190">
        <v>3.727304978337818</v>
      </c>
      <c r="U353" s="190">
        <v>11.181914935013454</v>
      </c>
      <c r="V353" s="30" t="s">
        <v>51</v>
      </c>
      <c r="W353" s="29" t="s">
        <v>20</v>
      </c>
      <c r="X353" s="39" t="s">
        <v>78</v>
      </c>
      <c r="Y353" s="25" t="s">
        <v>52</v>
      </c>
      <c r="Z353" s="40"/>
      <c r="AA35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3.3020016666666665</v>
      </c>
      <c r="AB35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3.3216601752677706</v>
      </c>
      <c r="AC35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3.9379570130560064</v>
      </c>
      <c r="AD35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4.6175267990027571</v>
      </c>
      <c r="AE35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3.3701783906550591</v>
      </c>
      <c r="AF35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9.1127528520002201</v>
      </c>
      <c r="AG353" s="160">
        <f>SUM(Infrastructure[[#This Row],[2011/12c]:[2014/15c]])</f>
        <v>15.179145653993201</v>
      </c>
      <c r="AH353" s="160">
        <f>SUM(Infrastructure[[#This Row],[2012/13c]:[2014/15c]])</f>
        <v>11.877143987326534</v>
      </c>
      <c r="AI353" s="160">
        <f>SUM(Infrastructure[[#This Row],[2015 to 2020c]:[Beyond 2020c]])</f>
        <v>12.48293124265528</v>
      </c>
      <c r="AJ353" s="160">
        <f>Infrastructure[[#This Row],[2012 to 2015 deflated]]+Infrastructure[[#This Row],[Post 2015 deflated]]</f>
        <v>24.360075229981813</v>
      </c>
      <c r="AK353" s="160">
        <f>Infrastructure[[#This Row],[2011 to 2015 deflated]]+Infrastructure[[#This Row],[Post 2015 deflated]]</f>
        <v>27.662076896648479</v>
      </c>
    </row>
    <row r="354" spans="1:37" ht="15.75">
      <c r="A354" s="37" t="s">
        <v>48</v>
      </c>
      <c r="B354" s="37" t="s">
        <v>48</v>
      </c>
      <c r="C354" s="37" t="s">
        <v>54</v>
      </c>
      <c r="D354" s="37" t="s">
        <v>203</v>
      </c>
      <c r="E354" s="37"/>
      <c r="F354" s="34" t="s">
        <v>31</v>
      </c>
      <c r="G354" s="38" t="s">
        <v>26</v>
      </c>
      <c r="H354" s="29" t="s">
        <v>16</v>
      </c>
      <c r="I354" s="38" t="s">
        <v>26</v>
      </c>
      <c r="J354" s="36" t="s">
        <v>24</v>
      </c>
      <c r="K354" s="20" t="s">
        <v>50</v>
      </c>
      <c r="L354" s="20" t="s">
        <v>50</v>
      </c>
      <c r="M354" s="35" t="s">
        <v>18</v>
      </c>
      <c r="N354" s="21">
        <v>23.948364433155078</v>
      </c>
      <c r="O354" s="21"/>
      <c r="P354" s="22">
        <v>3.9106999999999998</v>
      </c>
      <c r="Q354" s="24">
        <v>6.7108378128342254</v>
      </c>
      <c r="R354" s="21">
        <v>7.4298407379679139</v>
      </c>
      <c r="S354" s="21">
        <v>5.8969858823529409</v>
      </c>
      <c r="T354" s="190">
        <v>10.799591313531236</v>
      </c>
      <c r="U354" s="190">
        <v>32.398773940593706</v>
      </c>
      <c r="V354" s="30" t="s">
        <v>51</v>
      </c>
      <c r="W354" s="29" t="s">
        <v>20</v>
      </c>
      <c r="X354" s="39" t="s">
        <v>78</v>
      </c>
      <c r="Y354" s="25" t="s">
        <v>52</v>
      </c>
      <c r="Z354" s="40"/>
      <c r="AA35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3.9106999999999998</v>
      </c>
      <c r="AB35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6.5344087758853231</v>
      </c>
      <c r="AC35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7.058057556195326</v>
      </c>
      <c r="AD35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5.4652736679346567</v>
      </c>
      <c r="AE35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9.7648433611676193</v>
      </c>
      <c r="AF35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26.40352939047828</v>
      </c>
      <c r="AG354" s="160">
        <f>SUM(Infrastructure[[#This Row],[2011/12c]:[2014/15c]])</f>
        <v>22.968440000015306</v>
      </c>
      <c r="AH354" s="160">
        <f>SUM(Infrastructure[[#This Row],[2012/13c]:[2014/15c]])</f>
        <v>19.057740000015308</v>
      </c>
      <c r="AI354" s="160">
        <f>SUM(Infrastructure[[#This Row],[2015 to 2020c]:[Beyond 2020c]])</f>
        <v>36.168372751645897</v>
      </c>
      <c r="AJ354" s="160">
        <f>Infrastructure[[#This Row],[2012 to 2015 deflated]]+Infrastructure[[#This Row],[Post 2015 deflated]]</f>
        <v>55.226112751661205</v>
      </c>
      <c r="AK354" s="160">
        <f>Infrastructure[[#This Row],[2011 to 2015 deflated]]+Infrastructure[[#This Row],[Post 2015 deflated]]</f>
        <v>59.136812751661203</v>
      </c>
    </row>
    <row r="355" spans="1:37" ht="15.75">
      <c r="A355" s="37" t="s">
        <v>48</v>
      </c>
      <c r="B355" s="37" t="s">
        <v>48</v>
      </c>
      <c r="C355" s="37" t="s">
        <v>54</v>
      </c>
      <c r="D355" s="37" t="s">
        <v>204</v>
      </c>
      <c r="E355" s="37"/>
      <c r="F355" s="34" t="s">
        <v>34</v>
      </c>
      <c r="G355" s="38" t="s">
        <v>26</v>
      </c>
      <c r="H355" s="29" t="s">
        <v>16</v>
      </c>
      <c r="I355" s="38" t="s">
        <v>26</v>
      </c>
      <c r="J355" s="36" t="s">
        <v>24</v>
      </c>
      <c r="K355" s="20" t="s">
        <v>50</v>
      </c>
      <c r="L355" s="20" t="s">
        <v>50</v>
      </c>
      <c r="M355" s="35" t="s">
        <v>18</v>
      </c>
      <c r="N355" s="21">
        <v>32.324399999999997</v>
      </c>
      <c r="O355" s="21"/>
      <c r="P355" s="22">
        <v>9.087299999999999</v>
      </c>
      <c r="Q355" s="24">
        <v>6.1417000000000002</v>
      </c>
      <c r="R355" s="21">
        <v>11.857200000000001</v>
      </c>
      <c r="S355" s="21">
        <v>5.2382</v>
      </c>
      <c r="T355" s="190">
        <v>15.723841337479865</v>
      </c>
      <c r="U355" s="190">
        <v>47.17152401243959</v>
      </c>
      <c r="V355" s="30" t="s">
        <v>51</v>
      </c>
      <c r="W355" s="29" t="s">
        <v>20</v>
      </c>
      <c r="X355" s="39" t="s">
        <v>78</v>
      </c>
      <c r="Y355" s="25" t="s">
        <v>52</v>
      </c>
      <c r="Z355" s="40"/>
      <c r="AA35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9.087299999999999</v>
      </c>
      <c r="AB35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5.980233690360274</v>
      </c>
      <c r="AC35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11.263875365141191</v>
      </c>
      <c r="AD35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4.8547168161020693</v>
      </c>
      <c r="AE35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14.217283158110419</v>
      </c>
      <c r="AF35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38.442649803348601</v>
      </c>
      <c r="AG355" s="160">
        <f>SUM(Infrastructure[[#This Row],[2011/12c]:[2014/15c]])</f>
        <v>31.186125871603533</v>
      </c>
      <c r="AH355" s="160">
        <f>SUM(Infrastructure[[#This Row],[2012/13c]:[2014/15c]])</f>
        <v>22.098825871603534</v>
      </c>
      <c r="AI355" s="160">
        <f>SUM(Infrastructure[[#This Row],[2015 to 2020c]:[Beyond 2020c]])</f>
        <v>52.65993296145902</v>
      </c>
      <c r="AJ355" s="160">
        <f>Infrastructure[[#This Row],[2012 to 2015 deflated]]+Infrastructure[[#This Row],[Post 2015 deflated]]</f>
        <v>74.758758833062558</v>
      </c>
      <c r="AK355" s="160">
        <f>Infrastructure[[#This Row],[2011 to 2015 deflated]]+Infrastructure[[#This Row],[Post 2015 deflated]]</f>
        <v>83.846058833062557</v>
      </c>
    </row>
    <row r="356" spans="1:37" ht="15.75">
      <c r="A356" s="37" t="s">
        <v>48</v>
      </c>
      <c r="B356" s="37" t="s">
        <v>48</v>
      </c>
      <c r="C356" s="37" t="s">
        <v>54</v>
      </c>
      <c r="D356" s="37" t="s">
        <v>205</v>
      </c>
      <c r="E356" s="37"/>
      <c r="F356" s="34" t="s">
        <v>35</v>
      </c>
      <c r="G356" s="38" t="s">
        <v>26</v>
      </c>
      <c r="H356" s="29" t="s">
        <v>16</v>
      </c>
      <c r="I356" s="38" t="s">
        <v>26</v>
      </c>
      <c r="J356" s="36" t="s">
        <v>24</v>
      </c>
      <c r="K356" s="20" t="s">
        <v>50</v>
      </c>
      <c r="L356" s="20" t="s">
        <v>50</v>
      </c>
      <c r="M356" s="35" t="s">
        <v>18</v>
      </c>
      <c r="N356" s="21">
        <v>6.1574999999999998</v>
      </c>
      <c r="O356" s="21"/>
      <c r="P356" s="22">
        <v>1.5195000000000001</v>
      </c>
      <c r="Q356" s="21">
        <v>0.92479999999999996</v>
      </c>
      <c r="R356" s="21">
        <v>1.9079000000000002</v>
      </c>
      <c r="S356" s="21">
        <v>1.8052999999999999</v>
      </c>
      <c r="T356" s="190">
        <v>3.5841018794870818</v>
      </c>
      <c r="U356" s="190">
        <v>10.752305638461245</v>
      </c>
      <c r="V356" s="30" t="s">
        <v>51</v>
      </c>
      <c r="W356" s="29" t="s">
        <v>20</v>
      </c>
      <c r="X356" s="39" t="s">
        <v>78</v>
      </c>
      <c r="Y356" s="25" t="s">
        <v>52</v>
      </c>
      <c r="Z356" s="40"/>
      <c r="AA35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1.5195000000000001</v>
      </c>
      <c r="AB35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0.90048685491723468</v>
      </c>
      <c r="AC35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1.8124302372527139</v>
      </c>
      <c r="AD35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1.6731358611945066</v>
      </c>
      <c r="AE35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3.2406960992873124</v>
      </c>
      <c r="AF35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8.762640785761608</v>
      </c>
      <c r="AG356" s="160">
        <f>SUM(Infrastructure[[#This Row],[2011/12c]:[2014/15c]])</f>
        <v>5.9055529533644542</v>
      </c>
      <c r="AH356" s="160">
        <f>SUM(Infrastructure[[#This Row],[2012/13c]:[2014/15c]])</f>
        <v>4.3860529533644552</v>
      </c>
      <c r="AI356" s="160">
        <f>SUM(Infrastructure[[#This Row],[2015 to 2020c]:[Beyond 2020c]])</f>
        <v>12.00333688504892</v>
      </c>
      <c r="AJ356" s="160">
        <f>Infrastructure[[#This Row],[2012 to 2015 deflated]]+Infrastructure[[#This Row],[Post 2015 deflated]]</f>
        <v>16.389389838413376</v>
      </c>
      <c r="AK356" s="160">
        <f>Infrastructure[[#This Row],[2011 to 2015 deflated]]+Infrastructure[[#This Row],[Post 2015 deflated]]</f>
        <v>17.908889838413373</v>
      </c>
    </row>
    <row r="357" spans="1:37" ht="15.75">
      <c r="A357" s="37" t="s">
        <v>48</v>
      </c>
      <c r="B357" s="37" t="s">
        <v>48</v>
      </c>
      <c r="C357" s="37" t="s">
        <v>54</v>
      </c>
      <c r="D357" s="37" t="s">
        <v>206</v>
      </c>
      <c r="E357" s="37"/>
      <c r="F357" s="34" t="s">
        <v>27</v>
      </c>
      <c r="G357" s="38" t="s">
        <v>26</v>
      </c>
      <c r="H357" s="29" t="s">
        <v>16</v>
      </c>
      <c r="I357" s="38" t="s">
        <v>26</v>
      </c>
      <c r="J357" s="36" t="s">
        <v>24</v>
      </c>
      <c r="K357" s="20" t="s">
        <v>50</v>
      </c>
      <c r="L357" s="20" t="s">
        <v>50</v>
      </c>
      <c r="M357" s="35" t="s">
        <v>18</v>
      </c>
      <c r="N357" s="21">
        <v>14.908099732620322</v>
      </c>
      <c r="O357" s="21"/>
      <c r="P357" s="22">
        <v>3.8552499999999998</v>
      </c>
      <c r="Q357" s="21">
        <v>2.807719251336898</v>
      </c>
      <c r="R357" s="21">
        <v>4.1663569518716574</v>
      </c>
      <c r="S357" s="21">
        <v>4.0787735294117651</v>
      </c>
      <c r="T357" s="190">
        <v>5.742725957883299</v>
      </c>
      <c r="U357" s="190">
        <v>17.228177873649898</v>
      </c>
      <c r="V357" s="30" t="s">
        <v>51</v>
      </c>
      <c r="W357" s="29" t="s">
        <v>20</v>
      </c>
      <c r="X357" s="39" t="s">
        <v>78</v>
      </c>
      <c r="Y357" s="25" t="s">
        <v>52</v>
      </c>
      <c r="Z357" s="40"/>
      <c r="AA35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3.8552499999999998</v>
      </c>
      <c r="AB35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2.7339038474555974</v>
      </c>
      <c r="AC35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3.9578758418995972</v>
      </c>
      <c r="AD35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3.780170753752679</v>
      </c>
      <c r="AE35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5.1924945876961859</v>
      </c>
      <c r="AF35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14.040182559543082</v>
      </c>
      <c r="AG357" s="160">
        <f>SUM(Infrastructure[[#This Row],[2011/12c]:[2014/15c]])</f>
        <v>14.327200443107873</v>
      </c>
      <c r="AH357" s="160">
        <f>SUM(Infrastructure[[#This Row],[2012/13c]:[2014/15c]])</f>
        <v>10.471950443107874</v>
      </c>
      <c r="AI357" s="160">
        <f>SUM(Infrastructure[[#This Row],[2015 to 2020c]:[Beyond 2020c]])</f>
        <v>19.232677147239269</v>
      </c>
      <c r="AJ357" s="160">
        <f>Infrastructure[[#This Row],[2012 to 2015 deflated]]+Infrastructure[[#This Row],[Post 2015 deflated]]</f>
        <v>29.704627590347144</v>
      </c>
      <c r="AK357" s="160">
        <f>Infrastructure[[#This Row],[2011 to 2015 deflated]]+Infrastructure[[#This Row],[Post 2015 deflated]]</f>
        <v>33.559877590347142</v>
      </c>
    </row>
    <row r="358" spans="1:37" ht="15.75">
      <c r="A358" s="37" t="s">
        <v>48</v>
      </c>
      <c r="B358" s="37" t="s">
        <v>48</v>
      </c>
      <c r="C358" s="37" t="s">
        <v>54</v>
      </c>
      <c r="D358" s="37" t="s">
        <v>207</v>
      </c>
      <c r="E358" s="37"/>
      <c r="F358" s="34" t="s">
        <v>38</v>
      </c>
      <c r="G358" s="38" t="s">
        <v>26</v>
      </c>
      <c r="H358" s="29" t="s">
        <v>16</v>
      </c>
      <c r="I358" s="38" t="s">
        <v>26</v>
      </c>
      <c r="J358" s="36" t="s">
        <v>24</v>
      </c>
      <c r="K358" s="20" t="s">
        <v>50</v>
      </c>
      <c r="L358" s="20" t="s">
        <v>50</v>
      </c>
      <c r="M358" s="35" t="s">
        <v>18</v>
      </c>
      <c r="N358" s="21">
        <v>20.338654002554758</v>
      </c>
      <c r="O358" s="21"/>
      <c r="P358" s="22">
        <v>4.6948999999999996</v>
      </c>
      <c r="Q358" s="21">
        <v>4.5564703682057281</v>
      </c>
      <c r="R358" s="21">
        <v>6.3667941554646408</v>
      </c>
      <c r="S358" s="21">
        <v>4.7204894788843896</v>
      </c>
      <c r="T358" s="190">
        <v>21.164377079277156</v>
      </c>
      <c r="U358" s="190">
        <v>63.493131237831463</v>
      </c>
      <c r="V358" s="30" t="s">
        <v>51</v>
      </c>
      <c r="W358" s="29" t="s">
        <v>20</v>
      </c>
      <c r="X358" s="39" t="s">
        <v>78</v>
      </c>
      <c r="Y358" s="25" t="s">
        <v>52</v>
      </c>
      <c r="Z358" s="40"/>
      <c r="AA35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4.6948999999999996</v>
      </c>
      <c r="AB35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4.4366800079899988</v>
      </c>
      <c r="AC35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6.0482049592368412</v>
      </c>
      <c r="AD35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4.3749073447697571</v>
      </c>
      <c r="AE35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19.136541468646744</v>
      </c>
      <c r="AF35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51.744018455929783</v>
      </c>
      <c r="AG358" s="160">
        <f>SUM(Infrastructure[[#This Row],[2011/12c]:[2014/15c]])</f>
        <v>19.554692311996597</v>
      </c>
      <c r="AH358" s="160">
        <f>SUM(Infrastructure[[#This Row],[2012/13c]:[2014/15c]])</f>
        <v>14.859792311996596</v>
      </c>
      <c r="AI358" s="160">
        <f>SUM(Infrastructure[[#This Row],[2015 to 2020c]:[Beyond 2020c]])</f>
        <v>70.880559924576531</v>
      </c>
      <c r="AJ358" s="160">
        <f>Infrastructure[[#This Row],[2012 to 2015 deflated]]+Infrastructure[[#This Row],[Post 2015 deflated]]</f>
        <v>85.740352236573131</v>
      </c>
      <c r="AK358" s="160">
        <f>Infrastructure[[#This Row],[2011 to 2015 deflated]]+Infrastructure[[#This Row],[Post 2015 deflated]]</f>
        <v>90.43525223657312</v>
      </c>
    </row>
    <row r="359" spans="1:37" ht="15.75">
      <c r="A359" s="37" t="s">
        <v>48</v>
      </c>
      <c r="B359" s="37" t="s">
        <v>48</v>
      </c>
      <c r="C359" s="37" t="s">
        <v>54</v>
      </c>
      <c r="D359" s="37" t="s">
        <v>208</v>
      </c>
      <c r="E359" s="37"/>
      <c r="F359" s="34" t="s">
        <v>38</v>
      </c>
      <c r="G359" s="38" t="s">
        <v>26</v>
      </c>
      <c r="H359" s="29" t="s">
        <v>16</v>
      </c>
      <c r="I359" s="38" t="s">
        <v>26</v>
      </c>
      <c r="J359" s="36" t="s">
        <v>24</v>
      </c>
      <c r="K359" s="20" t="s">
        <v>50</v>
      </c>
      <c r="L359" s="20" t="s">
        <v>50</v>
      </c>
      <c r="M359" s="29" t="s">
        <v>18</v>
      </c>
      <c r="N359" s="24">
        <v>9.4840999999999998</v>
      </c>
      <c r="O359" s="24"/>
      <c r="P359" s="22">
        <v>4.5133999999999999</v>
      </c>
      <c r="Q359" s="24">
        <v>2.1827000000000001</v>
      </c>
      <c r="R359" s="24">
        <v>1.0189999999999999</v>
      </c>
      <c r="S359" s="24">
        <v>1.7689999999999999</v>
      </c>
      <c r="T359" s="190">
        <v>7.4706236060240281</v>
      </c>
      <c r="U359" s="190">
        <v>22.411870818072085</v>
      </c>
      <c r="V359" s="30" t="s">
        <v>51</v>
      </c>
      <c r="W359" s="29" t="s">
        <v>20</v>
      </c>
      <c r="X359" s="39" t="s">
        <v>78</v>
      </c>
      <c r="Y359" s="25" t="s">
        <v>52</v>
      </c>
      <c r="Z359" s="40"/>
      <c r="AA35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4.5133999999999999</v>
      </c>
      <c r="AB35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2.1253164556962028</v>
      </c>
      <c r="AC35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0.96801006958462965</v>
      </c>
      <c r="AD35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1.639493346509213</v>
      </c>
      <c r="AE35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6.7548361049241326</v>
      </c>
      <c r="AF35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18.264656894906096</v>
      </c>
      <c r="AG359" s="160">
        <f>SUM(Infrastructure[[#This Row],[2011/12c]:[2014/15c]])</f>
        <v>9.2462198717900446</v>
      </c>
      <c r="AH359" s="160">
        <f>SUM(Infrastructure[[#This Row],[2012/13c]:[2014/15c]])</f>
        <v>4.7328198717900456</v>
      </c>
      <c r="AI359" s="160">
        <f>SUM(Infrastructure[[#This Row],[2015 to 2020c]:[Beyond 2020c]])</f>
        <v>25.019492999830227</v>
      </c>
      <c r="AJ359" s="160">
        <f>Infrastructure[[#This Row],[2012 to 2015 deflated]]+Infrastructure[[#This Row],[Post 2015 deflated]]</f>
        <v>29.752312871620273</v>
      </c>
      <c r="AK359" s="160">
        <f>Infrastructure[[#This Row],[2011 to 2015 deflated]]+Infrastructure[[#This Row],[Post 2015 deflated]]</f>
        <v>34.265712871620273</v>
      </c>
    </row>
    <row r="360" spans="1:37" ht="15.75">
      <c r="A360" s="37" t="s">
        <v>48</v>
      </c>
      <c r="B360" s="37" t="s">
        <v>48</v>
      </c>
      <c r="C360" s="37" t="s">
        <v>54</v>
      </c>
      <c r="D360" s="37" t="s">
        <v>209</v>
      </c>
      <c r="E360" s="37"/>
      <c r="F360" s="34" t="s">
        <v>27</v>
      </c>
      <c r="G360" s="38" t="s">
        <v>26</v>
      </c>
      <c r="H360" s="29" t="s">
        <v>16</v>
      </c>
      <c r="I360" s="38" t="s">
        <v>26</v>
      </c>
      <c r="J360" s="28" t="s">
        <v>24</v>
      </c>
      <c r="K360" s="20" t="s">
        <v>50</v>
      </c>
      <c r="L360" s="20" t="s">
        <v>50</v>
      </c>
      <c r="M360" s="29" t="s">
        <v>18</v>
      </c>
      <c r="N360" s="24">
        <v>37.981142787468315</v>
      </c>
      <c r="O360" s="24"/>
      <c r="P360" s="22">
        <v>4.7826499999999994</v>
      </c>
      <c r="Q360" s="24">
        <v>4.8545055676231499</v>
      </c>
      <c r="R360" s="24">
        <v>22.934522154695788</v>
      </c>
      <c r="S360" s="24">
        <v>5.4094650651493792</v>
      </c>
      <c r="T360" s="190">
        <v>11.126638924212731</v>
      </c>
      <c r="U360" s="190">
        <v>33.379916772638197</v>
      </c>
      <c r="V360" s="30" t="s">
        <v>51</v>
      </c>
      <c r="W360" s="29" t="s">
        <v>20</v>
      </c>
      <c r="X360" s="39" t="s">
        <v>78</v>
      </c>
      <c r="Y360" s="25" t="s">
        <v>52</v>
      </c>
      <c r="Z360" s="40"/>
      <c r="AA36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4.7826499999999994</v>
      </c>
      <c r="AB36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4.7268798126807701</v>
      </c>
      <c r="AC36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21.786897337445833</v>
      </c>
      <c r="AD36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5.0134437436328065</v>
      </c>
      <c r="AE36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10.060555355930568</v>
      </c>
      <c r="AF36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27.203116240574655</v>
      </c>
      <c r="AG360" s="160">
        <f>SUM(Infrastructure[[#This Row],[2011/12c]:[2014/15c]])</f>
        <v>36.30987089375941</v>
      </c>
      <c r="AH360" s="160">
        <f>SUM(Infrastructure[[#This Row],[2012/13c]:[2014/15c]])</f>
        <v>31.527220893759409</v>
      </c>
      <c r="AI360" s="160">
        <f>SUM(Infrastructure[[#This Row],[2015 to 2020c]:[Beyond 2020c]])</f>
        <v>37.263671596505219</v>
      </c>
      <c r="AJ360" s="160">
        <f>Infrastructure[[#This Row],[2012 to 2015 deflated]]+Infrastructure[[#This Row],[Post 2015 deflated]]</f>
        <v>68.790892490264625</v>
      </c>
      <c r="AK360" s="160">
        <f>Infrastructure[[#This Row],[2011 to 2015 deflated]]+Infrastructure[[#This Row],[Post 2015 deflated]]</f>
        <v>73.573542490264629</v>
      </c>
    </row>
    <row r="361" spans="1:37" ht="15.75">
      <c r="A361" s="37" t="s">
        <v>48</v>
      </c>
      <c r="B361" s="37" t="s">
        <v>48</v>
      </c>
      <c r="C361" s="37" t="s">
        <v>54</v>
      </c>
      <c r="D361" s="37" t="s">
        <v>210</v>
      </c>
      <c r="E361" s="37"/>
      <c r="F361" s="34" t="s">
        <v>35</v>
      </c>
      <c r="G361" s="38" t="s">
        <v>26</v>
      </c>
      <c r="H361" s="29" t="s">
        <v>16</v>
      </c>
      <c r="I361" s="38" t="s">
        <v>26</v>
      </c>
      <c r="J361" s="36" t="s">
        <v>24</v>
      </c>
      <c r="K361" s="20" t="s">
        <v>50</v>
      </c>
      <c r="L361" s="20" t="s">
        <v>50</v>
      </c>
      <c r="M361" s="29" t="s">
        <v>18</v>
      </c>
      <c r="N361" s="24">
        <v>19.653949999999998</v>
      </c>
      <c r="O361" s="24"/>
      <c r="P361" s="22">
        <v>5.6724000000000006</v>
      </c>
      <c r="Q361" s="24">
        <v>7.8064999999999998</v>
      </c>
      <c r="R361" s="24">
        <v>3.1195500000000003</v>
      </c>
      <c r="S361" s="24">
        <v>3.0554999999999999</v>
      </c>
      <c r="T361" s="190">
        <v>5.7198533081031746</v>
      </c>
      <c r="U361" s="190">
        <v>17.159559924309523</v>
      </c>
      <c r="V361" s="30" t="s">
        <v>51</v>
      </c>
      <c r="W361" s="29" t="s">
        <v>20</v>
      </c>
      <c r="X361" s="39" t="s">
        <v>78</v>
      </c>
      <c r="Y361" s="25" t="s">
        <v>52</v>
      </c>
      <c r="Z361" s="40"/>
      <c r="AA36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5.6723999999999997</v>
      </c>
      <c r="AB36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7.6012658227848107</v>
      </c>
      <c r="AC36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2.9634502576768718</v>
      </c>
      <c r="AD36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2.831810017105088</v>
      </c>
      <c r="AE36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5.1718134493203367</v>
      </c>
      <c r="AF36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13.984262047074155</v>
      </c>
      <c r="AG361" s="160">
        <f>SUM(Infrastructure[[#This Row],[2011/12c]:[2014/15c]])</f>
        <v>19.06892609756677</v>
      </c>
      <c r="AH361" s="160">
        <f>SUM(Infrastructure[[#This Row],[2012/13c]:[2014/15c]])</f>
        <v>13.39652609756677</v>
      </c>
      <c r="AI361" s="160">
        <f>SUM(Infrastructure[[#This Row],[2015 to 2020c]:[Beyond 2020c]])</f>
        <v>19.156075496394493</v>
      </c>
      <c r="AJ361" s="160">
        <f>Infrastructure[[#This Row],[2012 to 2015 deflated]]+Infrastructure[[#This Row],[Post 2015 deflated]]</f>
        <v>32.552601593961263</v>
      </c>
      <c r="AK361" s="160">
        <f>Infrastructure[[#This Row],[2011 to 2015 deflated]]+Infrastructure[[#This Row],[Post 2015 deflated]]</f>
        <v>38.225001593961267</v>
      </c>
    </row>
    <row r="362" spans="1:37" ht="30">
      <c r="A362" s="37" t="s">
        <v>48</v>
      </c>
      <c r="B362" s="37" t="s">
        <v>48</v>
      </c>
      <c r="C362" s="37" t="s">
        <v>49</v>
      </c>
      <c r="D362" s="37" t="s">
        <v>200</v>
      </c>
      <c r="E362" s="37"/>
      <c r="F362" s="26" t="s">
        <v>39</v>
      </c>
      <c r="G362" s="38" t="s">
        <v>26</v>
      </c>
      <c r="H362" s="29" t="s">
        <v>16</v>
      </c>
      <c r="I362" s="38" t="s">
        <v>21</v>
      </c>
      <c r="J362" s="28" t="s">
        <v>24</v>
      </c>
      <c r="K362" s="44" t="s">
        <v>50</v>
      </c>
      <c r="L362" s="44" t="s">
        <v>50</v>
      </c>
      <c r="M362" s="29" t="s">
        <v>18</v>
      </c>
      <c r="N362" s="24">
        <v>14.334816566639908</v>
      </c>
      <c r="O362" s="24"/>
      <c r="P362" s="22">
        <v>1.8860999999999999</v>
      </c>
      <c r="Q362" s="24">
        <v>4.7875494809688579</v>
      </c>
      <c r="R362" s="24">
        <v>2.5832131487889272</v>
      </c>
      <c r="S362" s="24">
        <v>5.0779539368821238</v>
      </c>
      <c r="T362" s="190">
        <v>14.570611783074144</v>
      </c>
      <c r="U362" s="190">
        <v>43.711835349222433</v>
      </c>
      <c r="V362" s="38" t="s">
        <v>51</v>
      </c>
      <c r="W362" s="29" t="s">
        <v>20</v>
      </c>
      <c r="X362" s="39" t="s">
        <v>78</v>
      </c>
      <c r="Y362" s="37" t="s">
        <v>52</v>
      </c>
      <c r="Z362" s="32" t="s">
        <v>53</v>
      </c>
      <c r="AA36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1.8860999999999999</v>
      </c>
      <c r="AB36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4.6616840126279051</v>
      </c>
      <c r="AC36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2.4539512658597649</v>
      </c>
      <c r="AD36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4.7062022009036211</v>
      </c>
      <c r="AE36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13.174548703508281</v>
      </c>
      <c r="AF36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35.623160662535618</v>
      </c>
      <c r="AG362" s="160">
        <f>SUM(Infrastructure[[#This Row],[2011/12c]:[2014/15c]])</f>
        <v>13.70793747939129</v>
      </c>
      <c r="AH362" s="160">
        <f>SUM(Infrastructure[[#This Row],[2012/13c]:[2014/15c]])</f>
        <v>11.821837479391291</v>
      </c>
      <c r="AI362" s="160">
        <f>SUM(Infrastructure[[#This Row],[2015 to 2020c]:[Beyond 2020c]])</f>
        <v>48.797709366043897</v>
      </c>
      <c r="AJ362" s="160">
        <f>Infrastructure[[#This Row],[2012 to 2015 deflated]]+Infrastructure[[#This Row],[Post 2015 deflated]]</f>
        <v>60.619546845435188</v>
      </c>
      <c r="AK362" s="160">
        <f>Infrastructure[[#This Row],[2011 to 2015 deflated]]+Infrastructure[[#This Row],[Post 2015 deflated]]</f>
        <v>62.505646845435187</v>
      </c>
    </row>
    <row r="363" spans="1:37" ht="30">
      <c r="A363" s="37" t="s">
        <v>48</v>
      </c>
      <c r="B363" s="37" t="s">
        <v>48</v>
      </c>
      <c r="C363" s="37" t="s">
        <v>49</v>
      </c>
      <c r="D363" s="37" t="s">
        <v>201</v>
      </c>
      <c r="E363" s="37"/>
      <c r="F363" s="26" t="s">
        <v>39</v>
      </c>
      <c r="G363" s="38" t="s">
        <v>26</v>
      </c>
      <c r="H363" s="29" t="s">
        <v>16</v>
      </c>
      <c r="I363" s="38" t="s">
        <v>21</v>
      </c>
      <c r="J363" s="28" t="s">
        <v>24</v>
      </c>
      <c r="K363" s="44" t="s">
        <v>50</v>
      </c>
      <c r="L363" s="44" t="s">
        <v>50</v>
      </c>
      <c r="M363" s="29" t="s">
        <v>18</v>
      </c>
      <c r="N363" s="24">
        <v>67.434559399999998</v>
      </c>
      <c r="O363" s="24"/>
      <c r="P363" s="22">
        <v>15.2966</v>
      </c>
      <c r="Q363" s="24">
        <v>19.049509999999998</v>
      </c>
      <c r="R363" s="24">
        <v>21.742739999999998</v>
      </c>
      <c r="S363" s="24">
        <v>11.345709400000002</v>
      </c>
      <c r="T363" s="190">
        <v>48.451914537185779</v>
      </c>
      <c r="U363" s="190">
        <v>145.35574361155733</v>
      </c>
      <c r="V363" s="38" t="s">
        <v>51</v>
      </c>
      <c r="W363" s="29" t="s">
        <v>20</v>
      </c>
      <c r="X363" s="39" t="s">
        <v>78</v>
      </c>
      <c r="Y363" s="37" t="s">
        <v>52</v>
      </c>
      <c r="Z363" s="32" t="s">
        <v>53</v>
      </c>
      <c r="AA36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15.296600000000002</v>
      </c>
      <c r="AB36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18.54869522882181</v>
      </c>
      <c r="AC36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20.654750991521603</v>
      </c>
      <c r="AD36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10.515101793514438</v>
      </c>
      <c r="AE36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43.809561146216879</v>
      </c>
      <c r="AF36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118.45832979852108</v>
      </c>
      <c r="AG363" s="160">
        <f>SUM(Infrastructure[[#This Row],[2011/12c]:[2014/15c]])</f>
        <v>65.015148013857853</v>
      </c>
      <c r="AH363" s="160">
        <f>SUM(Infrastructure[[#This Row],[2012/13c]:[2014/15c]])</f>
        <v>49.718548013857848</v>
      </c>
      <c r="AI363" s="160">
        <f>SUM(Infrastructure[[#This Row],[2015 to 2020c]:[Beyond 2020c]])</f>
        <v>162.26789094473796</v>
      </c>
      <c r="AJ363" s="160">
        <f>Infrastructure[[#This Row],[2012 to 2015 deflated]]+Infrastructure[[#This Row],[Post 2015 deflated]]</f>
        <v>211.98643895859581</v>
      </c>
      <c r="AK363" s="160">
        <f>Infrastructure[[#This Row],[2011 to 2015 deflated]]+Infrastructure[[#This Row],[Post 2015 deflated]]</f>
        <v>227.2830389585958</v>
      </c>
    </row>
    <row r="364" spans="1:37" ht="30">
      <c r="A364" s="37" t="s">
        <v>48</v>
      </c>
      <c r="B364" s="37" t="s">
        <v>48</v>
      </c>
      <c r="C364" s="37" t="s">
        <v>49</v>
      </c>
      <c r="D364" s="37" t="s">
        <v>202</v>
      </c>
      <c r="E364" s="37"/>
      <c r="F364" s="26" t="s">
        <v>39</v>
      </c>
      <c r="G364" s="38" t="s">
        <v>26</v>
      </c>
      <c r="H364" s="29" t="s">
        <v>16</v>
      </c>
      <c r="I364" s="38" t="s">
        <v>21</v>
      </c>
      <c r="J364" s="28" t="s">
        <v>24</v>
      </c>
      <c r="K364" s="44" t="s">
        <v>50</v>
      </c>
      <c r="L364" s="44" t="s">
        <v>50</v>
      </c>
      <c r="M364" s="29" t="s">
        <v>18</v>
      </c>
      <c r="N364" s="24">
        <v>66.466231150000013</v>
      </c>
      <c r="O364" s="24"/>
      <c r="P364" s="22">
        <v>9.8409999999999993</v>
      </c>
      <c r="Q364" s="24">
        <v>22.140325000000004</v>
      </c>
      <c r="R364" s="24">
        <v>12.404416150000001</v>
      </c>
      <c r="S364" s="24">
        <v>22.080490000000001</v>
      </c>
      <c r="T364" s="190">
        <v>66.645109164983168</v>
      </c>
      <c r="U364" s="190">
        <v>199.93532749494949</v>
      </c>
      <c r="V364" s="38" t="s">
        <v>51</v>
      </c>
      <c r="W364" s="29" t="s">
        <v>20</v>
      </c>
      <c r="X364" s="39" t="s">
        <v>78</v>
      </c>
      <c r="Y364" s="37" t="s">
        <v>52</v>
      </c>
      <c r="Z364" s="32" t="s">
        <v>53</v>
      </c>
      <c r="AA36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9.8409999999999993</v>
      </c>
      <c r="AB36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21.558252190847131</v>
      </c>
      <c r="AC36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11.783709264492844</v>
      </c>
      <c r="AD36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20.464000250233585</v>
      </c>
      <c r="AE36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60.259599913618054</v>
      </c>
      <c r="AF36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162.93821196405005</v>
      </c>
      <c r="AG364" s="160">
        <f>SUM(Infrastructure[[#This Row],[2011/12c]:[2014/15c]])</f>
        <v>63.64696170557356</v>
      </c>
      <c r="AH364" s="160">
        <f>SUM(Infrastructure[[#This Row],[2012/13c]:[2014/15c]])</f>
        <v>53.805961705573566</v>
      </c>
      <c r="AI364" s="160">
        <f>SUM(Infrastructure[[#This Row],[2015 to 2020c]:[Beyond 2020c]])</f>
        <v>223.1978118776681</v>
      </c>
      <c r="AJ364" s="160">
        <f>Infrastructure[[#This Row],[2012 to 2015 deflated]]+Infrastructure[[#This Row],[Post 2015 deflated]]</f>
        <v>277.0037735832417</v>
      </c>
      <c r="AK364" s="160">
        <f>Infrastructure[[#This Row],[2011 to 2015 deflated]]+Infrastructure[[#This Row],[Post 2015 deflated]]</f>
        <v>286.84477358324165</v>
      </c>
    </row>
    <row r="365" spans="1:37" ht="30">
      <c r="A365" s="37" t="s">
        <v>48</v>
      </c>
      <c r="B365" s="37" t="s">
        <v>48</v>
      </c>
      <c r="C365" s="37" t="s">
        <v>49</v>
      </c>
      <c r="D365" s="37" t="s">
        <v>203</v>
      </c>
      <c r="E365" s="37"/>
      <c r="F365" s="26" t="s">
        <v>31</v>
      </c>
      <c r="G365" s="38" t="s">
        <v>26</v>
      </c>
      <c r="H365" s="29" t="s">
        <v>16</v>
      </c>
      <c r="I365" s="38" t="s">
        <v>21</v>
      </c>
      <c r="J365" s="28" t="s">
        <v>24</v>
      </c>
      <c r="K365" s="44" t="s">
        <v>50</v>
      </c>
      <c r="L365" s="44" t="s">
        <v>50</v>
      </c>
      <c r="M365" s="29" t="s">
        <v>18</v>
      </c>
      <c r="N365" s="24">
        <v>73.132739999999998</v>
      </c>
      <c r="O365" s="24"/>
      <c r="P365" s="22">
        <v>20.1492</v>
      </c>
      <c r="Q365" s="24">
        <v>14.58643</v>
      </c>
      <c r="R365" s="24">
        <v>23.458369999999999</v>
      </c>
      <c r="S365" s="24">
        <v>14.938739999999999</v>
      </c>
      <c r="T365" s="190">
        <v>39.525174727714798</v>
      </c>
      <c r="U365" s="190">
        <v>118.5755241831444</v>
      </c>
      <c r="V365" s="38" t="s">
        <v>51</v>
      </c>
      <c r="W365" s="29" t="s">
        <v>20</v>
      </c>
      <c r="X365" s="39" t="s">
        <v>78</v>
      </c>
      <c r="Y365" s="37" t="s">
        <v>52</v>
      </c>
      <c r="Z365" s="32" t="s">
        <v>53</v>
      </c>
      <c r="AA36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20.1492</v>
      </c>
      <c r="AB36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14.202950340798443</v>
      </c>
      <c r="AC36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22.284532263044152</v>
      </c>
      <c r="AD36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13.845090353437559</v>
      </c>
      <c r="AE36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35.738124604338964</v>
      </c>
      <c r="AF36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96.633667172148819</v>
      </c>
      <c r="AG365" s="160">
        <f>SUM(Infrastructure[[#This Row],[2011/12c]:[2014/15c]])</f>
        <v>70.481772957280157</v>
      </c>
      <c r="AH365" s="160">
        <f>SUM(Infrastructure[[#This Row],[2012/13c]:[2014/15c]])</f>
        <v>50.332572957280149</v>
      </c>
      <c r="AI365" s="160">
        <f>SUM(Infrastructure[[#This Row],[2015 to 2020c]:[Beyond 2020c]])</f>
        <v>132.37179177648778</v>
      </c>
      <c r="AJ365" s="160">
        <f>Infrastructure[[#This Row],[2012 to 2015 deflated]]+Infrastructure[[#This Row],[Post 2015 deflated]]</f>
        <v>182.70436473376793</v>
      </c>
      <c r="AK365" s="160">
        <f>Infrastructure[[#This Row],[2011 to 2015 deflated]]+Infrastructure[[#This Row],[Post 2015 deflated]]</f>
        <v>202.85356473376794</v>
      </c>
    </row>
    <row r="366" spans="1:37" ht="30">
      <c r="A366" s="37" t="s">
        <v>48</v>
      </c>
      <c r="B366" s="37" t="s">
        <v>48</v>
      </c>
      <c r="C366" s="37" t="s">
        <v>49</v>
      </c>
      <c r="D366" s="37" t="s">
        <v>204</v>
      </c>
      <c r="E366" s="37"/>
      <c r="F366" s="26" t="s">
        <v>34</v>
      </c>
      <c r="G366" s="38" t="s">
        <v>26</v>
      </c>
      <c r="H366" s="29" t="s">
        <v>16</v>
      </c>
      <c r="I366" s="38" t="s">
        <v>21</v>
      </c>
      <c r="J366" s="28" t="s">
        <v>24</v>
      </c>
      <c r="K366" s="44" t="s">
        <v>50</v>
      </c>
      <c r="L366" s="44" t="s">
        <v>50</v>
      </c>
      <c r="M366" s="29" t="s">
        <v>18</v>
      </c>
      <c r="N366" s="24">
        <v>63.899299999999997</v>
      </c>
      <c r="O366" s="24">
        <v>646</v>
      </c>
      <c r="P366" s="22">
        <v>9.07</v>
      </c>
      <c r="Q366" s="24">
        <v>15.978</v>
      </c>
      <c r="R366" s="24">
        <v>14.625999999999999</v>
      </c>
      <c r="S366" s="24">
        <v>24.225300000000001</v>
      </c>
      <c r="T366" s="190">
        <v>178.52831994481093</v>
      </c>
      <c r="U366" s="190">
        <v>535.58495983443277</v>
      </c>
      <c r="V366" s="38" t="s">
        <v>51</v>
      </c>
      <c r="W366" s="29" t="s">
        <v>20</v>
      </c>
      <c r="X366" s="39" t="s">
        <v>78</v>
      </c>
      <c r="Y366" s="37" t="s">
        <v>52</v>
      </c>
      <c r="Z366" s="32" t="s">
        <v>53</v>
      </c>
      <c r="AA36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9.07</v>
      </c>
      <c r="AB36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15.557935735150926</v>
      </c>
      <c r="AC36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13.894126867266726</v>
      </c>
      <c r="AD36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22.451790936794598</v>
      </c>
      <c r="AE36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161.42287510539816</v>
      </c>
      <c r="AF36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436.47741899172109</v>
      </c>
      <c r="AG366" s="160">
        <f>SUM(Infrastructure[[#This Row],[2011/12c]:[2014/15c]])</f>
        <v>60.973853539212257</v>
      </c>
      <c r="AH366" s="160">
        <f>SUM(Infrastructure[[#This Row],[2012/13c]:[2014/15c]])</f>
        <v>51.90385353921225</v>
      </c>
      <c r="AI366" s="160">
        <f>SUM(Infrastructure[[#This Row],[2015 to 2020c]:[Beyond 2020c]])</f>
        <v>597.90029409711929</v>
      </c>
      <c r="AJ366" s="160">
        <f>Infrastructure[[#This Row],[2012 to 2015 deflated]]+Infrastructure[[#This Row],[Post 2015 deflated]]</f>
        <v>649.80414763633155</v>
      </c>
      <c r="AK366" s="160">
        <f>Infrastructure[[#This Row],[2011 to 2015 deflated]]+Infrastructure[[#This Row],[Post 2015 deflated]]</f>
        <v>658.8741476363316</v>
      </c>
    </row>
    <row r="367" spans="1:37" ht="30">
      <c r="A367" s="37" t="s">
        <v>48</v>
      </c>
      <c r="B367" s="37" t="s">
        <v>48</v>
      </c>
      <c r="C367" s="37" t="s">
        <v>49</v>
      </c>
      <c r="D367" s="37" t="s">
        <v>205</v>
      </c>
      <c r="E367" s="37"/>
      <c r="F367" s="26" t="s">
        <v>35</v>
      </c>
      <c r="G367" s="38" t="s">
        <v>26</v>
      </c>
      <c r="H367" s="29" t="s">
        <v>16</v>
      </c>
      <c r="I367" s="38" t="s">
        <v>21</v>
      </c>
      <c r="J367" s="28" t="s">
        <v>24</v>
      </c>
      <c r="K367" s="44" t="s">
        <v>50</v>
      </c>
      <c r="L367" s="44" t="s">
        <v>50</v>
      </c>
      <c r="M367" s="29" t="s">
        <v>18</v>
      </c>
      <c r="N367" s="24">
        <v>69.945700000000002</v>
      </c>
      <c r="O367" s="24">
        <v>126</v>
      </c>
      <c r="P367" s="22">
        <v>18.8017</v>
      </c>
      <c r="Q367" s="24">
        <v>26.68</v>
      </c>
      <c r="R367" s="24">
        <v>21.395</v>
      </c>
      <c r="S367" s="24">
        <v>3.069</v>
      </c>
      <c r="T367" s="190">
        <v>36.145892191314751</v>
      </c>
      <c r="U367" s="190">
        <v>108.43767657394426</v>
      </c>
      <c r="V367" s="38" t="s">
        <v>51</v>
      </c>
      <c r="W367" s="29" t="s">
        <v>20</v>
      </c>
      <c r="X367" s="39" t="s">
        <v>78</v>
      </c>
      <c r="Y367" s="37" t="s">
        <v>52</v>
      </c>
      <c r="Z367" s="32" t="s">
        <v>53</v>
      </c>
      <c r="AA36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18.8017</v>
      </c>
      <c r="AB36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25.978578383641679</v>
      </c>
      <c r="AC36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20.324411618020761</v>
      </c>
      <c r="AD36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2.8443216961202795</v>
      </c>
      <c r="AE36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32.682623365164204</v>
      </c>
      <c r="AF36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88.371781774988008</v>
      </c>
      <c r="AG367" s="160">
        <f>SUM(Infrastructure[[#This Row],[2011/12c]:[2014/15c]])</f>
        <v>67.949011697782723</v>
      </c>
      <c r="AH367" s="160">
        <f>SUM(Infrastructure[[#This Row],[2012/13c]:[2014/15c]])</f>
        <v>49.147311697782719</v>
      </c>
      <c r="AI367" s="160">
        <f>SUM(Infrastructure[[#This Row],[2015 to 2020c]:[Beyond 2020c]])</f>
        <v>121.05440514015221</v>
      </c>
      <c r="AJ367" s="160">
        <f>Infrastructure[[#This Row],[2012 to 2015 deflated]]+Infrastructure[[#This Row],[Post 2015 deflated]]</f>
        <v>170.20171683793492</v>
      </c>
      <c r="AK367" s="160">
        <f>Infrastructure[[#This Row],[2011 to 2015 deflated]]+Infrastructure[[#This Row],[Post 2015 deflated]]</f>
        <v>189.00341683793494</v>
      </c>
    </row>
    <row r="368" spans="1:37" ht="30">
      <c r="A368" s="37" t="s">
        <v>48</v>
      </c>
      <c r="B368" s="37" t="s">
        <v>48</v>
      </c>
      <c r="C368" s="37" t="s">
        <v>49</v>
      </c>
      <c r="D368" s="37" t="s">
        <v>206</v>
      </c>
      <c r="E368" s="37"/>
      <c r="F368" s="26" t="s">
        <v>27</v>
      </c>
      <c r="G368" s="38" t="s">
        <v>26</v>
      </c>
      <c r="H368" s="29" t="s">
        <v>16</v>
      </c>
      <c r="I368" s="38" t="s">
        <v>21</v>
      </c>
      <c r="J368" s="28" t="s">
        <v>24</v>
      </c>
      <c r="K368" s="44" t="s">
        <v>50</v>
      </c>
      <c r="L368" s="44" t="s">
        <v>50</v>
      </c>
      <c r="M368" s="29" t="s">
        <v>18</v>
      </c>
      <c r="N368" s="24">
        <v>16.315313178294574</v>
      </c>
      <c r="O368" s="24"/>
      <c r="P368" s="22">
        <v>4.5890000000000004</v>
      </c>
      <c r="Q368" s="24">
        <v>5.0336000000000007</v>
      </c>
      <c r="R368" s="24">
        <v>1.359</v>
      </c>
      <c r="S368" s="24">
        <v>5.3337131782945733</v>
      </c>
      <c r="T368" s="190">
        <v>27.585360549803198</v>
      </c>
      <c r="U368" s="190">
        <v>82.756081649409595</v>
      </c>
      <c r="V368" s="38" t="s">
        <v>51</v>
      </c>
      <c r="W368" s="29" t="s">
        <v>20</v>
      </c>
      <c r="X368" s="39" t="s">
        <v>78</v>
      </c>
      <c r="Y368" s="37" t="s">
        <v>52</v>
      </c>
      <c r="Z368" s="32" t="s">
        <v>53</v>
      </c>
      <c r="AA36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4.5890000000000004</v>
      </c>
      <c r="AB36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4.9012658227848114</v>
      </c>
      <c r="AC36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1.2909967463842118</v>
      </c>
      <c r="AD36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4.9432375737718832</v>
      </c>
      <c r="AE36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24.942307260522039</v>
      </c>
      <c r="AF36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67.4424482258962</v>
      </c>
      <c r="AG368" s="160">
        <f>SUM(Infrastructure[[#This Row],[2011/12c]:[2014/15c]])</f>
        <v>15.724500142940906</v>
      </c>
      <c r="AH368" s="160">
        <f>SUM(Infrastructure[[#This Row],[2012/13c]:[2014/15c]])</f>
        <v>11.135500142940906</v>
      </c>
      <c r="AI368" s="160">
        <f>SUM(Infrastructure[[#This Row],[2015 to 2020c]:[Beyond 2020c]])</f>
        <v>92.384755486418243</v>
      </c>
      <c r="AJ368" s="160">
        <f>Infrastructure[[#This Row],[2012 to 2015 deflated]]+Infrastructure[[#This Row],[Post 2015 deflated]]</f>
        <v>103.52025562935916</v>
      </c>
      <c r="AK368" s="160">
        <f>Infrastructure[[#This Row],[2011 to 2015 deflated]]+Infrastructure[[#This Row],[Post 2015 deflated]]</f>
        <v>108.10925562935915</v>
      </c>
    </row>
    <row r="369" spans="1:37" ht="30">
      <c r="A369" s="37" t="s">
        <v>48</v>
      </c>
      <c r="B369" s="37" t="s">
        <v>48</v>
      </c>
      <c r="C369" s="37" t="s">
        <v>49</v>
      </c>
      <c r="D369" s="37" t="s">
        <v>207</v>
      </c>
      <c r="E369" s="37"/>
      <c r="F369" s="26" t="s">
        <v>38</v>
      </c>
      <c r="G369" s="38" t="s">
        <v>26</v>
      </c>
      <c r="H369" s="29" t="s">
        <v>16</v>
      </c>
      <c r="I369" s="38" t="s">
        <v>21</v>
      </c>
      <c r="J369" s="28" t="s">
        <v>24</v>
      </c>
      <c r="K369" s="44" t="s">
        <v>50</v>
      </c>
      <c r="L369" s="44" t="s">
        <v>50</v>
      </c>
      <c r="M369" s="29" t="s">
        <v>18</v>
      </c>
      <c r="N369" s="24">
        <v>112.79595226582754</v>
      </c>
      <c r="O369" s="24">
        <v>537</v>
      </c>
      <c r="P369" s="22">
        <v>24.418500000000002</v>
      </c>
      <c r="Q369" s="24">
        <v>36.59457435128045</v>
      </c>
      <c r="R369" s="24">
        <v>27.389853914547086</v>
      </c>
      <c r="S369" s="24">
        <v>24.393023999999997</v>
      </c>
      <c r="T369" s="190">
        <v>182.58416981108763</v>
      </c>
      <c r="U369" s="190">
        <v>547.75250943326296</v>
      </c>
      <c r="V369" s="38" t="s">
        <v>51</v>
      </c>
      <c r="W369" s="29" t="s">
        <v>20</v>
      </c>
      <c r="X369" s="39" t="s">
        <v>78</v>
      </c>
      <c r="Y369" s="37" t="s">
        <v>52</v>
      </c>
      <c r="Z369" s="32" t="s">
        <v>53</v>
      </c>
      <c r="AA36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24.418500000000005</v>
      </c>
      <c r="AB36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35.632496934060811</v>
      </c>
      <c r="AC36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26.019287923192902</v>
      </c>
      <c r="AD36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22.607236036879335</v>
      </c>
      <c r="AE36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165.09011930851742</v>
      </c>
      <c r="AF36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446.39341933271822</v>
      </c>
      <c r="AG369" s="160">
        <f>SUM(Infrastructure[[#This Row],[2011/12c]:[2014/15c]])</f>
        <v>108.67752089413307</v>
      </c>
      <c r="AH369" s="160">
        <f>SUM(Infrastructure[[#This Row],[2012/13c]:[2014/15c]])</f>
        <v>84.259020894133045</v>
      </c>
      <c r="AI369" s="160">
        <f>SUM(Infrastructure[[#This Row],[2015 to 2020c]:[Beyond 2020c]])</f>
        <v>611.48353864123567</v>
      </c>
      <c r="AJ369" s="160">
        <f>Infrastructure[[#This Row],[2012 to 2015 deflated]]+Infrastructure[[#This Row],[Post 2015 deflated]]</f>
        <v>695.74255953536874</v>
      </c>
      <c r="AK369" s="160">
        <f>Infrastructure[[#This Row],[2011 to 2015 deflated]]+Infrastructure[[#This Row],[Post 2015 deflated]]</f>
        <v>720.16105953536874</v>
      </c>
    </row>
    <row r="370" spans="1:37" ht="30">
      <c r="A370" s="37" t="s">
        <v>48</v>
      </c>
      <c r="B370" s="37" t="s">
        <v>48</v>
      </c>
      <c r="C370" s="37" t="s">
        <v>49</v>
      </c>
      <c r="D370" s="37" t="s">
        <v>208</v>
      </c>
      <c r="E370" s="37"/>
      <c r="F370" s="26" t="s">
        <v>38</v>
      </c>
      <c r="G370" s="38" t="s">
        <v>26</v>
      </c>
      <c r="H370" s="29" t="s">
        <v>16</v>
      </c>
      <c r="I370" s="38" t="s">
        <v>21</v>
      </c>
      <c r="J370" s="28" t="s">
        <v>24</v>
      </c>
      <c r="K370" s="44" t="s">
        <v>50</v>
      </c>
      <c r="L370" s="44" t="s">
        <v>50</v>
      </c>
      <c r="M370" s="29" t="s">
        <v>18</v>
      </c>
      <c r="N370" s="24">
        <v>120.1480753060858</v>
      </c>
      <c r="O370" s="24">
        <v>253</v>
      </c>
      <c r="P370" s="22">
        <v>29.279700000000009</v>
      </c>
      <c r="Q370" s="24">
        <v>38.6851558281571</v>
      </c>
      <c r="R370" s="24">
        <v>25.434920128520091</v>
      </c>
      <c r="S370" s="24">
        <v>26.748299349408601</v>
      </c>
      <c r="T370" s="190">
        <v>68.238718988672417</v>
      </c>
      <c r="U370" s="190">
        <v>204.71615696601725</v>
      </c>
      <c r="V370" s="38" t="s">
        <v>51</v>
      </c>
      <c r="W370" s="29" t="s">
        <v>20</v>
      </c>
      <c r="X370" s="39" t="s">
        <v>78</v>
      </c>
      <c r="Y370" s="37" t="s">
        <v>52</v>
      </c>
      <c r="Z370" s="32" t="s">
        <v>53</v>
      </c>
      <c r="AA37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29.279700000000005</v>
      </c>
      <c r="AB37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37.668116677855018</v>
      </c>
      <c r="AC37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24.162177432275008</v>
      </c>
      <c r="AD37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24.79008412311595</v>
      </c>
      <c r="AE37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61.700520209152387</v>
      </c>
      <c r="AF37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166.83437086443496</v>
      </c>
      <c r="AG370" s="160">
        <f>SUM(Infrastructure[[#This Row],[2011/12c]:[2014/15c]])</f>
        <v>115.90007823324598</v>
      </c>
      <c r="AH370" s="160">
        <f>SUM(Infrastructure[[#This Row],[2012/13c]:[2014/15c]])</f>
        <v>86.620378233245972</v>
      </c>
      <c r="AI370" s="160">
        <f>SUM(Infrastructure[[#This Row],[2015 to 2020c]:[Beyond 2020c]])</f>
        <v>228.53489107358735</v>
      </c>
      <c r="AJ370" s="160">
        <f>Infrastructure[[#This Row],[2012 to 2015 deflated]]+Infrastructure[[#This Row],[Post 2015 deflated]]</f>
        <v>315.1552693068333</v>
      </c>
      <c r="AK370" s="160">
        <f>Infrastructure[[#This Row],[2011 to 2015 deflated]]+Infrastructure[[#This Row],[Post 2015 deflated]]</f>
        <v>344.4349693068333</v>
      </c>
    </row>
    <row r="371" spans="1:37" ht="30">
      <c r="A371" s="37" t="s">
        <v>48</v>
      </c>
      <c r="B371" s="37" t="s">
        <v>48</v>
      </c>
      <c r="C371" s="37" t="s">
        <v>49</v>
      </c>
      <c r="D371" s="37" t="s">
        <v>209</v>
      </c>
      <c r="E371" s="37"/>
      <c r="F371" s="26" t="s">
        <v>27</v>
      </c>
      <c r="G371" s="38" t="s">
        <v>26</v>
      </c>
      <c r="H371" s="29" t="s">
        <v>16</v>
      </c>
      <c r="I371" s="38" t="s">
        <v>21</v>
      </c>
      <c r="J371" s="28" t="s">
        <v>24</v>
      </c>
      <c r="K371" s="44" t="s">
        <v>50</v>
      </c>
      <c r="L371" s="44" t="s">
        <v>50</v>
      </c>
      <c r="M371" s="29" t="s">
        <v>18</v>
      </c>
      <c r="N371" s="24">
        <v>31.066899999999997</v>
      </c>
      <c r="O371" s="24"/>
      <c r="P371" s="22">
        <v>3.3769999999999998</v>
      </c>
      <c r="Q371" s="24">
        <v>5.8956499999999998</v>
      </c>
      <c r="R371" s="24">
        <v>5.33765</v>
      </c>
      <c r="S371" s="24">
        <v>16.456599999999998</v>
      </c>
      <c r="T371" s="190">
        <v>36.694495810691642</v>
      </c>
      <c r="U371" s="190">
        <v>110.08348743207492</v>
      </c>
      <c r="V371" s="38" t="s">
        <v>51</v>
      </c>
      <c r="W371" s="29" t="s">
        <v>20</v>
      </c>
      <c r="X371" s="39" t="s">
        <v>78</v>
      </c>
      <c r="Y371" s="37" t="s">
        <v>52</v>
      </c>
      <c r="Z371" s="32" t="s">
        <v>53</v>
      </c>
      <c r="AA37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3.3769999999999998</v>
      </c>
      <c r="AB37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5.7406523855890947</v>
      </c>
      <c r="AC37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5.0705583394684979</v>
      </c>
      <c r="AD37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15.251829398622675</v>
      </c>
      <c r="AE37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33.178663285107554</v>
      </c>
      <c r="AF37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89.713042880840362</v>
      </c>
      <c r="AG371" s="160">
        <f>SUM(Infrastructure[[#This Row],[2011/12c]:[2014/15c]])</f>
        <v>29.440040123680269</v>
      </c>
      <c r="AH371" s="160">
        <f>SUM(Infrastructure[[#This Row],[2012/13c]:[2014/15c]])</f>
        <v>26.063040123680267</v>
      </c>
      <c r="AI371" s="160">
        <f>SUM(Infrastructure[[#This Row],[2015 to 2020c]:[Beyond 2020c]])</f>
        <v>122.89170616594791</v>
      </c>
      <c r="AJ371" s="160">
        <f>Infrastructure[[#This Row],[2012 to 2015 deflated]]+Infrastructure[[#This Row],[Post 2015 deflated]]</f>
        <v>148.95474628962819</v>
      </c>
      <c r="AK371" s="160">
        <f>Infrastructure[[#This Row],[2011 to 2015 deflated]]+Infrastructure[[#This Row],[Post 2015 deflated]]</f>
        <v>152.33174628962817</v>
      </c>
    </row>
    <row r="372" spans="1:37" ht="30">
      <c r="A372" s="37" t="s">
        <v>48</v>
      </c>
      <c r="B372" s="37" t="s">
        <v>48</v>
      </c>
      <c r="C372" s="37" t="s">
        <v>49</v>
      </c>
      <c r="D372" s="37" t="s">
        <v>210</v>
      </c>
      <c r="E372" s="37"/>
      <c r="F372" s="26" t="s">
        <v>35</v>
      </c>
      <c r="G372" s="38" t="s">
        <v>26</v>
      </c>
      <c r="H372" s="29" t="s">
        <v>16</v>
      </c>
      <c r="I372" s="38" t="s">
        <v>21</v>
      </c>
      <c r="J372" s="28" t="s">
        <v>24</v>
      </c>
      <c r="K372" s="44" t="s">
        <v>50</v>
      </c>
      <c r="L372" s="44" t="s">
        <v>50</v>
      </c>
      <c r="M372" s="29" t="s">
        <v>18</v>
      </c>
      <c r="N372" s="24">
        <v>85.726105977439047</v>
      </c>
      <c r="O372" s="24"/>
      <c r="P372" s="22">
        <v>12.884459999999999</v>
      </c>
      <c r="Q372" s="24">
        <v>23.940383686210808</v>
      </c>
      <c r="R372" s="24">
        <v>21.829087291228245</v>
      </c>
      <c r="S372" s="24">
        <v>27.072174999999998</v>
      </c>
      <c r="T372" s="190">
        <v>153.3349274906615</v>
      </c>
      <c r="U372" s="190">
        <v>460.00478247198453</v>
      </c>
      <c r="V372" s="38" t="s">
        <v>51</v>
      </c>
      <c r="W372" s="29" t="s">
        <v>20</v>
      </c>
      <c r="X372" s="39" t="s">
        <v>78</v>
      </c>
      <c r="Y372" s="37" t="s">
        <v>52</v>
      </c>
      <c r="Z372" s="32" t="s">
        <v>53</v>
      </c>
      <c r="AA37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12.884459999999999</v>
      </c>
      <c r="AB37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23.310987036232532</v>
      </c>
      <c r="AC37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20.736777534593532</v>
      </c>
      <c r="AD37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25.090249173563059</v>
      </c>
      <c r="AE37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138.64335281523924</v>
      </c>
      <c r="AF37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374.8830068702606</v>
      </c>
      <c r="AG372" s="160">
        <f>SUM(Infrastructure[[#This Row],[2011/12c]:[2014/15c]])</f>
        <v>82.022473744389117</v>
      </c>
      <c r="AH372" s="160">
        <f>SUM(Infrastructure[[#This Row],[2012/13c]:[2014/15c]])</f>
        <v>69.138013744389127</v>
      </c>
      <c r="AI372" s="160">
        <f>SUM(Infrastructure[[#This Row],[2015 to 2020c]:[Beyond 2020c]])</f>
        <v>513.52635968549987</v>
      </c>
      <c r="AJ372" s="160">
        <f>Infrastructure[[#This Row],[2012 to 2015 deflated]]+Infrastructure[[#This Row],[Post 2015 deflated]]</f>
        <v>582.664373429889</v>
      </c>
      <c r="AK372" s="160">
        <f>Infrastructure[[#This Row],[2011 to 2015 deflated]]+Infrastructure[[#This Row],[Post 2015 deflated]]</f>
        <v>595.54883342988899</v>
      </c>
    </row>
    <row r="373" spans="1:37" ht="30">
      <c r="A373" s="37" t="s">
        <v>48</v>
      </c>
      <c r="B373" s="37" t="s">
        <v>48</v>
      </c>
      <c r="C373" s="37" t="s">
        <v>58</v>
      </c>
      <c r="D373" s="37" t="s">
        <v>188</v>
      </c>
      <c r="E373" s="37" t="s">
        <v>189</v>
      </c>
      <c r="F373" s="26" t="s">
        <v>39</v>
      </c>
      <c r="G373" s="38" t="s">
        <v>26</v>
      </c>
      <c r="H373" s="29" t="s">
        <v>16</v>
      </c>
      <c r="I373" s="38" t="s">
        <v>21</v>
      </c>
      <c r="J373" s="28" t="s">
        <v>22</v>
      </c>
      <c r="K373" s="44" t="s">
        <v>57</v>
      </c>
      <c r="L373" s="44" t="s">
        <v>57</v>
      </c>
      <c r="M373" s="29" t="s">
        <v>18</v>
      </c>
      <c r="N373" s="24">
        <v>68.992899999999992</v>
      </c>
      <c r="O373" s="24">
        <v>66</v>
      </c>
      <c r="P373" s="22">
        <v>1.1712</v>
      </c>
      <c r="Q373" s="24">
        <v>0.5</v>
      </c>
      <c r="R373" s="24">
        <v>1.0615000000000001</v>
      </c>
      <c r="S373" s="24"/>
      <c r="T373" s="24"/>
      <c r="U373" s="24"/>
      <c r="V373" s="38" t="s">
        <v>51</v>
      </c>
      <c r="W373" s="29" t="s">
        <v>20</v>
      </c>
      <c r="X373" s="39" t="s">
        <v>78</v>
      </c>
      <c r="Y373" s="37"/>
      <c r="Z373" s="32"/>
      <c r="AA37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1.1712</v>
      </c>
      <c r="AB37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0.48685491723466412</v>
      </c>
      <c r="AC37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1.0083834041845776</v>
      </c>
      <c r="AD37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7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7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73" s="160">
        <f>SUM(Infrastructure[[#This Row],[2011/12c]:[2014/15c]])</f>
        <v>2.6664383214192418</v>
      </c>
      <c r="AH373" s="160">
        <f>SUM(Infrastructure[[#This Row],[2012/13c]:[2014/15c]])</f>
        <v>1.4952383214192417</v>
      </c>
      <c r="AI373" s="160">
        <f>SUM(Infrastructure[[#This Row],[2015 to 2020c]:[Beyond 2020c]])</f>
        <v>0</v>
      </c>
      <c r="AJ373" s="160">
        <f>Infrastructure[[#This Row],[2012 to 2015 deflated]]+Infrastructure[[#This Row],[Post 2015 deflated]]</f>
        <v>1.4952383214192417</v>
      </c>
      <c r="AK373" s="160">
        <f>Infrastructure[[#This Row],[2011 to 2015 deflated]]+Infrastructure[[#This Row],[Post 2015 deflated]]</f>
        <v>2.6664383214192418</v>
      </c>
    </row>
    <row r="374" spans="1:37" ht="45">
      <c r="A374" s="37" t="s">
        <v>48</v>
      </c>
      <c r="B374" s="37" t="s">
        <v>48</v>
      </c>
      <c r="C374" s="37" t="s">
        <v>58</v>
      </c>
      <c r="D374" s="37" t="s">
        <v>59</v>
      </c>
      <c r="E374" s="37" t="s">
        <v>60</v>
      </c>
      <c r="F374" s="26" t="s">
        <v>39</v>
      </c>
      <c r="G374" s="38" t="s">
        <v>26</v>
      </c>
      <c r="H374" s="29" t="s">
        <v>16</v>
      </c>
      <c r="I374" s="38" t="s">
        <v>26</v>
      </c>
      <c r="J374" s="28" t="s">
        <v>17</v>
      </c>
      <c r="K374" s="48">
        <v>36943</v>
      </c>
      <c r="L374" s="48">
        <v>41639</v>
      </c>
      <c r="M374" s="29" t="s">
        <v>18</v>
      </c>
      <c r="N374" s="24">
        <v>142.9066</v>
      </c>
      <c r="O374" s="24"/>
      <c r="P374" s="22">
        <v>14.013999999999999</v>
      </c>
      <c r="Q374" s="24">
        <v>15.311399999999999</v>
      </c>
      <c r="R374" s="24">
        <v>8.3969000000000005</v>
      </c>
      <c r="S374" s="24">
        <v>2.1030000000000002</v>
      </c>
      <c r="T374" s="190">
        <v>10</v>
      </c>
      <c r="U374" s="190">
        <v>2</v>
      </c>
      <c r="V374" s="38" t="s">
        <v>61</v>
      </c>
      <c r="W374" s="29" t="s">
        <v>20</v>
      </c>
      <c r="X374" s="39" t="s">
        <v>78</v>
      </c>
      <c r="Y374" s="37" t="s">
        <v>52</v>
      </c>
      <c r="Z374" s="37" t="s">
        <v>62</v>
      </c>
      <c r="AA37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14.013999999999999</v>
      </c>
      <c r="AB37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14.908860759493672</v>
      </c>
      <c r="AC37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7.9767259600541491</v>
      </c>
      <c r="AD37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1.949041553255441</v>
      </c>
      <c r="AE37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9.041863786949845</v>
      </c>
      <c r="AF37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1.6299091711860276</v>
      </c>
      <c r="AG374" s="160">
        <f>SUM(Infrastructure[[#This Row],[2011/12c]:[2014/15c]])</f>
        <v>38.848628272803261</v>
      </c>
      <c r="AH374" s="160">
        <f>SUM(Infrastructure[[#This Row],[2012/13c]:[2014/15c]])</f>
        <v>24.834628272803261</v>
      </c>
      <c r="AI374" s="160">
        <f>SUM(Infrastructure[[#This Row],[2015 to 2020c]:[Beyond 2020c]])</f>
        <v>10.671772958135872</v>
      </c>
      <c r="AJ374" s="160">
        <f>Infrastructure[[#This Row],[2012 to 2015 deflated]]+Infrastructure[[#This Row],[Post 2015 deflated]]</f>
        <v>35.506401230939133</v>
      </c>
      <c r="AK374" s="160">
        <f>Infrastructure[[#This Row],[2011 to 2015 deflated]]+Infrastructure[[#This Row],[Post 2015 deflated]]</f>
        <v>49.520401230939129</v>
      </c>
    </row>
    <row r="375" spans="1:37" ht="45">
      <c r="A375" s="37" t="s">
        <v>48</v>
      </c>
      <c r="B375" s="37" t="s">
        <v>48</v>
      </c>
      <c r="C375" s="37" t="s">
        <v>58</v>
      </c>
      <c r="D375" s="37" t="s">
        <v>191</v>
      </c>
      <c r="E375" s="37" t="s">
        <v>192</v>
      </c>
      <c r="F375" s="26" t="s">
        <v>38</v>
      </c>
      <c r="G375" s="38" t="s">
        <v>26</v>
      </c>
      <c r="H375" s="29" t="s">
        <v>16</v>
      </c>
      <c r="I375" s="38" t="s">
        <v>26</v>
      </c>
      <c r="J375" s="28" t="s">
        <v>22</v>
      </c>
      <c r="K375" s="44" t="s">
        <v>57</v>
      </c>
      <c r="L375" s="44" t="s">
        <v>57</v>
      </c>
      <c r="M375" s="29" t="s">
        <v>18</v>
      </c>
      <c r="N375" s="24">
        <v>93.5</v>
      </c>
      <c r="O375" s="24"/>
      <c r="P375" s="22"/>
      <c r="Q375" s="24"/>
      <c r="R375" s="24"/>
      <c r="S375" s="24"/>
      <c r="T375" s="191"/>
      <c r="U375" s="191"/>
      <c r="V375" s="38" t="s">
        <v>51</v>
      </c>
      <c r="W375" s="29" t="s">
        <v>20</v>
      </c>
      <c r="X375" s="39" t="s">
        <v>78</v>
      </c>
      <c r="Y375" s="37"/>
      <c r="Z375" s="32"/>
      <c r="AA37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7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7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7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7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7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75" s="160">
        <f>SUM(Infrastructure[[#This Row],[2011/12c]:[2014/15c]])</f>
        <v>0</v>
      </c>
      <c r="AH375" s="160">
        <f>SUM(Infrastructure[[#This Row],[2012/13c]:[2014/15c]])</f>
        <v>0</v>
      </c>
      <c r="AI375" s="160">
        <f>SUM(Infrastructure[[#This Row],[2015 to 2020c]:[Beyond 2020c]])</f>
        <v>0</v>
      </c>
      <c r="AJ375" s="160">
        <f>Infrastructure[[#This Row],[2012 to 2015 deflated]]+Infrastructure[[#This Row],[Post 2015 deflated]]</f>
        <v>0</v>
      </c>
      <c r="AK375" s="160">
        <f>Infrastructure[[#This Row],[2011 to 2015 deflated]]+Infrastructure[[#This Row],[Post 2015 deflated]]</f>
        <v>0</v>
      </c>
    </row>
    <row r="376" spans="1:37" ht="30">
      <c r="A376" s="37" t="s">
        <v>48</v>
      </c>
      <c r="B376" s="37" t="s">
        <v>48</v>
      </c>
      <c r="C376" s="37" t="s">
        <v>58</v>
      </c>
      <c r="D376" s="37" t="s">
        <v>64</v>
      </c>
      <c r="E376" s="37" t="s">
        <v>65</v>
      </c>
      <c r="F376" s="26" t="s">
        <v>34</v>
      </c>
      <c r="G376" s="38" t="s">
        <v>26</v>
      </c>
      <c r="H376" s="29" t="s">
        <v>16</v>
      </c>
      <c r="I376" s="38" t="s">
        <v>26</v>
      </c>
      <c r="J376" s="28" t="s">
        <v>22</v>
      </c>
      <c r="K376" s="44" t="s">
        <v>57</v>
      </c>
      <c r="L376" s="44" t="s">
        <v>57</v>
      </c>
      <c r="M376" s="29" t="s">
        <v>18</v>
      </c>
      <c r="N376" s="24">
        <v>52.8</v>
      </c>
      <c r="O376" s="24"/>
      <c r="P376" s="22"/>
      <c r="Q376" s="24"/>
      <c r="R376" s="24"/>
      <c r="S376" s="24"/>
      <c r="T376" s="190">
        <v>0</v>
      </c>
      <c r="U376" s="190">
        <v>53</v>
      </c>
      <c r="V376" s="38" t="s">
        <v>51</v>
      </c>
      <c r="W376" s="29" t="s">
        <v>20</v>
      </c>
      <c r="X376" s="39" t="s">
        <v>78</v>
      </c>
      <c r="Y376" s="37" t="s">
        <v>52</v>
      </c>
      <c r="Z376" s="32"/>
      <c r="AA37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7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7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7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7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7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43.192593036429734</v>
      </c>
      <c r="AG376" s="160">
        <f>SUM(Infrastructure[[#This Row],[2011/12c]:[2014/15c]])</f>
        <v>0</v>
      </c>
      <c r="AH376" s="160">
        <f>SUM(Infrastructure[[#This Row],[2012/13c]:[2014/15c]])</f>
        <v>0</v>
      </c>
      <c r="AI376" s="160">
        <f>SUM(Infrastructure[[#This Row],[2015 to 2020c]:[Beyond 2020c]])</f>
        <v>43.192593036429734</v>
      </c>
      <c r="AJ376" s="160">
        <f>Infrastructure[[#This Row],[2012 to 2015 deflated]]+Infrastructure[[#This Row],[Post 2015 deflated]]</f>
        <v>43.192593036429734</v>
      </c>
      <c r="AK376" s="160">
        <f>Infrastructure[[#This Row],[2011 to 2015 deflated]]+Infrastructure[[#This Row],[Post 2015 deflated]]</f>
        <v>43.192593036429734</v>
      </c>
    </row>
    <row r="377" spans="1:37" ht="30">
      <c r="A377" s="37" t="s">
        <v>48</v>
      </c>
      <c r="B377" s="37" t="s">
        <v>48</v>
      </c>
      <c r="C377" s="37" t="s">
        <v>58</v>
      </c>
      <c r="D377" s="37" t="s">
        <v>197</v>
      </c>
      <c r="E377" s="37" t="s">
        <v>66</v>
      </c>
      <c r="F377" s="26" t="s">
        <v>35</v>
      </c>
      <c r="G377" s="38" t="s">
        <v>26</v>
      </c>
      <c r="H377" s="29" t="s">
        <v>16</v>
      </c>
      <c r="I377" s="38" t="s">
        <v>26</v>
      </c>
      <c r="J377" s="28" t="s">
        <v>22</v>
      </c>
      <c r="K377" s="44" t="s">
        <v>57</v>
      </c>
      <c r="L377" s="44" t="s">
        <v>57</v>
      </c>
      <c r="M377" s="29" t="s">
        <v>18</v>
      </c>
      <c r="N377" s="24">
        <v>72.206000000000003</v>
      </c>
      <c r="O377" s="24"/>
      <c r="P377" s="22">
        <v>0.05</v>
      </c>
      <c r="Q377" s="24"/>
      <c r="R377" s="24"/>
      <c r="S377" s="24"/>
      <c r="T377" s="190">
        <v>171</v>
      </c>
      <c r="U377" s="190">
        <v>0</v>
      </c>
      <c r="V377" s="38" t="s">
        <v>51</v>
      </c>
      <c r="W377" s="29" t="s">
        <v>20</v>
      </c>
      <c r="X377" s="39" t="s">
        <v>78</v>
      </c>
      <c r="Y377" s="37" t="s">
        <v>52</v>
      </c>
      <c r="Z377" s="32" t="s">
        <v>67</v>
      </c>
      <c r="AA37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0.05</v>
      </c>
      <c r="AB37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7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7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7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154.61587075684233</v>
      </c>
      <c r="AF37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77" s="160">
        <f>SUM(Infrastructure[[#This Row],[2011/12c]:[2014/15c]])</f>
        <v>0.05</v>
      </c>
      <c r="AH377" s="160">
        <f>SUM(Infrastructure[[#This Row],[2012/13c]:[2014/15c]])</f>
        <v>0</v>
      </c>
      <c r="AI377" s="160">
        <f>SUM(Infrastructure[[#This Row],[2015 to 2020c]:[Beyond 2020c]])</f>
        <v>154.61587075684233</v>
      </c>
      <c r="AJ377" s="160">
        <f>Infrastructure[[#This Row],[2012 to 2015 deflated]]+Infrastructure[[#This Row],[Post 2015 deflated]]</f>
        <v>154.61587075684233</v>
      </c>
      <c r="AK377" s="160">
        <f>Infrastructure[[#This Row],[2011 to 2015 deflated]]+Infrastructure[[#This Row],[Post 2015 deflated]]</f>
        <v>154.66587075684234</v>
      </c>
    </row>
    <row r="378" spans="1:37" ht="30">
      <c r="A378" s="37" t="s">
        <v>48</v>
      </c>
      <c r="B378" s="37" t="s">
        <v>48</v>
      </c>
      <c r="C378" s="37" t="s">
        <v>58</v>
      </c>
      <c r="D378" s="37" t="s">
        <v>193</v>
      </c>
      <c r="E378" s="37" t="s">
        <v>68</v>
      </c>
      <c r="F378" s="26" t="s">
        <v>38</v>
      </c>
      <c r="G378" s="38" t="s">
        <v>26</v>
      </c>
      <c r="H378" s="29" t="s">
        <v>16</v>
      </c>
      <c r="I378" s="38" t="s">
        <v>26</v>
      </c>
      <c r="J378" s="28" t="s">
        <v>22</v>
      </c>
      <c r="K378" s="48">
        <v>45505</v>
      </c>
      <c r="L378" s="48">
        <v>48244</v>
      </c>
      <c r="M378" s="29" t="s">
        <v>18</v>
      </c>
      <c r="N378" s="24">
        <v>333</v>
      </c>
      <c r="O378" s="24"/>
      <c r="P378" s="22">
        <v>4.9700000000000001E-2</v>
      </c>
      <c r="Q378" s="24"/>
      <c r="R378" s="24"/>
      <c r="S378" s="24"/>
      <c r="T378" s="190">
        <v>1</v>
      </c>
      <c r="U378" s="190">
        <v>332</v>
      </c>
      <c r="V378" s="38" t="s">
        <v>51</v>
      </c>
      <c r="W378" s="29" t="s">
        <v>20</v>
      </c>
      <c r="X378" s="39" t="s">
        <v>78</v>
      </c>
      <c r="Y378" s="37" t="s">
        <v>52</v>
      </c>
      <c r="Z378" s="32" t="s">
        <v>69</v>
      </c>
      <c r="AA37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4.9699999999999994E-2</v>
      </c>
      <c r="AB37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7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7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7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0.90418637869498442</v>
      </c>
      <c r="AF37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270.56492241688056</v>
      </c>
      <c r="AG378" s="160">
        <f>SUM(Infrastructure[[#This Row],[2011/12c]:[2014/15c]])</f>
        <v>4.9699999999999994E-2</v>
      </c>
      <c r="AH378" s="160">
        <f>SUM(Infrastructure[[#This Row],[2012/13c]:[2014/15c]])</f>
        <v>0</v>
      </c>
      <c r="AI378" s="160">
        <f>SUM(Infrastructure[[#This Row],[2015 to 2020c]:[Beyond 2020c]])</f>
        <v>271.46910879557555</v>
      </c>
      <c r="AJ378" s="160">
        <f>Infrastructure[[#This Row],[2012 to 2015 deflated]]+Infrastructure[[#This Row],[Post 2015 deflated]]</f>
        <v>271.46910879557555</v>
      </c>
      <c r="AK378" s="160">
        <f>Infrastructure[[#This Row],[2011 to 2015 deflated]]+Infrastructure[[#This Row],[Post 2015 deflated]]</f>
        <v>271.51880879557552</v>
      </c>
    </row>
    <row r="379" spans="1:37" ht="75">
      <c r="A379" s="37" t="s">
        <v>48</v>
      </c>
      <c r="B379" s="37" t="s">
        <v>48</v>
      </c>
      <c r="C379" s="37" t="s">
        <v>58</v>
      </c>
      <c r="D379" s="37" t="s">
        <v>190</v>
      </c>
      <c r="E379" s="37" t="s">
        <v>71</v>
      </c>
      <c r="F379" s="26" t="s">
        <v>34</v>
      </c>
      <c r="G379" s="38" t="s">
        <v>26</v>
      </c>
      <c r="H379" s="29" t="s">
        <v>16</v>
      </c>
      <c r="I379" s="38" t="s">
        <v>26</v>
      </c>
      <c r="J379" s="28" t="s">
        <v>24</v>
      </c>
      <c r="K379" s="48">
        <v>41671</v>
      </c>
      <c r="L379" s="48">
        <v>43190</v>
      </c>
      <c r="M379" s="29" t="s">
        <v>18</v>
      </c>
      <c r="N379" s="24">
        <v>91.117656021592893</v>
      </c>
      <c r="O379" s="24"/>
      <c r="P379" s="22">
        <v>0.13700000000000001</v>
      </c>
      <c r="Q379" s="24"/>
      <c r="R379" s="24"/>
      <c r="S379" s="24">
        <v>2.0182275061156889</v>
      </c>
      <c r="T379" s="190">
        <v>42</v>
      </c>
      <c r="U379" s="190">
        <v>0</v>
      </c>
      <c r="V379" s="38" t="s">
        <v>51</v>
      </c>
      <c r="W379" s="29" t="s">
        <v>20</v>
      </c>
      <c r="X379" s="39" t="s">
        <v>78</v>
      </c>
      <c r="Y379" s="37" t="s">
        <v>52</v>
      </c>
      <c r="Z379" s="32"/>
      <c r="AA37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0.13700000000000001</v>
      </c>
      <c r="AB37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7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7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1.8704751656407881</v>
      </c>
      <c r="AE37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37.975827905189348</v>
      </c>
      <c r="AF37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79" s="160">
        <f>SUM(Infrastructure[[#This Row],[2011/12c]:[2014/15c]])</f>
        <v>2.0074751656407881</v>
      </c>
      <c r="AH379" s="160">
        <f>SUM(Infrastructure[[#This Row],[2012/13c]:[2014/15c]])</f>
        <v>1.8704751656407881</v>
      </c>
      <c r="AI379" s="160">
        <f>SUM(Infrastructure[[#This Row],[2015 to 2020c]:[Beyond 2020c]])</f>
        <v>37.975827905189348</v>
      </c>
      <c r="AJ379" s="160">
        <f>Infrastructure[[#This Row],[2012 to 2015 deflated]]+Infrastructure[[#This Row],[Post 2015 deflated]]</f>
        <v>39.846303070830139</v>
      </c>
      <c r="AK379" s="160">
        <f>Infrastructure[[#This Row],[2011 to 2015 deflated]]+Infrastructure[[#This Row],[Post 2015 deflated]]</f>
        <v>39.983303070830139</v>
      </c>
    </row>
    <row r="380" spans="1:37" ht="30">
      <c r="A380" s="37" t="s">
        <v>48</v>
      </c>
      <c r="B380" s="37" t="s">
        <v>48</v>
      </c>
      <c r="C380" s="37" t="s">
        <v>58</v>
      </c>
      <c r="D380" s="37" t="s">
        <v>76</v>
      </c>
      <c r="E380" s="37" t="s">
        <v>77</v>
      </c>
      <c r="F380" s="26" t="s">
        <v>38</v>
      </c>
      <c r="G380" s="38" t="s">
        <v>26</v>
      </c>
      <c r="H380" s="29" t="s">
        <v>16</v>
      </c>
      <c r="I380" s="38" t="s">
        <v>26</v>
      </c>
      <c r="J380" s="28" t="s">
        <v>22</v>
      </c>
      <c r="K380" s="48">
        <v>43101</v>
      </c>
      <c r="L380" s="48" t="s">
        <v>57</v>
      </c>
      <c r="M380" s="29" t="s">
        <v>18</v>
      </c>
      <c r="N380" s="24">
        <v>81.382000000000005</v>
      </c>
      <c r="O380" s="24"/>
      <c r="P380" s="22"/>
      <c r="Q380" s="24"/>
      <c r="R380" s="24"/>
      <c r="S380" s="24"/>
      <c r="T380" s="192">
        <v>24</v>
      </c>
      <c r="U380" s="192">
        <v>57</v>
      </c>
      <c r="V380" s="38" t="s">
        <v>23</v>
      </c>
      <c r="W380" s="29" t="s">
        <v>32</v>
      </c>
      <c r="X380" s="31" t="s">
        <v>78</v>
      </c>
      <c r="Y380" s="37" t="s">
        <v>79</v>
      </c>
      <c r="Z380" s="32"/>
      <c r="AA38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8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8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8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8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24.561223967661054</v>
      </c>
      <c r="AF38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58.332906923195004</v>
      </c>
      <c r="AG380" s="160">
        <f>SUM(Infrastructure[[#This Row],[2011/12c]:[2014/15c]])</f>
        <v>0</v>
      </c>
      <c r="AH380" s="160">
        <f>SUM(Infrastructure[[#This Row],[2012/13c]:[2014/15c]])</f>
        <v>0</v>
      </c>
      <c r="AI380" s="160">
        <f>SUM(Infrastructure[[#This Row],[2015 to 2020c]:[Beyond 2020c]])</f>
        <v>82.894130890856061</v>
      </c>
      <c r="AJ380" s="160">
        <f>Infrastructure[[#This Row],[2012 to 2015 deflated]]+Infrastructure[[#This Row],[Post 2015 deflated]]</f>
        <v>82.894130890856061</v>
      </c>
      <c r="AK380" s="160">
        <f>Infrastructure[[#This Row],[2011 to 2015 deflated]]+Infrastructure[[#This Row],[Post 2015 deflated]]</f>
        <v>82.894130890856061</v>
      </c>
    </row>
    <row r="381" spans="1:37" ht="30">
      <c r="A381" s="37" t="s">
        <v>48</v>
      </c>
      <c r="B381" s="37" t="s">
        <v>48</v>
      </c>
      <c r="C381" s="37" t="s">
        <v>58</v>
      </c>
      <c r="D381" s="37" t="s">
        <v>80</v>
      </c>
      <c r="E381" s="37" t="s">
        <v>77</v>
      </c>
      <c r="F381" s="26" t="s">
        <v>38</v>
      </c>
      <c r="G381" s="38" t="s">
        <v>26</v>
      </c>
      <c r="H381" s="29" t="s">
        <v>16</v>
      </c>
      <c r="I381" s="38" t="s">
        <v>26</v>
      </c>
      <c r="J381" s="28" t="s">
        <v>22</v>
      </c>
      <c r="K381" s="48">
        <v>41275</v>
      </c>
      <c r="L381" s="48" t="s">
        <v>57</v>
      </c>
      <c r="M381" s="29" t="s">
        <v>18</v>
      </c>
      <c r="N381" s="24">
        <v>92</v>
      </c>
      <c r="O381" s="24"/>
      <c r="P381" s="22">
        <v>0.35</v>
      </c>
      <c r="Q381" s="24">
        <v>1.6</v>
      </c>
      <c r="R381" s="24">
        <v>4.9710000000000001</v>
      </c>
      <c r="S381" s="24">
        <v>8.3420000000000005</v>
      </c>
      <c r="T381" s="192">
        <v>40</v>
      </c>
      <c r="U381" s="192">
        <v>38</v>
      </c>
      <c r="V381" s="38" t="s">
        <v>23</v>
      </c>
      <c r="W381" s="29" t="s">
        <v>32</v>
      </c>
      <c r="X381" s="31" t="s">
        <v>78</v>
      </c>
      <c r="Y381" s="37" t="s">
        <v>79</v>
      </c>
      <c r="Z381" s="32"/>
      <c r="AA38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0.35818451619505703</v>
      </c>
      <c r="AB38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1.6374149311774036</v>
      </c>
      <c r="AC38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5.0872435143017958</v>
      </c>
      <c r="AD38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8.5370720974261882</v>
      </c>
      <c r="AE38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40.93537327943509</v>
      </c>
      <c r="AF38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38.888604615463336</v>
      </c>
      <c r="AG381" s="160">
        <f>SUM(Infrastructure[[#This Row],[2011/12c]:[2014/15c]])</f>
        <v>15.619915059100444</v>
      </c>
      <c r="AH381" s="160">
        <f>SUM(Infrastructure[[#This Row],[2012/13c]:[2014/15c]])</f>
        <v>15.261730542905386</v>
      </c>
      <c r="AI381" s="160">
        <f>SUM(Infrastructure[[#This Row],[2015 to 2020c]:[Beyond 2020c]])</f>
        <v>79.823977894898434</v>
      </c>
      <c r="AJ381" s="160">
        <f>Infrastructure[[#This Row],[2012 to 2015 deflated]]+Infrastructure[[#This Row],[Post 2015 deflated]]</f>
        <v>95.085708437803817</v>
      </c>
      <c r="AK381" s="160">
        <f>Infrastructure[[#This Row],[2011 to 2015 deflated]]+Infrastructure[[#This Row],[Post 2015 deflated]]</f>
        <v>95.443892953998883</v>
      </c>
    </row>
    <row r="382" spans="1:37" ht="30">
      <c r="A382" s="37" t="s">
        <v>48</v>
      </c>
      <c r="B382" s="37" t="s">
        <v>48</v>
      </c>
      <c r="C382" s="37" t="s">
        <v>58</v>
      </c>
      <c r="D382" s="37" t="s">
        <v>194</v>
      </c>
      <c r="E382" s="37" t="s">
        <v>72</v>
      </c>
      <c r="F382" s="26" t="s">
        <v>38</v>
      </c>
      <c r="G382" s="38" t="s">
        <v>26</v>
      </c>
      <c r="H382" s="29" t="s">
        <v>16</v>
      </c>
      <c r="I382" s="38" t="s">
        <v>26</v>
      </c>
      <c r="J382" s="28" t="s">
        <v>22</v>
      </c>
      <c r="K382" s="48">
        <v>40999</v>
      </c>
      <c r="L382" s="48" t="s">
        <v>57</v>
      </c>
      <c r="M382" s="29" t="s">
        <v>18</v>
      </c>
      <c r="N382" s="24">
        <v>314</v>
      </c>
      <c r="O382" s="24"/>
      <c r="P382" s="22"/>
      <c r="Q382" s="24">
        <v>1.214</v>
      </c>
      <c r="R382" s="24">
        <v>3.3313000000000001</v>
      </c>
      <c r="S382" s="24">
        <v>6.0529999999999999</v>
      </c>
      <c r="T382" s="190">
        <v>18</v>
      </c>
      <c r="U382" s="190">
        <v>285</v>
      </c>
      <c r="V382" s="38" t="s">
        <v>51</v>
      </c>
      <c r="W382" s="29" t="s">
        <v>20</v>
      </c>
      <c r="X382" s="39" t="s">
        <v>78</v>
      </c>
      <c r="Y382" s="37" t="s">
        <v>52</v>
      </c>
      <c r="Z382" s="32"/>
      <c r="AA38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8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1.1820837390457644</v>
      </c>
      <c r="AC38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3.1646044600660228</v>
      </c>
      <c r="AD38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5.6098661539967587</v>
      </c>
      <c r="AE38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16.275354816509719</v>
      </c>
      <c r="AF38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232.26205689400894</v>
      </c>
      <c r="AG382" s="160">
        <f>SUM(Infrastructure[[#This Row],[2011/12c]:[2014/15c]])</f>
        <v>9.9565543531085456</v>
      </c>
      <c r="AH382" s="160">
        <f>SUM(Infrastructure[[#This Row],[2012/13c]:[2014/15c]])</f>
        <v>9.9565543531085456</v>
      </c>
      <c r="AI382" s="160">
        <f>SUM(Infrastructure[[#This Row],[2015 to 2020c]:[Beyond 2020c]])</f>
        <v>248.53741171051865</v>
      </c>
      <c r="AJ382" s="160">
        <f>Infrastructure[[#This Row],[2012 to 2015 deflated]]+Infrastructure[[#This Row],[Post 2015 deflated]]</f>
        <v>258.49396606362723</v>
      </c>
      <c r="AK382" s="160">
        <f>Infrastructure[[#This Row],[2011 to 2015 deflated]]+Infrastructure[[#This Row],[Post 2015 deflated]]</f>
        <v>258.49396606362723</v>
      </c>
    </row>
    <row r="383" spans="1:37" ht="30">
      <c r="A383" s="37" t="s">
        <v>48</v>
      </c>
      <c r="B383" s="37" t="s">
        <v>48</v>
      </c>
      <c r="C383" s="37" t="s">
        <v>58</v>
      </c>
      <c r="D383" s="37" t="s">
        <v>73</v>
      </c>
      <c r="E383" s="37" t="s">
        <v>74</v>
      </c>
      <c r="F383" s="26" t="s">
        <v>38</v>
      </c>
      <c r="G383" s="38" t="s">
        <v>26</v>
      </c>
      <c r="H383" s="29" t="s">
        <v>16</v>
      </c>
      <c r="I383" s="38" t="s">
        <v>26</v>
      </c>
      <c r="J383" s="28" t="s">
        <v>22</v>
      </c>
      <c r="K383" s="48" t="s">
        <v>57</v>
      </c>
      <c r="L383" s="48" t="s">
        <v>57</v>
      </c>
      <c r="M383" s="29" t="s">
        <v>18</v>
      </c>
      <c r="N383" s="24">
        <v>72.137</v>
      </c>
      <c r="O383" s="24"/>
      <c r="P383" s="22"/>
      <c r="Q383" s="24"/>
      <c r="R383" s="24"/>
      <c r="S383" s="24"/>
      <c r="T383" s="190">
        <v>0</v>
      </c>
      <c r="U383" s="190">
        <v>72</v>
      </c>
      <c r="V383" s="38" t="s">
        <v>51</v>
      </c>
      <c r="W383" s="29" t="s">
        <v>20</v>
      </c>
      <c r="X383" s="39" t="s">
        <v>78</v>
      </c>
      <c r="Y383" s="37" t="s">
        <v>52</v>
      </c>
      <c r="Z383" s="32" t="s">
        <v>75</v>
      </c>
      <c r="AA38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8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8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8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8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8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58.676730162696991</v>
      </c>
      <c r="AG383" s="160">
        <f>SUM(Infrastructure[[#This Row],[2011/12c]:[2014/15c]])</f>
        <v>0</v>
      </c>
      <c r="AH383" s="160">
        <f>SUM(Infrastructure[[#This Row],[2012/13c]:[2014/15c]])</f>
        <v>0</v>
      </c>
      <c r="AI383" s="160">
        <f>SUM(Infrastructure[[#This Row],[2015 to 2020c]:[Beyond 2020c]])</f>
        <v>58.676730162696991</v>
      </c>
      <c r="AJ383" s="160">
        <f>Infrastructure[[#This Row],[2012 to 2015 deflated]]+Infrastructure[[#This Row],[Post 2015 deflated]]</f>
        <v>58.676730162696991</v>
      </c>
      <c r="AK383" s="160">
        <f>Infrastructure[[#This Row],[2011 to 2015 deflated]]+Infrastructure[[#This Row],[Post 2015 deflated]]</f>
        <v>58.676730162696991</v>
      </c>
    </row>
    <row r="384" spans="1:37" ht="30">
      <c r="A384" s="37" t="s">
        <v>48</v>
      </c>
      <c r="B384" s="37" t="s">
        <v>48</v>
      </c>
      <c r="C384" s="37" t="s">
        <v>58</v>
      </c>
      <c r="D384" s="37" t="s">
        <v>195</v>
      </c>
      <c r="E384" s="37" t="s">
        <v>196</v>
      </c>
      <c r="F384" s="26" t="s">
        <v>27</v>
      </c>
      <c r="G384" s="38" t="s">
        <v>26</v>
      </c>
      <c r="H384" s="29" t="s">
        <v>16</v>
      </c>
      <c r="I384" s="38" t="s">
        <v>26</v>
      </c>
      <c r="J384" s="28" t="s">
        <v>22</v>
      </c>
      <c r="K384" s="48" t="s">
        <v>57</v>
      </c>
      <c r="L384" s="48" t="s">
        <v>57</v>
      </c>
      <c r="M384" s="29" t="s">
        <v>18</v>
      </c>
      <c r="N384" s="24">
        <v>66</v>
      </c>
      <c r="O384" s="24"/>
      <c r="P384" s="22"/>
      <c r="Q384" s="24"/>
      <c r="R384" s="24"/>
      <c r="S384" s="24"/>
      <c r="T384" s="24"/>
      <c r="U384" s="24"/>
      <c r="V384" s="38" t="s">
        <v>51</v>
      </c>
      <c r="W384" s="29" t="s">
        <v>20</v>
      </c>
      <c r="X384" s="39" t="s">
        <v>78</v>
      </c>
      <c r="Y384" s="37"/>
      <c r="Z384" s="32"/>
      <c r="AA38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8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8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8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8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8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84" s="160">
        <f>SUM(Infrastructure[[#This Row],[2011/12c]:[2014/15c]])</f>
        <v>0</v>
      </c>
      <c r="AH384" s="160">
        <f>SUM(Infrastructure[[#This Row],[2012/13c]:[2014/15c]])</f>
        <v>0</v>
      </c>
      <c r="AI384" s="160">
        <f>SUM(Infrastructure[[#This Row],[2015 to 2020c]:[Beyond 2020c]])</f>
        <v>0</v>
      </c>
      <c r="AJ384" s="160">
        <f>Infrastructure[[#This Row],[2012 to 2015 deflated]]+Infrastructure[[#This Row],[Post 2015 deflated]]</f>
        <v>0</v>
      </c>
      <c r="AK384" s="160">
        <f>Infrastructure[[#This Row],[2011 to 2015 deflated]]+Infrastructure[[#This Row],[Post 2015 deflated]]</f>
        <v>0</v>
      </c>
    </row>
    <row r="385" spans="1:37" ht="30">
      <c r="A385" s="37" t="s">
        <v>48</v>
      </c>
      <c r="B385" s="37" t="s">
        <v>48</v>
      </c>
      <c r="C385" s="37" t="s">
        <v>58</v>
      </c>
      <c r="D385" s="37" t="s">
        <v>186</v>
      </c>
      <c r="E385" s="37" t="s">
        <v>187</v>
      </c>
      <c r="F385" s="26" t="s">
        <v>39</v>
      </c>
      <c r="G385" s="38" t="s">
        <v>26</v>
      </c>
      <c r="H385" s="29" t="s">
        <v>16</v>
      </c>
      <c r="I385" s="38" t="s">
        <v>26</v>
      </c>
      <c r="J385" s="28" t="s">
        <v>22</v>
      </c>
      <c r="K385" s="48" t="s">
        <v>57</v>
      </c>
      <c r="L385" s="48" t="s">
        <v>57</v>
      </c>
      <c r="M385" s="29" t="s">
        <v>18</v>
      </c>
      <c r="N385" s="24">
        <v>254.07300000000001</v>
      </c>
      <c r="O385" s="24"/>
      <c r="P385" s="22"/>
      <c r="Q385" s="24"/>
      <c r="R385" s="24"/>
      <c r="S385" s="24">
        <v>0.70399999999999996</v>
      </c>
      <c r="T385" s="24"/>
      <c r="U385" s="24"/>
      <c r="V385" s="38" t="s">
        <v>51</v>
      </c>
      <c r="W385" s="29" t="s">
        <v>20</v>
      </c>
      <c r="X385" s="39" t="s">
        <v>78</v>
      </c>
      <c r="Y385" s="37"/>
      <c r="Z385" s="32"/>
      <c r="AA38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8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8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8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0.65246089086630066</v>
      </c>
      <c r="AE38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8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85" s="160">
        <f>SUM(Infrastructure[[#This Row],[2011/12c]:[2014/15c]])</f>
        <v>0.65246089086630066</v>
      </c>
      <c r="AH385" s="160">
        <f>SUM(Infrastructure[[#This Row],[2012/13c]:[2014/15c]])</f>
        <v>0.65246089086630066</v>
      </c>
      <c r="AI385" s="160">
        <f>SUM(Infrastructure[[#This Row],[2015 to 2020c]:[Beyond 2020c]])</f>
        <v>0</v>
      </c>
      <c r="AJ385" s="160">
        <f>Infrastructure[[#This Row],[2012 to 2015 deflated]]+Infrastructure[[#This Row],[Post 2015 deflated]]</f>
        <v>0.65246089086630066</v>
      </c>
      <c r="AK385" s="160">
        <f>Infrastructure[[#This Row],[2011 to 2015 deflated]]+Infrastructure[[#This Row],[Post 2015 deflated]]</f>
        <v>0.65246089086630066</v>
      </c>
    </row>
    <row r="386" spans="1:37" ht="45">
      <c r="A386" s="37" t="s">
        <v>48</v>
      </c>
      <c r="B386" s="37" t="s">
        <v>48</v>
      </c>
      <c r="C386" s="37" t="s">
        <v>55</v>
      </c>
      <c r="D386" s="37" t="s">
        <v>63</v>
      </c>
      <c r="E386" s="37" t="s">
        <v>56</v>
      </c>
      <c r="F386" s="26" t="s">
        <v>27</v>
      </c>
      <c r="G386" s="38" t="s">
        <v>26</v>
      </c>
      <c r="H386" s="29" t="s">
        <v>16</v>
      </c>
      <c r="I386" s="38" t="s">
        <v>26</v>
      </c>
      <c r="J386" s="28" t="s">
        <v>22</v>
      </c>
      <c r="K386" s="48" t="s">
        <v>57</v>
      </c>
      <c r="L386" s="48" t="s">
        <v>57</v>
      </c>
      <c r="M386" s="29" t="s">
        <v>18</v>
      </c>
      <c r="N386" s="24">
        <v>0.58799999999999997</v>
      </c>
      <c r="O386" s="24"/>
      <c r="P386" s="22">
        <v>0.16109999999999999</v>
      </c>
      <c r="Q386" s="24">
        <v>0.1</v>
      </c>
      <c r="R386" s="24"/>
      <c r="S386" s="24"/>
      <c r="T386" s="24"/>
      <c r="U386" s="24"/>
      <c r="V386" s="38" t="s">
        <v>51</v>
      </c>
      <c r="W386" s="29" t="s">
        <v>20</v>
      </c>
      <c r="X386" s="39" t="s">
        <v>78</v>
      </c>
      <c r="Y386" s="37" t="s">
        <v>52</v>
      </c>
      <c r="Z386" s="32"/>
      <c r="AA38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0.16109999999999999</v>
      </c>
      <c r="AB38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9.7370983446932818E-2</v>
      </c>
      <c r="AC38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8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8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8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86" s="160">
        <f>SUM(Infrastructure[[#This Row],[2011/12c]:[2014/15c]])</f>
        <v>0.25847098344693281</v>
      </c>
      <c r="AH386" s="160">
        <f>SUM(Infrastructure[[#This Row],[2012/13c]:[2014/15c]])</f>
        <v>9.7370983446932818E-2</v>
      </c>
      <c r="AI386" s="160">
        <f>SUM(Infrastructure[[#This Row],[2015 to 2020c]:[Beyond 2020c]])</f>
        <v>0</v>
      </c>
      <c r="AJ386" s="160">
        <f>Infrastructure[[#This Row],[2012 to 2015 deflated]]+Infrastructure[[#This Row],[Post 2015 deflated]]</f>
        <v>9.7370983446932818E-2</v>
      </c>
      <c r="AK386" s="160">
        <f>Infrastructure[[#This Row],[2011 to 2015 deflated]]+Infrastructure[[#This Row],[Post 2015 deflated]]</f>
        <v>0.25847098344693281</v>
      </c>
    </row>
    <row r="387" spans="1:37" ht="45">
      <c r="A387" s="37" t="s">
        <v>48</v>
      </c>
      <c r="B387" s="37" t="s">
        <v>48</v>
      </c>
      <c r="C387" s="37" t="s">
        <v>55</v>
      </c>
      <c r="D387" s="37" t="s">
        <v>198</v>
      </c>
      <c r="E387" s="37" t="s">
        <v>56</v>
      </c>
      <c r="F387" s="26" t="s">
        <v>38</v>
      </c>
      <c r="G387" s="38" t="s">
        <v>26</v>
      </c>
      <c r="H387" s="29" t="s">
        <v>16</v>
      </c>
      <c r="I387" s="38" t="s">
        <v>26</v>
      </c>
      <c r="J387" s="28" t="s">
        <v>22</v>
      </c>
      <c r="K387" s="48" t="s">
        <v>57</v>
      </c>
      <c r="L387" s="48" t="s">
        <v>57</v>
      </c>
      <c r="M387" s="29" t="s">
        <v>18</v>
      </c>
      <c r="N387" s="24">
        <v>0.2</v>
      </c>
      <c r="O387" s="24"/>
      <c r="P387" s="22"/>
      <c r="Q387" s="24"/>
      <c r="R387" s="24"/>
      <c r="S387" s="24">
        <v>0.1</v>
      </c>
      <c r="T387" s="24"/>
      <c r="U387" s="24"/>
      <c r="V387" s="38" t="s">
        <v>51</v>
      </c>
      <c r="W387" s="29" t="s">
        <v>20</v>
      </c>
      <c r="X387" s="39" t="s">
        <v>78</v>
      </c>
      <c r="Y387" s="37" t="s">
        <v>52</v>
      </c>
      <c r="Z387" s="32" t="s">
        <v>181</v>
      </c>
      <c r="AA38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8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8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8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9.2679103816235897E-2</v>
      </c>
      <c r="AE38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8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87" s="160">
        <f>SUM(Infrastructure[[#This Row],[2011/12c]:[2014/15c]])</f>
        <v>9.2679103816235897E-2</v>
      </c>
      <c r="AH387" s="160">
        <f>SUM(Infrastructure[[#This Row],[2012/13c]:[2014/15c]])</f>
        <v>9.2679103816235897E-2</v>
      </c>
      <c r="AI387" s="160">
        <f>SUM(Infrastructure[[#This Row],[2015 to 2020c]:[Beyond 2020c]])</f>
        <v>0</v>
      </c>
      <c r="AJ387" s="160">
        <f>Infrastructure[[#This Row],[2012 to 2015 deflated]]+Infrastructure[[#This Row],[Post 2015 deflated]]</f>
        <v>9.2679103816235897E-2</v>
      </c>
      <c r="AK387" s="160">
        <f>Infrastructure[[#This Row],[2011 to 2015 deflated]]+Infrastructure[[#This Row],[Post 2015 deflated]]</f>
        <v>9.2679103816235897E-2</v>
      </c>
    </row>
    <row r="388" spans="1:37" ht="45">
      <c r="A388" s="37" t="s">
        <v>48</v>
      </c>
      <c r="B388" s="37" t="s">
        <v>48</v>
      </c>
      <c r="C388" s="37" t="s">
        <v>55</v>
      </c>
      <c r="D388" s="37" t="s">
        <v>199</v>
      </c>
      <c r="E388" s="37" t="s">
        <v>56</v>
      </c>
      <c r="F388" s="26" t="s">
        <v>38</v>
      </c>
      <c r="G388" s="38" t="s">
        <v>26</v>
      </c>
      <c r="H388" s="29" t="s">
        <v>16</v>
      </c>
      <c r="I388" s="38" t="s">
        <v>26</v>
      </c>
      <c r="J388" s="28" t="s">
        <v>22</v>
      </c>
      <c r="K388" s="48" t="s">
        <v>57</v>
      </c>
      <c r="L388" s="48" t="s">
        <v>57</v>
      </c>
      <c r="M388" s="29" t="s">
        <v>18</v>
      </c>
      <c r="N388" s="24">
        <v>0.2</v>
      </c>
      <c r="O388" s="24"/>
      <c r="P388" s="22"/>
      <c r="Q388" s="24"/>
      <c r="R388" s="24"/>
      <c r="S388" s="24">
        <v>0.1</v>
      </c>
      <c r="T388" s="24"/>
      <c r="U388" s="24"/>
      <c r="V388" s="38" t="s">
        <v>51</v>
      </c>
      <c r="W388" s="29" t="s">
        <v>20</v>
      </c>
      <c r="X388" s="39" t="s">
        <v>78</v>
      </c>
      <c r="Y388" s="37" t="s">
        <v>52</v>
      </c>
      <c r="Z388" s="32" t="s">
        <v>182</v>
      </c>
      <c r="AA38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8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8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8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9.2679103816235897E-2</v>
      </c>
      <c r="AE38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8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88" s="160">
        <f>SUM(Infrastructure[[#This Row],[2011/12c]:[2014/15c]])</f>
        <v>9.2679103816235897E-2</v>
      </c>
      <c r="AH388" s="160">
        <f>SUM(Infrastructure[[#This Row],[2012/13c]:[2014/15c]])</f>
        <v>9.2679103816235897E-2</v>
      </c>
      <c r="AI388" s="160">
        <f>SUM(Infrastructure[[#This Row],[2015 to 2020c]:[Beyond 2020c]])</f>
        <v>0</v>
      </c>
      <c r="AJ388" s="160">
        <f>Infrastructure[[#This Row],[2012 to 2015 deflated]]+Infrastructure[[#This Row],[Post 2015 deflated]]</f>
        <v>9.2679103816235897E-2</v>
      </c>
      <c r="AK388" s="160">
        <f>Infrastructure[[#This Row],[2011 to 2015 deflated]]+Infrastructure[[#This Row],[Post 2015 deflated]]</f>
        <v>9.2679103816235897E-2</v>
      </c>
    </row>
    <row r="389" spans="1:37" ht="225">
      <c r="A389" s="109" t="s">
        <v>1927</v>
      </c>
      <c r="B389" s="109" t="s">
        <v>1947</v>
      </c>
      <c r="C389" s="114" t="s">
        <v>1948</v>
      </c>
      <c r="D389" s="118" t="s">
        <v>1949</v>
      </c>
      <c r="E389" s="120" t="s">
        <v>1950</v>
      </c>
      <c r="F389" s="26" t="s">
        <v>14</v>
      </c>
      <c r="G389" s="38" t="s">
        <v>21</v>
      </c>
      <c r="H389" s="29" t="s">
        <v>16</v>
      </c>
      <c r="I389" s="127" t="s">
        <v>21</v>
      </c>
      <c r="J389" s="28" t="s">
        <v>1954</v>
      </c>
      <c r="K389" s="44">
        <v>2011</v>
      </c>
      <c r="L389" s="44">
        <v>2013</v>
      </c>
      <c r="M389" s="29" t="s">
        <v>18</v>
      </c>
      <c r="N389" s="24">
        <v>286</v>
      </c>
      <c r="O389" s="24"/>
      <c r="P389" s="129"/>
      <c r="Q389" s="24"/>
      <c r="R389" s="24">
        <v>15</v>
      </c>
      <c r="S389" s="24">
        <v>15</v>
      </c>
      <c r="T389" s="24"/>
      <c r="U389" s="24"/>
      <c r="V389" s="127"/>
      <c r="W389" s="47" t="s">
        <v>20</v>
      </c>
      <c r="X389" s="131"/>
      <c r="Y389" s="132" t="s">
        <v>1951</v>
      </c>
      <c r="Z389" s="118" t="s">
        <v>1955</v>
      </c>
      <c r="AA38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8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8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14.249412211746268</v>
      </c>
      <c r="AD38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13.901865572435385</v>
      </c>
      <c r="AE38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8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89" s="160">
        <f>SUM(Infrastructure[[#This Row],[2011/12c]:[2014/15c]])</f>
        <v>28.151277784181651</v>
      </c>
      <c r="AH389" s="160">
        <f>SUM(Infrastructure[[#This Row],[2012/13c]:[2014/15c]])</f>
        <v>28.151277784181651</v>
      </c>
      <c r="AI389" s="160">
        <f>SUM(Infrastructure[[#This Row],[2015 to 2020c]:[Beyond 2020c]])</f>
        <v>0</v>
      </c>
      <c r="AJ389" s="160">
        <f>Infrastructure[[#This Row],[2012 to 2015 deflated]]+Infrastructure[[#This Row],[Post 2015 deflated]]</f>
        <v>28.151277784181651</v>
      </c>
      <c r="AK389" s="160">
        <f>Infrastructure[[#This Row],[2011 to 2015 deflated]]+Infrastructure[[#This Row],[Post 2015 deflated]]</f>
        <v>28.151277784181651</v>
      </c>
    </row>
    <row r="390" spans="1:37" ht="30">
      <c r="A390" s="109" t="s">
        <v>1927</v>
      </c>
      <c r="B390" s="25" t="s">
        <v>81</v>
      </c>
      <c r="C390" s="37" t="s">
        <v>1764</v>
      </c>
      <c r="D390" s="37" t="s">
        <v>173</v>
      </c>
      <c r="E390" s="37" t="s">
        <v>174</v>
      </c>
      <c r="F390" s="26" t="s">
        <v>14</v>
      </c>
      <c r="G390" s="38" t="s">
        <v>26</v>
      </c>
      <c r="H390" s="29" t="s">
        <v>16</v>
      </c>
      <c r="I390" s="38" t="s">
        <v>26</v>
      </c>
      <c r="J390" s="28" t="s">
        <v>24</v>
      </c>
      <c r="K390" s="44">
        <v>2012</v>
      </c>
      <c r="L390" s="44">
        <v>2013</v>
      </c>
      <c r="M390" s="29" t="s">
        <v>18</v>
      </c>
      <c r="N390" s="24" t="s">
        <v>1158</v>
      </c>
      <c r="O390" s="24"/>
      <c r="P390" s="129"/>
      <c r="Q390" s="24">
        <v>10</v>
      </c>
      <c r="R390" s="24"/>
      <c r="S390" s="24"/>
      <c r="T390" s="24"/>
      <c r="U390" s="24"/>
      <c r="V390" s="38" t="s">
        <v>70</v>
      </c>
      <c r="W390" s="29" t="s">
        <v>20</v>
      </c>
      <c r="X390" s="163" t="s">
        <v>2199</v>
      </c>
      <c r="Y390" s="32"/>
      <c r="Z390" s="32"/>
      <c r="AA39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9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9.7370983446932833</v>
      </c>
      <c r="AC39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9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9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9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0" s="161">
        <f>SUM(Infrastructure[[#This Row],[2011/12c]:[2014/15c]])</f>
        <v>9.7370983446932833</v>
      </c>
      <c r="AH390" s="161">
        <f>SUM(Infrastructure[[#This Row],[2012/13c]:[2014/15c]])</f>
        <v>9.7370983446932833</v>
      </c>
      <c r="AI390" s="161">
        <f>SUM(Infrastructure[[#This Row],[2015 to 2020c]:[Beyond 2020c]])</f>
        <v>0</v>
      </c>
      <c r="AJ390" s="160">
        <f>Infrastructure[[#This Row],[2012 to 2015 deflated]]+Infrastructure[[#This Row],[Post 2015 deflated]]</f>
        <v>9.7370983446932833</v>
      </c>
      <c r="AK390" s="160">
        <f>Infrastructure[[#This Row],[2011 to 2015 deflated]]+Infrastructure[[#This Row],[Post 2015 deflated]]</f>
        <v>9.7370983446932833</v>
      </c>
    </row>
    <row r="391" spans="1:37" ht="30">
      <c r="A391" s="109" t="s">
        <v>1927</v>
      </c>
      <c r="B391" s="25" t="s">
        <v>81</v>
      </c>
      <c r="C391" s="37" t="s">
        <v>183</v>
      </c>
      <c r="D391" s="37" t="s">
        <v>185</v>
      </c>
      <c r="E391" s="37" t="s">
        <v>184</v>
      </c>
      <c r="F391" s="26" t="s">
        <v>38</v>
      </c>
      <c r="G391" s="38" t="s">
        <v>26</v>
      </c>
      <c r="H391" s="29" t="s">
        <v>16</v>
      </c>
      <c r="I391" s="38" t="s">
        <v>26</v>
      </c>
      <c r="J391" s="28" t="s">
        <v>22</v>
      </c>
      <c r="K391" s="44" t="s">
        <v>86</v>
      </c>
      <c r="L391" s="44">
        <v>2017</v>
      </c>
      <c r="M391" s="29" t="s">
        <v>18</v>
      </c>
      <c r="N391" s="24" t="s">
        <v>1153</v>
      </c>
      <c r="O391" s="24"/>
      <c r="P391" s="129"/>
      <c r="Q391" s="24"/>
      <c r="R391" s="24"/>
      <c r="S391" s="24"/>
      <c r="T391" s="24"/>
      <c r="U391" s="24"/>
      <c r="V391" s="38" t="s">
        <v>70</v>
      </c>
      <c r="W391" s="29" t="s">
        <v>20</v>
      </c>
      <c r="X391" s="163" t="s">
        <v>2199</v>
      </c>
      <c r="Y391" s="32" t="s">
        <v>179</v>
      </c>
      <c r="Z391" s="32" t="s">
        <v>180</v>
      </c>
      <c r="AA39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9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9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9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9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9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1" s="161">
        <f>SUM(Infrastructure[[#This Row],[2011/12c]:[2014/15c]])</f>
        <v>0</v>
      </c>
      <c r="AH391" s="161">
        <f>SUM(Infrastructure[[#This Row],[2012/13c]:[2014/15c]])</f>
        <v>0</v>
      </c>
      <c r="AI391" s="161">
        <f>SUM(Infrastructure[[#This Row],[2015 to 2020c]:[Beyond 2020c]])</f>
        <v>0</v>
      </c>
      <c r="AJ391" s="160">
        <f>Infrastructure[[#This Row],[2012 to 2015 deflated]]+Infrastructure[[#This Row],[Post 2015 deflated]]</f>
        <v>0</v>
      </c>
      <c r="AK391" s="160">
        <f>Infrastructure[[#This Row],[2011 to 2015 deflated]]+Infrastructure[[#This Row],[Post 2015 deflated]]</f>
        <v>0</v>
      </c>
    </row>
    <row r="392" spans="1:37" ht="45">
      <c r="A392" s="109" t="s">
        <v>1927</v>
      </c>
      <c r="B392" s="25" t="s">
        <v>81</v>
      </c>
      <c r="C392" s="37" t="s">
        <v>161</v>
      </c>
      <c r="D392" s="37" t="s">
        <v>166</v>
      </c>
      <c r="E392" s="37" t="s">
        <v>163</v>
      </c>
      <c r="F392" s="26" t="s">
        <v>29</v>
      </c>
      <c r="G392" s="38" t="s">
        <v>15</v>
      </c>
      <c r="H392" s="29" t="s">
        <v>16</v>
      </c>
      <c r="I392" s="38" t="s">
        <v>21</v>
      </c>
      <c r="J392" s="28" t="s">
        <v>19</v>
      </c>
      <c r="K392" s="44">
        <v>2012</v>
      </c>
      <c r="L392" s="44">
        <v>2015</v>
      </c>
      <c r="M392" s="29" t="s">
        <v>18</v>
      </c>
      <c r="N392" s="24" t="s">
        <v>1158</v>
      </c>
      <c r="O392" s="24" t="s">
        <v>1159</v>
      </c>
      <c r="P392" s="129">
        <v>5</v>
      </c>
      <c r="Q392" s="24">
        <v>1</v>
      </c>
      <c r="R392" s="24">
        <v>2</v>
      </c>
      <c r="S392" s="24">
        <v>2</v>
      </c>
      <c r="T392" s="24"/>
      <c r="U392" s="24"/>
      <c r="V392" s="38" t="s">
        <v>88</v>
      </c>
      <c r="W392" s="29" t="s">
        <v>20</v>
      </c>
      <c r="X392" s="163" t="s">
        <v>78</v>
      </c>
      <c r="Y392" s="32" t="s">
        <v>167</v>
      </c>
      <c r="Z392" s="32" t="s">
        <v>168</v>
      </c>
      <c r="AA39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v>
      </c>
      <c r="AB39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0.97370983446932824</v>
      </c>
      <c r="AC39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1.8999216282328357</v>
      </c>
      <c r="AD39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1.8535820763247179</v>
      </c>
      <c r="AE39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9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2" s="161">
        <f>SUM(Infrastructure[[#This Row],[2011/12c]:[2014/15c]])</f>
        <v>9.7272135390268826</v>
      </c>
      <c r="AH392" s="161">
        <f>SUM(Infrastructure[[#This Row],[2012/13c]:[2014/15c]])</f>
        <v>4.7272135390268826</v>
      </c>
      <c r="AI392" s="161">
        <f>SUM(Infrastructure[[#This Row],[2015 to 2020c]:[Beyond 2020c]])</f>
        <v>0</v>
      </c>
      <c r="AJ392" s="160">
        <f>Infrastructure[[#This Row],[2012 to 2015 deflated]]+Infrastructure[[#This Row],[Post 2015 deflated]]</f>
        <v>4.7272135390268826</v>
      </c>
      <c r="AK392" s="160">
        <f>Infrastructure[[#This Row],[2011 to 2015 deflated]]+Infrastructure[[#This Row],[Post 2015 deflated]]</f>
        <v>9.7272135390268826</v>
      </c>
    </row>
    <row r="393" spans="1:37" ht="30">
      <c r="A393" s="109" t="s">
        <v>1927</v>
      </c>
      <c r="B393" s="25" t="s">
        <v>81</v>
      </c>
      <c r="C393" s="37" t="s">
        <v>1952</v>
      </c>
      <c r="D393" s="37" t="s">
        <v>169</v>
      </c>
      <c r="E393" s="37" t="s">
        <v>170</v>
      </c>
      <c r="F393" s="26" t="s">
        <v>37</v>
      </c>
      <c r="G393" s="38" t="s">
        <v>21</v>
      </c>
      <c r="H393" s="29" t="s">
        <v>16</v>
      </c>
      <c r="I393" s="38" t="s">
        <v>21</v>
      </c>
      <c r="J393" s="28" t="s">
        <v>19</v>
      </c>
      <c r="K393" s="44">
        <v>2012</v>
      </c>
      <c r="L393" s="44">
        <v>2013</v>
      </c>
      <c r="M393" s="29" t="s">
        <v>18</v>
      </c>
      <c r="N393" s="24" t="s">
        <v>1154</v>
      </c>
      <c r="O393" s="24" t="s">
        <v>1155</v>
      </c>
      <c r="P393" s="129">
        <v>1</v>
      </c>
      <c r="Q393" s="24">
        <v>1</v>
      </c>
      <c r="R393" s="24"/>
      <c r="S393" s="24"/>
      <c r="T393" s="24"/>
      <c r="U393" s="24"/>
      <c r="V393" s="38" t="s">
        <v>88</v>
      </c>
      <c r="W393" s="29" t="s">
        <v>20</v>
      </c>
      <c r="X393" s="163" t="s">
        <v>78</v>
      </c>
      <c r="Y393" s="32" t="s">
        <v>171</v>
      </c>
      <c r="Z393" s="32" t="s">
        <v>172</v>
      </c>
      <c r="AA39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v>
      </c>
      <c r="AB39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0.97370983446932824</v>
      </c>
      <c r="AC39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9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9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9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3" s="161">
        <f>SUM(Infrastructure[[#This Row],[2011/12c]:[2014/15c]])</f>
        <v>1.9737098344693282</v>
      </c>
      <c r="AH393" s="161">
        <f>SUM(Infrastructure[[#This Row],[2012/13c]:[2014/15c]])</f>
        <v>0.97370983446932824</v>
      </c>
      <c r="AI393" s="161">
        <f>SUM(Infrastructure[[#This Row],[2015 to 2020c]:[Beyond 2020c]])</f>
        <v>0</v>
      </c>
      <c r="AJ393" s="160">
        <f>Infrastructure[[#This Row],[2012 to 2015 deflated]]+Infrastructure[[#This Row],[Post 2015 deflated]]</f>
        <v>0.97370983446932824</v>
      </c>
      <c r="AK393" s="160">
        <f>Infrastructure[[#This Row],[2011 to 2015 deflated]]+Infrastructure[[#This Row],[Post 2015 deflated]]</f>
        <v>1.9737098344693282</v>
      </c>
    </row>
    <row r="394" spans="1:37" ht="60">
      <c r="A394" s="109" t="s">
        <v>1927</v>
      </c>
      <c r="B394" s="25" t="s">
        <v>81</v>
      </c>
      <c r="C394" s="37" t="s">
        <v>1953</v>
      </c>
      <c r="D394" s="37" t="s">
        <v>162</v>
      </c>
      <c r="E394" s="37" t="s">
        <v>163</v>
      </c>
      <c r="F394" s="26" t="s">
        <v>29</v>
      </c>
      <c r="G394" s="38" t="s">
        <v>15</v>
      </c>
      <c r="H394" s="29" t="s">
        <v>16</v>
      </c>
      <c r="I394" s="38" t="s">
        <v>21</v>
      </c>
      <c r="J394" s="28" t="s">
        <v>19</v>
      </c>
      <c r="K394" s="44">
        <v>2012</v>
      </c>
      <c r="L394" s="44">
        <v>2015</v>
      </c>
      <c r="M394" s="29" t="s">
        <v>18</v>
      </c>
      <c r="N394" s="24" t="s">
        <v>1156</v>
      </c>
      <c r="O394" s="24" t="s">
        <v>1157</v>
      </c>
      <c r="P394" s="129">
        <v>7</v>
      </c>
      <c r="Q394" s="24">
        <v>3</v>
      </c>
      <c r="R394" s="24">
        <v>7</v>
      </c>
      <c r="S394" s="24">
        <v>3</v>
      </c>
      <c r="T394" s="24"/>
      <c r="U394" s="24"/>
      <c r="V394" s="38" t="s">
        <v>88</v>
      </c>
      <c r="W394" s="29" t="s">
        <v>20</v>
      </c>
      <c r="X394" s="163" t="s">
        <v>78</v>
      </c>
      <c r="Y394" s="32" t="s">
        <v>164</v>
      </c>
      <c r="Z394" s="32" t="s">
        <v>165</v>
      </c>
      <c r="AA39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7</v>
      </c>
      <c r="AB39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2.9211295034079847</v>
      </c>
      <c r="AC39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6.6497256988149251</v>
      </c>
      <c r="AD39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2.7803731144870771</v>
      </c>
      <c r="AE39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9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4" s="161">
        <f>SUM(Infrastructure[[#This Row],[2011/12c]:[2014/15c]])</f>
        <v>19.351228316709985</v>
      </c>
      <c r="AH394" s="161">
        <f>SUM(Infrastructure[[#This Row],[2012/13c]:[2014/15c]])</f>
        <v>12.351228316709987</v>
      </c>
      <c r="AI394" s="161">
        <f>SUM(Infrastructure[[#This Row],[2015 to 2020c]:[Beyond 2020c]])</f>
        <v>0</v>
      </c>
      <c r="AJ394" s="160">
        <f>Infrastructure[[#This Row],[2012 to 2015 deflated]]+Infrastructure[[#This Row],[Post 2015 deflated]]</f>
        <v>12.351228316709987</v>
      </c>
      <c r="AK394" s="160">
        <f>Infrastructure[[#This Row],[2011 to 2015 deflated]]+Infrastructure[[#This Row],[Post 2015 deflated]]</f>
        <v>19.351228316709985</v>
      </c>
    </row>
    <row r="395" spans="1:37" ht="30">
      <c r="A395" s="109" t="s">
        <v>1927</v>
      </c>
      <c r="B395" s="25" t="s">
        <v>81</v>
      </c>
      <c r="C395" s="37" t="s">
        <v>101</v>
      </c>
      <c r="D395" s="37" t="s">
        <v>1121</v>
      </c>
      <c r="E395" s="37"/>
      <c r="F395" s="26" t="s">
        <v>38</v>
      </c>
      <c r="G395" s="38" t="s">
        <v>26</v>
      </c>
      <c r="H395" s="29" t="s">
        <v>16</v>
      </c>
      <c r="I395" s="38" t="s">
        <v>26</v>
      </c>
      <c r="J395" s="28" t="s">
        <v>19</v>
      </c>
      <c r="K395" s="44"/>
      <c r="L395" s="44"/>
      <c r="M395" s="29" t="s">
        <v>18</v>
      </c>
      <c r="N395" s="24" t="s">
        <v>1161</v>
      </c>
      <c r="O395" s="24"/>
      <c r="P395" s="129"/>
      <c r="Q395" s="24">
        <v>0.6</v>
      </c>
      <c r="R395" s="24">
        <v>4.2</v>
      </c>
      <c r="S395" s="24">
        <v>4.2</v>
      </c>
      <c r="T395" s="24">
        <v>6</v>
      </c>
      <c r="U395" s="24"/>
      <c r="V395" s="38" t="s">
        <v>88</v>
      </c>
      <c r="W395" s="29" t="s">
        <v>20</v>
      </c>
      <c r="X395" s="163" t="s">
        <v>78</v>
      </c>
      <c r="Y395" s="32" t="s">
        <v>177</v>
      </c>
      <c r="Z395" s="32" t="s">
        <v>178</v>
      </c>
      <c r="AA39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9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0.58422590068159697</v>
      </c>
      <c r="AC39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3.9898354192889549</v>
      </c>
      <c r="AD39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3.8925223602819079</v>
      </c>
      <c r="AE39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5.4251182721699065</v>
      </c>
      <c r="AF39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5" s="161">
        <f>SUM(Infrastructure[[#This Row],[2011/12c]:[2014/15c]])</f>
        <v>8.4665836802524588</v>
      </c>
      <c r="AH395" s="161">
        <f>SUM(Infrastructure[[#This Row],[2012/13c]:[2014/15c]])</f>
        <v>8.4665836802524588</v>
      </c>
      <c r="AI395" s="161">
        <f>SUM(Infrastructure[[#This Row],[2015 to 2020c]:[Beyond 2020c]])</f>
        <v>5.4251182721699065</v>
      </c>
      <c r="AJ395" s="160">
        <f>Infrastructure[[#This Row],[2012 to 2015 deflated]]+Infrastructure[[#This Row],[Post 2015 deflated]]</f>
        <v>13.891701952422366</v>
      </c>
      <c r="AK395" s="160">
        <f>Infrastructure[[#This Row],[2011 to 2015 deflated]]+Infrastructure[[#This Row],[Post 2015 deflated]]</f>
        <v>13.891701952422366</v>
      </c>
    </row>
    <row r="396" spans="1:37" ht="30">
      <c r="A396" s="109" t="s">
        <v>1927</v>
      </c>
      <c r="B396" s="25" t="s">
        <v>81</v>
      </c>
      <c r="C396" s="37" t="s">
        <v>101</v>
      </c>
      <c r="D396" s="37" t="s">
        <v>175</v>
      </c>
      <c r="E396" s="37"/>
      <c r="F396" s="26" t="s">
        <v>36</v>
      </c>
      <c r="G396" s="38" t="s">
        <v>26</v>
      </c>
      <c r="H396" s="29" t="s">
        <v>16</v>
      </c>
      <c r="I396" s="38" t="s">
        <v>26</v>
      </c>
      <c r="J396" s="28" t="s">
        <v>19</v>
      </c>
      <c r="K396" s="44">
        <v>2012</v>
      </c>
      <c r="L396" s="44">
        <v>2014</v>
      </c>
      <c r="M396" s="29" t="s">
        <v>18</v>
      </c>
      <c r="N396" s="24" t="s">
        <v>1160</v>
      </c>
      <c r="O396" s="24"/>
      <c r="P396" s="129"/>
      <c r="Q396" s="24">
        <v>5.2</v>
      </c>
      <c r="R396" s="24">
        <v>1.7</v>
      </c>
      <c r="S396" s="24"/>
      <c r="T396" s="24"/>
      <c r="U396" s="24"/>
      <c r="V396" s="38" t="s">
        <v>88</v>
      </c>
      <c r="W396" s="29" t="s">
        <v>20</v>
      </c>
      <c r="X396" s="163" t="s">
        <v>78</v>
      </c>
      <c r="Y396" s="32"/>
      <c r="Z396" s="32" t="s">
        <v>176</v>
      </c>
      <c r="AA39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9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5.0632911392405067</v>
      </c>
      <c r="AC39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1.6149333839979103</v>
      </c>
      <c r="AD39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9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9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6" s="161">
        <f>SUM(Infrastructure[[#This Row],[2011/12c]:[2014/15c]])</f>
        <v>6.6782245232384172</v>
      </c>
      <c r="AH396" s="161">
        <f>SUM(Infrastructure[[#This Row],[2012/13c]:[2014/15c]])</f>
        <v>6.6782245232384172</v>
      </c>
      <c r="AI396" s="161">
        <f>SUM(Infrastructure[[#This Row],[2015 to 2020c]:[Beyond 2020c]])</f>
        <v>0</v>
      </c>
      <c r="AJ396" s="160">
        <f>Infrastructure[[#This Row],[2012 to 2015 deflated]]+Infrastructure[[#This Row],[Post 2015 deflated]]</f>
        <v>6.6782245232384172</v>
      </c>
      <c r="AK396" s="160">
        <f>Infrastructure[[#This Row],[2011 to 2015 deflated]]+Infrastructure[[#This Row],[Post 2015 deflated]]</f>
        <v>6.6782245232384172</v>
      </c>
    </row>
    <row r="397" spans="1:37" ht="75">
      <c r="A397" s="109" t="s">
        <v>1927</v>
      </c>
      <c r="B397" s="25" t="s">
        <v>81</v>
      </c>
      <c r="C397" s="37" t="s">
        <v>101</v>
      </c>
      <c r="D397" s="37" t="s">
        <v>1122</v>
      </c>
      <c r="E397" s="37" t="s">
        <v>1123</v>
      </c>
      <c r="F397" s="26" t="s">
        <v>1773</v>
      </c>
      <c r="G397" s="38" t="s">
        <v>26</v>
      </c>
      <c r="H397" s="29" t="s">
        <v>16</v>
      </c>
      <c r="I397" s="38" t="s">
        <v>26</v>
      </c>
      <c r="J397" s="28" t="s">
        <v>24</v>
      </c>
      <c r="K397" s="44">
        <v>2013</v>
      </c>
      <c r="L397" s="44" t="s">
        <v>1124</v>
      </c>
      <c r="M397" s="29" t="s">
        <v>18</v>
      </c>
      <c r="N397" s="24">
        <v>39</v>
      </c>
      <c r="O397" s="24"/>
      <c r="P397" s="129"/>
      <c r="Q397" s="24"/>
      <c r="R397" s="24">
        <v>4</v>
      </c>
      <c r="S397" s="24">
        <v>5</v>
      </c>
      <c r="T397" s="24">
        <v>25</v>
      </c>
      <c r="U397" s="24">
        <v>5</v>
      </c>
      <c r="V397" s="38" t="s">
        <v>88</v>
      </c>
      <c r="W397" s="29" t="s">
        <v>20</v>
      </c>
      <c r="X397" s="163" t="s">
        <v>2199</v>
      </c>
      <c r="Y397" s="32" t="s">
        <v>1125</v>
      </c>
      <c r="Z397" s="32" t="s">
        <v>1126</v>
      </c>
      <c r="AA39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39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9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3.7998432564656714</v>
      </c>
      <c r="AD39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4.6339551908117951</v>
      </c>
      <c r="AE39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22.60465946737461</v>
      </c>
      <c r="AF39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4.0747729279650686</v>
      </c>
      <c r="AG397" s="161">
        <f>SUM(Infrastructure[[#This Row],[2011/12c]:[2014/15c]])</f>
        <v>8.4337984472774661</v>
      </c>
      <c r="AH397" s="161">
        <f>SUM(Infrastructure[[#This Row],[2012/13c]:[2014/15c]])</f>
        <v>8.4337984472774661</v>
      </c>
      <c r="AI397" s="161">
        <f>SUM(Infrastructure[[#This Row],[2015 to 2020c]:[Beyond 2020c]])</f>
        <v>26.679432395339678</v>
      </c>
      <c r="AJ397" s="160">
        <f>Infrastructure[[#This Row],[2012 to 2015 deflated]]+Infrastructure[[#This Row],[Post 2015 deflated]]</f>
        <v>35.113230842617142</v>
      </c>
      <c r="AK397" s="160">
        <f>Infrastructure[[#This Row],[2011 to 2015 deflated]]+Infrastructure[[#This Row],[Post 2015 deflated]]</f>
        <v>35.113230842617142</v>
      </c>
    </row>
    <row r="398" spans="1:37" ht="30">
      <c r="A398" s="109" t="s">
        <v>1927</v>
      </c>
      <c r="B398" s="109" t="s">
        <v>81</v>
      </c>
      <c r="C398" s="114" t="s">
        <v>81</v>
      </c>
      <c r="D398" s="118" t="s">
        <v>1939</v>
      </c>
      <c r="E398" s="120" t="s">
        <v>1940</v>
      </c>
      <c r="F398" s="26" t="s">
        <v>34</v>
      </c>
      <c r="G398" s="124" t="s">
        <v>26</v>
      </c>
      <c r="H398" s="29" t="s">
        <v>16</v>
      </c>
      <c r="I398" s="127" t="s">
        <v>26</v>
      </c>
      <c r="J398" s="28" t="s">
        <v>24</v>
      </c>
      <c r="K398" s="44"/>
      <c r="L398" s="44" t="s">
        <v>41</v>
      </c>
      <c r="M398" s="29" t="s">
        <v>18</v>
      </c>
      <c r="N398" s="24">
        <v>10</v>
      </c>
      <c r="O398" s="24"/>
      <c r="P398" s="129">
        <v>10</v>
      </c>
      <c r="Q398" s="24">
        <v>0</v>
      </c>
      <c r="R398" s="24">
        <v>0</v>
      </c>
      <c r="S398" s="24">
        <v>0</v>
      </c>
      <c r="T398" s="24">
        <v>0</v>
      </c>
      <c r="U398" s="24">
        <v>0</v>
      </c>
      <c r="V398" s="127" t="s">
        <v>23</v>
      </c>
      <c r="W398" s="29" t="s">
        <v>20</v>
      </c>
      <c r="X398" s="131"/>
      <c r="Y398" s="132" t="s">
        <v>1934</v>
      </c>
      <c r="Z398" s="118"/>
      <c r="AA39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10</v>
      </c>
      <c r="AB39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9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9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9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9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8" s="160">
        <f>SUM(Infrastructure[[#This Row],[2011/12c]:[2014/15c]])</f>
        <v>10</v>
      </c>
      <c r="AH398" s="160">
        <f>SUM(Infrastructure[[#This Row],[2012/13c]:[2014/15c]])</f>
        <v>0</v>
      </c>
      <c r="AI398" s="160">
        <f>SUM(Infrastructure[[#This Row],[2015 to 2020c]:[Beyond 2020c]])</f>
        <v>0</v>
      </c>
      <c r="AJ398" s="160">
        <f>Infrastructure[[#This Row],[2012 to 2015 deflated]]+Infrastructure[[#This Row],[Post 2015 deflated]]</f>
        <v>0</v>
      </c>
      <c r="AK398" s="160">
        <f>Infrastructure[[#This Row],[2011 to 2015 deflated]]+Infrastructure[[#This Row],[Post 2015 deflated]]</f>
        <v>10</v>
      </c>
    </row>
    <row r="399" spans="1:37" ht="45">
      <c r="A399" s="109" t="s">
        <v>1927</v>
      </c>
      <c r="B399" s="109" t="s">
        <v>81</v>
      </c>
      <c r="C399" s="114" t="s">
        <v>81</v>
      </c>
      <c r="D399" s="118" t="s">
        <v>1943</v>
      </c>
      <c r="E399" s="120" t="s">
        <v>1942</v>
      </c>
      <c r="F399" s="26" t="s">
        <v>39</v>
      </c>
      <c r="G399" s="124" t="s">
        <v>26</v>
      </c>
      <c r="H399" s="29" t="s">
        <v>16</v>
      </c>
      <c r="I399" s="127" t="s">
        <v>26</v>
      </c>
      <c r="J399" s="28" t="s">
        <v>24</v>
      </c>
      <c r="K399" s="44"/>
      <c r="L399" s="44" t="s">
        <v>41</v>
      </c>
      <c r="M399" s="29" t="s">
        <v>41</v>
      </c>
      <c r="N399" s="24">
        <v>44</v>
      </c>
      <c r="O399" s="24"/>
      <c r="P399" s="129">
        <v>44</v>
      </c>
      <c r="Q399" s="24">
        <v>0</v>
      </c>
      <c r="R399" s="24">
        <v>0</v>
      </c>
      <c r="S399" s="24">
        <v>0</v>
      </c>
      <c r="T399" s="24">
        <v>0</v>
      </c>
      <c r="U399" s="24">
        <v>0</v>
      </c>
      <c r="V399" s="127" t="s">
        <v>23</v>
      </c>
      <c r="W399" s="29" t="s">
        <v>20</v>
      </c>
      <c r="X399" s="131"/>
      <c r="Y399" s="132" t="s">
        <v>1937</v>
      </c>
      <c r="Z399" s="118"/>
      <c r="AA39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44</v>
      </c>
      <c r="AB39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39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39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39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39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399" s="160">
        <f>SUM(Infrastructure[[#This Row],[2011/12c]:[2014/15c]])</f>
        <v>44</v>
      </c>
      <c r="AH399" s="160">
        <f>SUM(Infrastructure[[#This Row],[2012/13c]:[2014/15c]])</f>
        <v>0</v>
      </c>
      <c r="AI399" s="160">
        <f>SUM(Infrastructure[[#This Row],[2015 to 2020c]:[Beyond 2020c]])</f>
        <v>0</v>
      </c>
      <c r="AJ399" s="160">
        <f>Infrastructure[[#This Row],[2012 to 2015 deflated]]+Infrastructure[[#This Row],[Post 2015 deflated]]</f>
        <v>0</v>
      </c>
      <c r="AK399" s="160">
        <f>Infrastructure[[#This Row],[2011 to 2015 deflated]]+Infrastructure[[#This Row],[Post 2015 deflated]]</f>
        <v>44</v>
      </c>
    </row>
    <row r="400" spans="1:37" ht="45">
      <c r="A400" s="109" t="s">
        <v>1927</v>
      </c>
      <c r="B400" s="109" t="s">
        <v>81</v>
      </c>
      <c r="C400" s="114" t="s">
        <v>81</v>
      </c>
      <c r="D400" s="118" t="s">
        <v>1941</v>
      </c>
      <c r="E400" s="120" t="s">
        <v>1942</v>
      </c>
      <c r="F400" s="26" t="s">
        <v>39</v>
      </c>
      <c r="G400" s="124" t="s">
        <v>26</v>
      </c>
      <c r="H400" s="29" t="s">
        <v>16</v>
      </c>
      <c r="I400" s="127" t="s">
        <v>26</v>
      </c>
      <c r="J400" s="28" t="s">
        <v>24</v>
      </c>
      <c r="K400" s="44"/>
      <c r="L400" s="44" t="s">
        <v>41</v>
      </c>
      <c r="M400" s="29" t="s">
        <v>41</v>
      </c>
      <c r="N400" s="24">
        <v>26</v>
      </c>
      <c r="O400" s="24"/>
      <c r="P400" s="129">
        <v>26</v>
      </c>
      <c r="Q400" s="24">
        <v>0</v>
      </c>
      <c r="R400" s="24">
        <v>0</v>
      </c>
      <c r="S400" s="24">
        <v>0</v>
      </c>
      <c r="T400" s="24">
        <v>0</v>
      </c>
      <c r="U400" s="24">
        <v>0</v>
      </c>
      <c r="V400" s="127" t="s">
        <v>23</v>
      </c>
      <c r="W400" s="29" t="s">
        <v>20</v>
      </c>
      <c r="X400" s="131"/>
      <c r="Y400" s="132" t="s">
        <v>1937</v>
      </c>
      <c r="Z400" s="118"/>
      <c r="AA40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26</v>
      </c>
      <c r="AB40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0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0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0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0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00" s="160">
        <f>SUM(Infrastructure[[#This Row],[2011/12c]:[2014/15c]])</f>
        <v>26</v>
      </c>
      <c r="AH400" s="160">
        <f>SUM(Infrastructure[[#This Row],[2012/13c]:[2014/15c]])</f>
        <v>0</v>
      </c>
      <c r="AI400" s="160">
        <f>SUM(Infrastructure[[#This Row],[2015 to 2020c]:[Beyond 2020c]])</f>
        <v>0</v>
      </c>
      <c r="AJ400" s="160">
        <f>Infrastructure[[#This Row],[2012 to 2015 deflated]]+Infrastructure[[#This Row],[Post 2015 deflated]]</f>
        <v>0</v>
      </c>
      <c r="AK400" s="160">
        <f>Infrastructure[[#This Row],[2011 to 2015 deflated]]+Infrastructure[[#This Row],[Post 2015 deflated]]</f>
        <v>26</v>
      </c>
    </row>
    <row r="401" spans="1:37" ht="30">
      <c r="A401" s="109" t="s">
        <v>1927</v>
      </c>
      <c r="B401" s="109" t="s">
        <v>81</v>
      </c>
      <c r="C401" s="114" t="s">
        <v>81</v>
      </c>
      <c r="D401" s="118" t="s">
        <v>1928</v>
      </c>
      <c r="E401" s="120" t="s">
        <v>1929</v>
      </c>
      <c r="F401" s="26" t="s">
        <v>14</v>
      </c>
      <c r="G401" s="124" t="s">
        <v>26</v>
      </c>
      <c r="H401" s="29" t="s">
        <v>16</v>
      </c>
      <c r="I401" s="127" t="s">
        <v>26</v>
      </c>
      <c r="J401" s="28" t="s">
        <v>24</v>
      </c>
      <c r="K401" s="44">
        <v>2011</v>
      </c>
      <c r="L401" s="44">
        <v>2012</v>
      </c>
      <c r="M401" s="29" t="s">
        <v>18</v>
      </c>
      <c r="N401" s="24" t="s">
        <v>1930</v>
      </c>
      <c r="O401" s="24"/>
      <c r="P401" s="129">
        <v>145</v>
      </c>
      <c r="Q401" s="24"/>
      <c r="R401" s="24"/>
      <c r="S401" s="24"/>
      <c r="T401" s="24"/>
      <c r="U401" s="24"/>
      <c r="V401" s="127"/>
      <c r="W401" s="47" t="s">
        <v>20</v>
      </c>
      <c r="X401" s="131"/>
      <c r="Y401" s="132"/>
      <c r="Z401" s="118" t="s">
        <v>1931</v>
      </c>
      <c r="AA40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145</v>
      </c>
      <c r="AB40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0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0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0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0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01" s="160">
        <f>SUM(Infrastructure[[#This Row],[2011/12c]:[2014/15c]])</f>
        <v>145</v>
      </c>
      <c r="AH401" s="160">
        <f>SUM(Infrastructure[[#This Row],[2012/13c]:[2014/15c]])</f>
        <v>0</v>
      </c>
      <c r="AI401" s="160">
        <f>SUM(Infrastructure[[#This Row],[2015 to 2020c]:[Beyond 2020c]])</f>
        <v>0</v>
      </c>
      <c r="AJ401" s="160">
        <f>Infrastructure[[#This Row],[2012 to 2015 deflated]]+Infrastructure[[#This Row],[Post 2015 deflated]]</f>
        <v>0</v>
      </c>
      <c r="AK401" s="160">
        <f>Infrastructure[[#This Row],[2011 to 2015 deflated]]+Infrastructure[[#This Row],[Post 2015 deflated]]</f>
        <v>145</v>
      </c>
    </row>
    <row r="402" spans="1:37" ht="30">
      <c r="A402" s="109" t="s">
        <v>1927</v>
      </c>
      <c r="B402" s="109" t="s">
        <v>81</v>
      </c>
      <c r="C402" s="114" t="s">
        <v>81</v>
      </c>
      <c r="D402" s="118" t="s">
        <v>1944</v>
      </c>
      <c r="E402" s="120" t="s">
        <v>1945</v>
      </c>
      <c r="F402" s="26" t="s">
        <v>39</v>
      </c>
      <c r="G402" s="124" t="s">
        <v>26</v>
      </c>
      <c r="H402" s="29" t="s">
        <v>16</v>
      </c>
      <c r="I402" s="127" t="s">
        <v>26</v>
      </c>
      <c r="J402" s="28" t="s">
        <v>24</v>
      </c>
      <c r="K402" s="44"/>
      <c r="L402" s="44" t="s">
        <v>41</v>
      </c>
      <c r="M402" s="29" t="s">
        <v>41</v>
      </c>
      <c r="N402" s="24">
        <v>74</v>
      </c>
      <c r="O402" s="24"/>
      <c r="P402" s="129">
        <v>0</v>
      </c>
      <c r="Q402" s="24">
        <v>5</v>
      </c>
      <c r="R402" s="24">
        <v>9.1</v>
      </c>
      <c r="S402" s="24">
        <v>18.100000000000001</v>
      </c>
      <c r="T402" s="24">
        <v>31.8</v>
      </c>
      <c r="U402" s="24">
        <v>10</v>
      </c>
      <c r="V402" s="127" t="s">
        <v>23</v>
      </c>
      <c r="W402" s="29" t="s">
        <v>20</v>
      </c>
      <c r="X402" s="131"/>
      <c r="Y402" s="132" t="s">
        <v>1946</v>
      </c>
      <c r="Z402" s="118"/>
      <c r="AA40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0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4.8685491723466416</v>
      </c>
      <c r="AC40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8.6446434084594017</v>
      </c>
      <c r="AD40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16.774917790738701</v>
      </c>
      <c r="AE40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28.753126842500507</v>
      </c>
      <c r="AF40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8.1495458559301373</v>
      </c>
      <c r="AG402" s="160">
        <f>SUM(Infrastructure[[#This Row],[2011/12c]:[2014/15c]])</f>
        <v>30.288110371544747</v>
      </c>
      <c r="AH402" s="160">
        <f>SUM(Infrastructure[[#This Row],[2012/13c]:[2014/15c]])</f>
        <v>30.288110371544747</v>
      </c>
      <c r="AI402" s="160">
        <f>SUM(Infrastructure[[#This Row],[2015 to 2020c]:[Beyond 2020c]])</f>
        <v>36.902672698430642</v>
      </c>
      <c r="AJ402" s="160">
        <f>Infrastructure[[#This Row],[2012 to 2015 deflated]]+Infrastructure[[#This Row],[Post 2015 deflated]]</f>
        <v>67.190783069975396</v>
      </c>
      <c r="AK402" s="160">
        <f>Infrastructure[[#This Row],[2011 to 2015 deflated]]+Infrastructure[[#This Row],[Post 2015 deflated]]</f>
        <v>67.190783069975396</v>
      </c>
    </row>
    <row r="403" spans="1:37" ht="30">
      <c r="A403" s="109" t="s">
        <v>1927</v>
      </c>
      <c r="B403" s="109" t="s">
        <v>81</v>
      </c>
      <c r="C403" s="114" t="s">
        <v>81</v>
      </c>
      <c r="D403" s="118" t="s">
        <v>1932</v>
      </c>
      <c r="E403" s="120" t="s">
        <v>1933</v>
      </c>
      <c r="F403" s="26" t="s">
        <v>38</v>
      </c>
      <c r="G403" s="124" t="s">
        <v>26</v>
      </c>
      <c r="H403" s="29" t="s">
        <v>16</v>
      </c>
      <c r="I403" s="127" t="s">
        <v>26</v>
      </c>
      <c r="J403" s="28" t="s">
        <v>24</v>
      </c>
      <c r="K403" s="44"/>
      <c r="L403" s="44" t="s">
        <v>41</v>
      </c>
      <c r="M403" s="29" t="s">
        <v>18</v>
      </c>
      <c r="N403" s="24">
        <v>21</v>
      </c>
      <c r="O403" s="24"/>
      <c r="P403" s="129">
        <v>14</v>
      </c>
      <c r="Q403" s="24">
        <v>4</v>
      </c>
      <c r="R403" s="24">
        <v>2</v>
      </c>
      <c r="S403" s="24">
        <v>1</v>
      </c>
      <c r="T403" s="24">
        <v>0</v>
      </c>
      <c r="U403" s="24">
        <v>0</v>
      </c>
      <c r="V403" s="127" t="s">
        <v>23</v>
      </c>
      <c r="W403" s="29" t="s">
        <v>20</v>
      </c>
      <c r="X403" s="131"/>
      <c r="Y403" s="132" t="s">
        <v>1934</v>
      </c>
      <c r="Z403" s="118"/>
      <c r="AA40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v>
      </c>
      <c r="AB40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3.894839337877313</v>
      </c>
      <c r="AC40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1.8999216282328357</v>
      </c>
      <c r="AD40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0.92679103816235897</v>
      </c>
      <c r="AE40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0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03" s="160">
        <f>SUM(Infrastructure[[#This Row],[2011/12c]:[2014/15c]])</f>
        <v>20.72155200427251</v>
      </c>
      <c r="AH403" s="160">
        <f>SUM(Infrastructure[[#This Row],[2012/13c]:[2014/15c]])</f>
        <v>6.7215520042725077</v>
      </c>
      <c r="AI403" s="160">
        <f>SUM(Infrastructure[[#This Row],[2015 to 2020c]:[Beyond 2020c]])</f>
        <v>0</v>
      </c>
      <c r="AJ403" s="160">
        <f>Infrastructure[[#This Row],[2012 to 2015 deflated]]+Infrastructure[[#This Row],[Post 2015 deflated]]</f>
        <v>6.7215520042725077</v>
      </c>
      <c r="AK403" s="160">
        <f>Infrastructure[[#This Row],[2011 to 2015 deflated]]+Infrastructure[[#This Row],[Post 2015 deflated]]</f>
        <v>20.72155200427251</v>
      </c>
    </row>
    <row r="404" spans="1:37" ht="75">
      <c r="A404" s="109" t="s">
        <v>1927</v>
      </c>
      <c r="B404" s="109" t="s">
        <v>81</v>
      </c>
      <c r="C404" s="114" t="s">
        <v>81</v>
      </c>
      <c r="D404" s="118" t="s">
        <v>1935</v>
      </c>
      <c r="E404" s="120" t="s">
        <v>1936</v>
      </c>
      <c r="F404" s="26" t="s">
        <v>38</v>
      </c>
      <c r="G404" s="124" t="s">
        <v>26</v>
      </c>
      <c r="H404" s="29" t="s">
        <v>16</v>
      </c>
      <c r="I404" s="127" t="s">
        <v>26</v>
      </c>
      <c r="J404" s="28" t="s">
        <v>24</v>
      </c>
      <c r="K404" s="44"/>
      <c r="L404" s="44" t="s">
        <v>41</v>
      </c>
      <c r="M404" s="29" t="s">
        <v>41</v>
      </c>
      <c r="N404" s="24">
        <v>10</v>
      </c>
      <c r="O404" s="24"/>
      <c r="P404" s="129">
        <v>10</v>
      </c>
      <c r="Q404" s="24">
        <v>0</v>
      </c>
      <c r="R404" s="24">
        <v>0</v>
      </c>
      <c r="S404" s="24">
        <v>0</v>
      </c>
      <c r="T404" s="24">
        <v>0</v>
      </c>
      <c r="U404" s="24">
        <v>0</v>
      </c>
      <c r="V404" s="127" t="s">
        <v>23</v>
      </c>
      <c r="W404" s="29" t="s">
        <v>20</v>
      </c>
      <c r="X404" s="131"/>
      <c r="Y404" s="132" t="s">
        <v>1937</v>
      </c>
      <c r="Z404" s="118" t="s">
        <v>1938</v>
      </c>
      <c r="AA40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10</v>
      </c>
      <c r="AB40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0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0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0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0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04" s="160">
        <f>SUM(Infrastructure[[#This Row],[2011/12c]:[2014/15c]])</f>
        <v>10</v>
      </c>
      <c r="AH404" s="160">
        <f>SUM(Infrastructure[[#This Row],[2012/13c]:[2014/15c]])</f>
        <v>0</v>
      </c>
      <c r="AI404" s="160">
        <f>SUM(Infrastructure[[#This Row],[2015 to 2020c]:[Beyond 2020c]])</f>
        <v>0</v>
      </c>
      <c r="AJ404" s="160">
        <f>Infrastructure[[#This Row],[2012 to 2015 deflated]]+Infrastructure[[#This Row],[Post 2015 deflated]]</f>
        <v>0</v>
      </c>
      <c r="AK404" s="160">
        <f>Infrastructure[[#This Row],[2011 to 2015 deflated]]+Infrastructure[[#This Row],[Post 2015 deflated]]</f>
        <v>10</v>
      </c>
    </row>
    <row r="405" spans="1:37" ht="30">
      <c r="A405" s="108" t="s">
        <v>82</v>
      </c>
      <c r="B405" s="108" t="s">
        <v>1898</v>
      </c>
      <c r="C405" s="114" t="s">
        <v>1898</v>
      </c>
      <c r="D405" s="45" t="s">
        <v>1905</v>
      </c>
      <c r="E405" s="51" t="s">
        <v>1904</v>
      </c>
      <c r="F405" s="26" t="s">
        <v>31</v>
      </c>
      <c r="G405" s="38" t="s">
        <v>21</v>
      </c>
      <c r="H405" s="29" t="s">
        <v>16</v>
      </c>
      <c r="I405" s="35" t="s">
        <v>15</v>
      </c>
      <c r="J405" s="28" t="s">
        <v>19</v>
      </c>
      <c r="K405" s="44">
        <v>2012</v>
      </c>
      <c r="L405" s="44">
        <v>2015</v>
      </c>
      <c r="M405" s="29"/>
      <c r="N405" s="24">
        <v>65</v>
      </c>
      <c r="O405" s="24"/>
      <c r="P405" s="129">
        <v>16.25</v>
      </c>
      <c r="Q405" s="24">
        <v>16.25</v>
      </c>
      <c r="R405" s="24">
        <v>16.25</v>
      </c>
      <c r="S405" s="24">
        <v>16.25</v>
      </c>
      <c r="T405" s="24"/>
      <c r="U405" s="24"/>
      <c r="V405" s="35"/>
      <c r="W405" s="29" t="s">
        <v>20</v>
      </c>
      <c r="X405" s="131"/>
      <c r="Y405" s="33" t="s">
        <v>1903</v>
      </c>
      <c r="Z405" s="45" t="s">
        <v>1902</v>
      </c>
      <c r="AA40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16.25</v>
      </c>
      <c r="AB40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15.822784810126585</v>
      </c>
      <c r="AC40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15.43686322939179</v>
      </c>
      <c r="AD40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15.060354370138334</v>
      </c>
      <c r="AE40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0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05" s="160">
        <f>SUM(Infrastructure[[#This Row],[2011/12c]:[2014/15c]])</f>
        <v>62.570002409656709</v>
      </c>
      <c r="AH405" s="160">
        <f>SUM(Infrastructure[[#This Row],[2012/13c]:[2014/15c]])</f>
        <v>46.320002409656709</v>
      </c>
      <c r="AI405" s="160">
        <f>SUM(Infrastructure[[#This Row],[2015 to 2020c]:[Beyond 2020c]])</f>
        <v>0</v>
      </c>
      <c r="AJ405" s="160">
        <f>Infrastructure[[#This Row],[2012 to 2015 deflated]]+Infrastructure[[#This Row],[Post 2015 deflated]]</f>
        <v>46.320002409656709</v>
      </c>
      <c r="AK405" s="160">
        <f>Infrastructure[[#This Row],[2011 to 2015 deflated]]+Infrastructure[[#This Row],[Post 2015 deflated]]</f>
        <v>62.570002409656709</v>
      </c>
    </row>
    <row r="406" spans="1:37" ht="15.75">
      <c r="A406" s="108" t="s">
        <v>82</v>
      </c>
      <c r="B406" s="108" t="s">
        <v>1898</v>
      </c>
      <c r="C406" s="114" t="s">
        <v>1898</v>
      </c>
      <c r="D406" s="45" t="s">
        <v>1912</v>
      </c>
      <c r="E406" s="51" t="s">
        <v>1911</v>
      </c>
      <c r="F406" s="26" t="s">
        <v>27</v>
      </c>
      <c r="G406" s="20" t="s">
        <v>15</v>
      </c>
      <c r="H406" s="29" t="s">
        <v>16</v>
      </c>
      <c r="I406" s="35" t="s">
        <v>15</v>
      </c>
      <c r="J406" s="28" t="s">
        <v>17</v>
      </c>
      <c r="K406" s="44" t="s">
        <v>17</v>
      </c>
      <c r="L406" s="44">
        <v>2015</v>
      </c>
      <c r="M406" s="29"/>
      <c r="N406" s="24">
        <v>45</v>
      </c>
      <c r="O406" s="24"/>
      <c r="P406" s="129">
        <v>11.25</v>
      </c>
      <c r="Q406" s="24">
        <v>11.25</v>
      </c>
      <c r="R406" s="24"/>
      <c r="S406" s="24"/>
      <c r="T406" s="24"/>
      <c r="U406" s="24"/>
      <c r="V406" s="35"/>
      <c r="W406" s="29" t="s">
        <v>20</v>
      </c>
      <c r="X406" s="131"/>
      <c r="Y406" s="33" t="s">
        <v>1907</v>
      </c>
      <c r="Z406" s="45" t="s">
        <v>1910</v>
      </c>
      <c r="AA40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11.25</v>
      </c>
      <c r="AB40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10.954235637779943</v>
      </c>
      <c r="AC40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0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0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0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06" s="160">
        <f>SUM(Infrastructure[[#This Row],[2011/12c]:[2014/15c]])</f>
        <v>22.204235637779945</v>
      </c>
      <c r="AH406" s="160">
        <f>SUM(Infrastructure[[#This Row],[2012/13c]:[2014/15c]])</f>
        <v>10.954235637779943</v>
      </c>
      <c r="AI406" s="160">
        <f>SUM(Infrastructure[[#This Row],[2015 to 2020c]:[Beyond 2020c]])</f>
        <v>0</v>
      </c>
      <c r="AJ406" s="160">
        <f>Infrastructure[[#This Row],[2012 to 2015 deflated]]+Infrastructure[[#This Row],[Post 2015 deflated]]</f>
        <v>10.954235637779943</v>
      </c>
      <c r="AK406" s="160">
        <f>Infrastructure[[#This Row],[2011 to 2015 deflated]]+Infrastructure[[#This Row],[Post 2015 deflated]]</f>
        <v>22.204235637779945</v>
      </c>
    </row>
    <row r="407" spans="1:37" ht="30">
      <c r="A407" s="108" t="s">
        <v>82</v>
      </c>
      <c r="B407" s="108" t="s">
        <v>1898</v>
      </c>
      <c r="C407" s="114" t="s">
        <v>1898</v>
      </c>
      <c r="D407" s="45" t="s">
        <v>1901</v>
      </c>
      <c r="E407" s="51" t="s">
        <v>1900</v>
      </c>
      <c r="F407" s="26" t="s">
        <v>27</v>
      </c>
      <c r="G407" s="20" t="s">
        <v>15</v>
      </c>
      <c r="H407" s="29" t="s">
        <v>16</v>
      </c>
      <c r="I407" s="35" t="s">
        <v>15</v>
      </c>
      <c r="J407" s="28" t="s">
        <v>19</v>
      </c>
      <c r="K407" s="44"/>
      <c r="L407" s="44">
        <v>2020</v>
      </c>
      <c r="M407" s="29"/>
      <c r="N407" s="24">
        <v>150</v>
      </c>
      <c r="O407" s="24"/>
      <c r="P407" s="129">
        <v>16.666666666666668</v>
      </c>
      <c r="Q407" s="24">
        <v>16.666666666666668</v>
      </c>
      <c r="R407" s="24">
        <v>16.666666666666668</v>
      </c>
      <c r="S407" s="24">
        <v>16.666666666666668</v>
      </c>
      <c r="T407" s="24">
        <v>83.333333333333329</v>
      </c>
      <c r="U407" s="24"/>
      <c r="V407" s="35"/>
      <c r="W407" s="29" t="s">
        <v>20</v>
      </c>
      <c r="X407" s="131"/>
      <c r="Y407" s="33" t="s">
        <v>1899</v>
      </c>
      <c r="Z407" s="45"/>
      <c r="AA40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16.666666666666668</v>
      </c>
      <c r="AB40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16.22849724115547</v>
      </c>
      <c r="AC40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15.832680235273632</v>
      </c>
      <c r="AD40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15.446517302705985</v>
      </c>
      <c r="AE40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75.348864891248695</v>
      </c>
      <c r="AF40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07" s="160">
        <f>SUM(Infrastructure[[#This Row],[2011/12c]:[2014/15c]])</f>
        <v>64.17436144580175</v>
      </c>
      <c r="AH407" s="160">
        <f>SUM(Infrastructure[[#This Row],[2012/13c]:[2014/15c]])</f>
        <v>47.507694779135086</v>
      </c>
      <c r="AI407" s="160">
        <f>SUM(Infrastructure[[#This Row],[2015 to 2020c]:[Beyond 2020c]])</f>
        <v>75.348864891248695</v>
      </c>
      <c r="AJ407" s="160">
        <f>Infrastructure[[#This Row],[2012 to 2015 deflated]]+Infrastructure[[#This Row],[Post 2015 deflated]]</f>
        <v>122.85655967038377</v>
      </c>
      <c r="AK407" s="160">
        <f>Infrastructure[[#This Row],[2011 to 2015 deflated]]+Infrastructure[[#This Row],[Post 2015 deflated]]</f>
        <v>139.52322633705046</v>
      </c>
    </row>
    <row r="408" spans="1:37" ht="30">
      <c r="A408" s="108" t="s">
        <v>82</v>
      </c>
      <c r="B408" s="108" t="s">
        <v>1898</v>
      </c>
      <c r="C408" s="114" t="s">
        <v>1898</v>
      </c>
      <c r="D408" s="45" t="s">
        <v>1923</v>
      </c>
      <c r="E408" s="51" t="s">
        <v>1922</v>
      </c>
      <c r="F408" s="26" t="s">
        <v>38</v>
      </c>
      <c r="G408" s="20" t="s">
        <v>15</v>
      </c>
      <c r="H408" s="29" t="s">
        <v>18</v>
      </c>
      <c r="I408" s="35" t="s">
        <v>15</v>
      </c>
      <c r="J408" s="28" t="s">
        <v>17</v>
      </c>
      <c r="K408" s="44">
        <v>2008</v>
      </c>
      <c r="L408" s="44">
        <v>2013</v>
      </c>
      <c r="M408" s="29" t="s">
        <v>18</v>
      </c>
      <c r="N408" s="24">
        <v>920</v>
      </c>
      <c r="O408" s="24"/>
      <c r="P408" s="129">
        <v>147</v>
      </c>
      <c r="Q408" s="24">
        <v>90</v>
      </c>
      <c r="R408" s="24"/>
      <c r="S408" s="24"/>
      <c r="T408" s="24"/>
      <c r="U408" s="24"/>
      <c r="V408" s="130" t="s">
        <v>23</v>
      </c>
      <c r="W408" s="29" t="s">
        <v>32</v>
      </c>
      <c r="X408" s="131" t="s">
        <v>1843</v>
      </c>
      <c r="Y408" s="134" t="s">
        <v>1921</v>
      </c>
      <c r="Z408" s="45" t="s">
        <v>1920</v>
      </c>
      <c r="AA40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161.36999835336738</v>
      </c>
      <c r="AB40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98.797958175531036</v>
      </c>
      <c r="AC40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0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0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0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08" s="160">
        <f>SUM(Infrastructure[[#This Row],[2011/12c]:[2014/15c]])</f>
        <v>260.1679565288984</v>
      </c>
      <c r="AH408" s="160">
        <f>SUM(Infrastructure[[#This Row],[2012/13c]:[2014/15c]])</f>
        <v>98.797958175531036</v>
      </c>
      <c r="AI408" s="160">
        <f>SUM(Infrastructure[[#This Row],[2015 to 2020c]:[Beyond 2020c]])</f>
        <v>0</v>
      </c>
      <c r="AJ408" s="160">
        <f>Infrastructure[[#This Row],[2012 to 2015 deflated]]+Infrastructure[[#This Row],[Post 2015 deflated]]</f>
        <v>98.797958175531036</v>
      </c>
      <c r="AK408" s="160">
        <f>Infrastructure[[#This Row],[2011 to 2015 deflated]]+Infrastructure[[#This Row],[Post 2015 deflated]]</f>
        <v>260.1679565288984</v>
      </c>
    </row>
    <row r="409" spans="1:37" ht="15.75">
      <c r="A409" s="108" t="s">
        <v>82</v>
      </c>
      <c r="B409" s="108" t="s">
        <v>1898</v>
      </c>
      <c r="C409" s="114" t="s">
        <v>1898</v>
      </c>
      <c r="D409" s="45" t="s">
        <v>1915</v>
      </c>
      <c r="E409" s="51" t="s">
        <v>1914</v>
      </c>
      <c r="F409" s="26" t="s">
        <v>29</v>
      </c>
      <c r="G409" s="20" t="s">
        <v>15</v>
      </c>
      <c r="H409" s="29" t="s">
        <v>16</v>
      </c>
      <c r="I409" s="35" t="s">
        <v>15</v>
      </c>
      <c r="J409" s="28" t="s">
        <v>17</v>
      </c>
      <c r="K409" s="44" t="s">
        <v>17</v>
      </c>
      <c r="L409" s="44">
        <v>2021</v>
      </c>
      <c r="M409" s="29" t="s">
        <v>1225</v>
      </c>
      <c r="N409" s="24">
        <v>200</v>
      </c>
      <c r="O409" s="24"/>
      <c r="P409" s="129">
        <v>20</v>
      </c>
      <c r="Q409" s="24">
        <v>20</v>
      </c>
      <c r="R409" s="24">
        <v>20</v>
      </c>
      <c r="S409" s="24">
        <v>20</v>
      </c>
      <c r="T409" s="24">
        <v>100</v>
      </c>
      <c r="U409" s="24">
        <v>20</v>
      </c>
      <c r="V409" s="35"/>
      <c r="W409" s="29" t="s">
        <v>20</v>
      </c>
      <c r="X409" s="131"/>
      <c r="Y409" s="33" t="s">
        <v>1907</v>
      </c>
      <c r="Z409" s="45" t="s">
        <v>1913</v>
      </c>
      <c r="AA40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20</v>
      </c>
      <c r="AB40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19.474196689386567</v>
      </c>
      <c r="AC40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18.999216282328359</v>
      </c>
      <c r="AD40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18.53582076324718</v>
      </c>
      <c r="AE40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90.41863786949844</v>
      </c>
      <c r="AF40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16.299091711860275</v>
      </c>
      <c r="AG409" s="160">
        <f>SUM(Infrastructure[[#This Row],[2011/12c]:[2014/15c]])</f>
        <v>77.009233734962095</v>
      </c>
      <c r="AH409" s="160">
        <f>SUM(Infrastructure[[#This Row],[2012/13c]:[2014/15c]])</f>
        <v>57.009233734962102</v>
      </c>
      <c r="AI409" s="160">
        <f>SUM(Infrastructure[[#This Row],[2015 to 2020c]:[Beyond 2020c]])</f>
        <v>106.71772958135871</v>
      </c>
      <c r="AJ409" s="160">
        <f>Infrastructure[[#This Row],[2012 to 2015 deflated]]+Infrastructure[[#This Row],[Post 2015 deflated]]</f>
        <v>163.72696331632082</v>
      </c>
      <c r="AK409" s="160">
        <f>Infrastructure[[#This Row],[2011 to 2015 deflated]]+Infrastructure[[#This Row],[Post 2015 deflated]]</f>
        <v>183.72696331632079</v>
      </c>
    </row>
    <row r="410" spans="1:37" ht="30">
      <c r="A410" s="108" t="s">
        <v>82</v>
      </c>
      <c r="B410" s="108" t="s">
        <v>1898</v>
      </c>
      <c r="C410" s="114" t="s">
        <v>1898</v>
      </c>
      <c r="D410" s="45" t="s">
        <v>1926</v>
      </c>
      <c r="E410" s="51" t="s">
        <v>1925</v>
      </c>
      <c r="F410" s="26" t="s">
        <v>37</v>
      </c>
      <c r="G410" s="20" t="s">
        <v>15</v>
      </c>
      <c r="H410" s="29" t="s">
        <v>18</v>
      </c>
      <c r="I410" s="35" t="s">
        <v>15</v>
      </c>
      <c r="J410" s="28" t="s">
        <v>17</v>
      </c>
      <c r="K410" s="44">
        <v>2008</v>
      </c>
      <c r="L410" s="44">
        <v>2014</v>
      </c>
      <c r="M410" s="29" t="s">
        <v>18</v>
      </c>
      <c r="N410" s="24">
        <v>5521</v>
      </c>
      <c r="O410" s="24"/>
      <c r="P410" s="129">
        <v>886</v>
      </c>
      <c r="Q410" s="24">
        <v>580</v>
      </c>
      <c r="R410" s="24">
        <v>735</v>
      </c>
      <c r="S410" s="24"/>
      <c r="T410" s="24"/>
      <c r="U410" s="24"/>
      <c r="V410" s="130" t="s">
        <v>23</v>
      </c>
      <c r="W410" s="29" t="s">
        <v>32</v>
      </c>
      <c r="X410" s="131" t="s">
        <v>1843</v>
      </c>
      <c r="Y410" s="134" t="s">
        <v>1924</v>
      </c>
      <c r="Z410" s="45"/>
      <c r="AA41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972.61101048356113</v>
      </c>
      <c r="AB41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636.69795268675557</v>
      </c>
      <c r="AC41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806.84999176683687</v>
      </c>
      <c r="AD41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1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1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0" s="160">
        <f>SUM(Infrastructure[[#This Row],[2011/12c]:[2014/15c]])</f>
        <v>2416.1589549371538</v>
      </c>
      <c r="AH410" s="160">
        <f>SUM(Infrastructure[[#This Row],[2012/13c]:[2014/15c]])</f>
        <v>1443.5479444535924</v>
      </c>
      <c r="AI410" s="160">
        <f>SUM(Infrastructure[[#This Row],[2015 to 2020c]:[Beyond 2020c]])</f>
        <v>0</v>
      </c>
      <c r="AJ410" s="160">
        <f>Infrastructure[[#This Row],[2012 to 2015 deflated]]+Infrastructure[[#This Row],[Post 2015 deflated]]</f>
        <v>1443.5479444535924</v>
      </c>
      <c r="AK410" s="160">
        <f>Infrastructure[[#This Row],[2011 to 2015 deflated]]+Infrastructure[[#This Row],[Post 2015 deflated]]</f>
        <v>2416.1589549371538</v>
      </c>
    </row>
    <row r="411" spans="1:37" ht="15.75">
      <c r="A411" s="108" t="s">
        <v>82</v>
      </c>
      <c r="B411" s="108" t="s">
        <v>1898</v>
      </c>
      <c r="C411" s="114" t="s">
        <v>1898</v>
      </c>
      <c r="D411" s="45" t="s">
        <v>1909</v>
      </c>
      <c r="E411" s="51" t="s">
        <v>1908</v>
      </c>
      <c r="F411" s="26" t="s">
        <v>38</v>
      </c>
      <c r="G411" s="20" t="s">
        <v>15</v>
      </c>
      <c r="H411" s="29" t="s">
        <v>16</v>
      </c>
      <c r="I411" s="35" t="s">
        <v>15</v>
      </c>
      <c r="J411" s="28" t="s">
        <v>22</v>
      </c>
      <c r="K411" s="44"/>
      <c r="L411" s="44"/>
      <c r="M411" s="29"/>
      <c r="N411" s="24">
        <v>25</v>
      </c>
      <c r="O411" s="24"/>
      <c r="P411" s="129">
        <v>12.5</v>
      </c>
      <c r="Q411" s="24">
        <v>12.5</v>
      </c>
      <c r="R411" s="24"/>
      <c r="S411" s="24"/>
      <c r="T411" s="24"/>
      <c r="U411" s="24"/>
      <c r="V411" s="35"/>
      <c r="W411" s="29" t="s">
        <v>20</v>
      </c>
      <c r="X411" s="131"/>
      <c r="Y411" s="33" t="s">
        <v>1907</v>
      </c>
      <c r="Z411" s="45" t="s">
        <v>1906</v>
      </c>
      <c r="AA41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12.5</v>
      </c>
      <c r="AB41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12.171372930866603</v>
      </c>
      <c r="AC41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1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1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1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1" s="160">
        <f>SUM(Infrastructure[[#This Row],[2011/12c]:[2014/15c]])</f>
        <v>24.671372930866603</v>
      </c>
      <c r="AH411" s="160">
        <f>SUM(Infrastructure[[#This Row],[2012/13c]:[2014/15c]])</f>
        <v>12.171372930866603</v>
      </c>
      <c r="AI411" s="160">
        <f>SUM(Infrastructure[[#This Row],[2015 to 2020c]:[Beyond 2020c]])</f>
        <v>0</v>
      </c>
      <c r="AJ411" s="160">
        <f>Infrastructure[[#This Row],[2012 to 2015 deflated]]+Infrastructure[[#This Row],[Post 2015 deflated]]</f>
        <v>12.171372930866603</v>
      </c>
      <c r="AK411" s="160">
        <f>Infrastructure[[#This Row],[2011 to 2015 deflated]]+Infrastructure[[#This Row],[Post 2015 deflated]]</f>
        <v>24.671372930866603</v>
      </c>
    </row>
    <row r="412" spans="1:37" ht="15.75">
      <c r="A412" s="108" t="s">
        <v>82</v>
      </c>
      <c r="B412" s="108" t="s">
        <v>1898</v>
      </c>
      <c r="C412" s="114" t="s">
        <v>1898</v>
      </c>
      <c r="D412" s="45" t="s">
        <v>89</v>
      </c>
      <c r="E412" s="51" t="s">
        <v>1916</v>
      </c>
      <c r="F412" s="26" t="s">
        <v>34</v>
      </c>
      <c r="G412" s="20" t="s">
        <v>15</v>
      </c>
      <c r="H412" s="29" t="s">
        <v>16</v>
      </c>
      <c r="I412" s="35" t="s">
        <v>15</v>
      </c>
      <c r="J412" s="28"/>
      <c r="K412" s="44"/>
      <c r="L412" s="44"/>
      <c r="M412" s="29"/>
      <c r="N412" s="24">
        <v>11</v>
      </c>
      <c r="O412" s="24"/>
      <c r="P412" s="129">
        <v>5.5</v>
      </c>
      <c r="Q412" s="24">
        <v>5.5</v>
      </c>
      <c r="R412" s="24"/>
      <c r="S412" s="24"/>
      <c r="T412" s="24"/>
      <c r="U412" s="24"/>
      <c r="V412" s="35"/>
      <c r="W412" s="29" t="s">
        <v>20</v>
      </c>
      <c r="X412" s="131"/>
      <c r="Y412" s="33" t="s">
        <v>1907</v>
      </c>
      <c r="Z412" s="45"/>
      <c r="AA41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5.5</v>
      </c>
      <c r="AB41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5.3554040895813051</v>
      </c>
      <c r="AC41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1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1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1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2" s="160">
        <f>SUM(Infrastructure[[#This Row],[2011/12c]:[2014/15c]])</f>
        <v>10.855404089581306</v>
      </c>
      <c r="AH412" s="160">
        <f>SUM(Infrastructure[[#This Row],[2012/13c]:[2014/15c]])</f>
        <v>5.3554040895813051</v>
      </c>
      <c r="AI412" s="160">
        <f>SUM(Infrastructure[[#This Row],[2015 to 2020c]:[Beyond 2020c]])</f>
        <v>0</v>
      </c>
      <c r="AJ412" s="160">
        <f>Infrastructure[[#This Row],[2012 to 2015 deflated]]+Infrastructure[[#This Row],[Post 2015 deflated]]</f>
        <v>5.3554040895813051</v>
      </c>
      <c r="AK412" s="160">
        <f>Infrastructure[[#This Row],[2011 to 2015 deflated]]+Infrastructure[[#This Row],[Post 2015 deflated]]</f>
        <v>10.855404089581306</v>
      </c>
    </row>
    <row r="413" spans="1:37" ht="30">
      <c r="A413" s="108" t="s">
        <v>82</v>
      </c>
      <c r="B413" s="108" t="s">
        <v>1898</v>
      </c>
      <c r="C413" s="114" t="s">
        <v>1898</v>
      </c>
      <c r="D413" s="45" t="s">
        <v>1919</v>
      </c>
      <c r="E413" s="51" t="s">
        <v>1918</v>
      </c>
      <c r="F413" s="26" t="s">
        <v>39</v>
      </c>
      <c r="G413" s="20" t="s">
        <v>15</v>
      </c>
      <c r="H413" s="29" t="s">
        <v>18</v>
      </c>
      <c r="I413" s="35" t="s">
        <v>15</v>
      </c>
      <c r="J413" s="28" t="s">
        <v>17</v>
      </c>
      <c r="K413" s="44">
        <v>2009</v>
      </c>
      <c r="L413" s="44">
        <v>2014</v>
      </c>
      <c r="M413" s="29" t="s">
        <v>18</v>
      </c>
      <c r="N413" s="24">
        <v>127</v>
      </c>
      <c r="O413" s="24"/>
      <c r="P413" s="129">
        <v>17</v>
      </c>
      <c r="Q413" s="24">
        <v>20</v>
      </c>
      <c r="R413" s="24">
        <v>19</v>
      </c>
      <c r="S413" s="24"/>
      <c r="T413" s="24"/>
      <c r="U413" s="24"/>
      <c r="V413" s="130" t="s">
        <v>23</v>
      </c>
      <c r="W413" s="29" t="s">
        <v>32</v>
      </c>
      <c r="X413" s="131" t="s">
        <v>1843</v>
      </c>
      <c r="Y413" s="134" t="s">
        <v>1917</v>
      </c>
      <c r="Z413" s="45"/>
      <c r="AA41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18.661836544266976</v>
      </c>
      <c r="AB41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21.955101816784676</v>
      </c>
      <c r="AC41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20.85734672594544</v>
      </c>
      <c r="AD41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1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1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3" s="160">
        <f>SUM(Infrastructure[[#This Row],[2011/12c]:[2014/15c]])</f>
        <v>61.474285086997092</v>
      </c>
      <c r="AH413" s="160">
        <f>SUM(Infrastructure[[#This Row],[2012/13c]:[2014/15c]])</f>
        <v>42.812448542730117</v>
      </c>
      <c r="AI413" s="160">
        <f>SUM(Infrastructure[[#This Row],[2015 to 2020c]:[Beyond 2020c]])</f>
        <v>0</v>
      </c>
      <c r="AJ413" s="160">
        <f>Infrastructure[[#This Row],[2012 to 2015 deflated]]+Infrastructure[[#This Row],[Post 2015 deflated]]</f>
        <v>42.812448542730117</v>
      </c>
      <c r="AK413" s="160">
        <f>Infrastructure[[#This Row],[2011 to 2015 deflated]]+Infrastructure[[#This Row],[Post 2015 deflated]]</f>
        <v>61.474285086997092</v>
      </c>
    </row>
    <row r="414" spans="1:37" ht="45">
      <c r="A414" s="108" t="s">
        <v>82</v>
      </c>
      <c r="B414" s="108" t="s">
        <v>1898</v>
      </c>
      <c r="C414" s="51" t="s">
        <v>1897</v>
      </c>
      <c r="D414" s="45" t="s">
        <v>1897</v>
      </c>
      <c r="E414" s="51" t="s">
        <v>1896</v>
      </c>
      <c r="F414" s="26" t="s">
        <v>14</v>
      </c>
      <c r="G414" s="20" t="s">
        <v>15</v>
      </c>
      <c r="H414" s="29" t="s">
        <v>18</v>
      </c>
      <c r="I414" s="35" t="s">
        <v>15</v>
      </c>
      <c r="J414" s="28" t="s">
        <v>24</v>
      </c>
      <c r="K414" s="44"/>
      <c r="L414" s="44" t="s">
        <v>84</v>
      </c>
      <c r="M414" s="29" t="s">
        <v>41</v>
      </c>
      <c r="N414" s="24">
        <v>1587</v>
      </c>
      <c r="O414" s="24"/>
      <c r="P414" s="129">
        <v>138</v>
      </c>
      <c r="Q414" s="24">
        <v>143</v>
      </c>
      <c r="R414" s="24">
        <v>146</v>
      </c>
      <c r="S414" s="24">
        <v>131</v>
      </c>
      <c r="T414" s="24">
        <v>978</v>
      </c>
      <c r="U414" s="24"/>
      <c r="V414" s="35" t="s">
        <v>23</v>
      </c>
      <c r="W414" s="29" t="s">
        <v>20</v>
      </c>
      <c r="X414" s="131"/>
      <c r="Y414" s="33" t="s">
        <v>1895</v>
      </c>
      <c r="Z414" s="45" t="s">
        <v>1894</v>
      </c>
      <c r="AA41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138</v>
      </c>
      <c r="AB41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139.24050632911394</v>
      </c>
      <c r="AC41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138.694278860997</v>
      </c>
      <c r="AD41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121.40962599926902</v>
      </c>
      <c r="AE41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884.29427836369484</v>
      </c>
      <c r="AF41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4" s="160">
        <f>SUM(Infrastructure[[#This Row],[2011/12c]:[2014/15c]])</f>
        <v>537.34441118937991</v>
      </c>
      <c r="AH414" s="160">
        <f>SUM(Infrastructure[[#This Row],[2012/13c]:[2014/15c]])</f>
        <v>399.34441118937991</v>
      </c>
      <c r="AI414" s="160">
        <f>SUM(Infrastructure[[#This Row],[2015 to 2020c]:[Beyond 2020c]])</f>
        <v>884.29427836369484</v>
      </c>
      <c r="AJ414" s="160">
        <f>Infrastructure[[#This Row],[2012 to 2015 deflated]]+Infrastructure[[#This Row],[Post 2015 deflated]]</f>
        <v>1283.6386895530748</v>
      </c>
      <c r="AK414" s="160">
        <f>Infrastructure[[#This Row],[2011 to 2015 deflated]]+Infrastructure[[#This Row],[Post 2015 deflated]]</f>
        <v>1421.6386895530748</v>
      </c>
    </row>
    <row r="415" spans="1:37" ht="90">
      <c r="A415" s="108" t="s">
        <v>82</v>
      </c>
      <c r="B415" s="108" t="s">
        <v>37</v>
      </c>
      <c r="C415" s="114" t="s">
        <v>37</v>
      </c>
      <c r="D415" s="45" t="s">
        <v>1886</v>
      </c>
      <c r="E415" s="45" t="s">
        <v>1887</v>
      </c>
      <c r="F415" s="26" t="s">
        <v>37</v>
      </c>
      <c r="G415" s="20" t="s">
        <v>26</v>
      </c>
      <c r="H415" s="29" t="s">
        <v>16</v>
      </c>
      <c r="I415" s="127" t="s">
        <v>26</v>
      </c>
      <c r="J415" s="28" t="s">
        <v>1888</v>
      </c>
      <c r="K415" s="44">
        <v>2011</v>
      </c>
      <c r="L415" s="44">
        <v>2015</v>
      </c>
      <c r="M415" s="29" t="s">
        <v>47</v>
      </c>
      <c r="N415" s="24">
        <v>5672</v>
      </c>
      <c r="O415" s="24"/>
      <c r="P415" s="129">
        <v>1472</v>
      </c>
      <c r="Q415" s="24">
        <v>1418</v>
      </c>
      <c r="R415" s="24">
        <v>1448</v>
      </c>
      <c r="S415" s="24">
        <v>1334</v>
      </c>
      <c r="T415" s="24"/>
      <c r="U415" s="24"/>
      <c r="V415" s="35"/>
      <c r="W415" s="29" t="s">
        <v>20</v>
      </c>
      <c r="X415" s="131"/>
      <c r="Y415" s="33" t="s">
        <v>1889</v>
      </c>
      <c r="Z415" s="45" t="s">
        <v>1890</v>
      </c>
      <c r="AA41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1472</v>
      </c>
      <c r="AB41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1380.7205452775074</v>
      </c>
      <c r="AC41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1375.5432588405731</v>
      </c>
      <c r="AD41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1236.3392449085868</v>
      </c>
      <c r="AE41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1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5" s="160">
        <f>SUM(Infrastructure[[#This Row],[2011/12c]:[2014/15c]])</f>
        <v>5464.6030490266676</v>
      </c>
      <c r="AH415" s="160">
        <f>SUM(Infrastructure[[#This Row],[2012/13c]:[2014/15c]])</f>
        <v>3992.6030490266676</v>
      </c>
      <c r="AI415" s="160">
        <f>SUM(Infrastructure[[#This Row],[2015 to 2020c]:[Beyond 2020c]])</f>
        <v>0</v>
      </c>
      <c r="AJ415" s="160">
        <f>Infrastructure[[#This Row],[2012 to 2015 deflated]]+Infrastructure[[#This Row],[Post 2015 deflated]]</f>
        <v>3992.6030490266676</v>
      </c>
      <c r="AK415" s="160">
        <f>Infrastructure[[#This Row],[2011 to 2015 deflated]]+Infrastructure[[#This Row],[Post 2015 deflated]]</f>
        <v>5464.6030490266676</v>
      </c>
    </row>
    <row r="416" spans="1:37" ht="90">
      <c r="A416" s="108" t="s">
        <v>82</v>
      </c>
      <c r="B416" s="108" t="s">
        <v>37</v>
      </c>
      <c r="C416" s="114" t="s">
        <v>37</v>
      </c>
      <c r="D416" s="45" t="s">
        <v>1893</v>
      </c>
      <c r="E416" s="51"/>
      <c r="F416" s="26" t="s">
        <v>37</v>
      </c>
      <c r="G416" s="20" t="s">
        <v>26</v>
      </c>
      <c r="H416" s="29" t="s">
        <v>16</v>
      </c>
      <c r="I416" s="127" t="s">
        <v>26</v>
      </c>
      <c r="J416" s="28" t="s">
        <v>1888</v>
      </c>
      <c r="K416" s="44">
        <v>2011</v>
      </c>
      <c r="L416" s="44">
        <v>2015</v>
      </c>
      <c r="M416" s="29" t="s">
        <v>47</v>
      </c>
      <c r="N416" s="24">
        <v>254</v>
      </c>
      <c r="O416" s="24"/>
      <c r="P416" s="129">
        <v>184</v>
      </c>
      <c r="Q416" s="24">
        <v>45</v>
      </c>
      <c r="R416" s="24">
        <v>13</v>
      </c>
      <c r="S416" s="24">
        <v>12</v>
      </c>
      <c r="T416" s="24"/>
      <c r="U416" s="24"/>
      <c r="V416" s="35"/>
      <c r="W416" s="29" t="s">
        <v>20</v>
      </c>
      <c r="X416" s="131"/>
      <c r="Y416" s="33" t="s">
        <v>1889</v>
      </c>
      <c r="Z416" s="45" t="s">
        <v>1890</v>
      </c>
      <c r="AA41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184</v>
      </c>
      <c r="AB41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43.816942551119773</v>
      </c>
      <c r="AC41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12.349490583513433</v>
      </c>
      <c r="AD41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11.121492457948309</v>
      </c>
      <c r="AE41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1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6" s="160">
        <f>SUM(Infrastructure[[#This Row],[2011/12c]:[2014/15c]])</f>
        <v>251.28792559258153</v>
      </c>
      <c r="AH416" s="160">
        <f>SUM(Infrastructure[[#This Row],[2012/13c]:[2014/15c]])</f>
        <v>67.287925592581516</v>
      </c>
      <c r="AI416" s="160">
        <f>SUM(Infrastructure[[#This Row],[2015 to 2020c]:[Beyond 2020c]])</f>
        <v>0</v>
      </c>
      <c r="AJ416" s="160">
        <f>Infrastructure[[#This Row],[2012 to 2015 deflated]]+Infrastructure[[#This Row],[Post 2015 deflated]]</f>
        <v>67.287925592581516</v>
      </c>
      <c r="AK416" s="160">
        <f>Infrastructure[[#This Row],[2011 to 2015 deflated]]+Infrastructure[[#This Row],[Post 2015 deflated]]</f>
        <v>251.28792559258153</v>
      </c>
    </row>
    <row r="417" spans="1:37" ht="90">
      <c r="A417" s="108" t="s">
        <v>82</v>
      </c>
      <c r="B417" s="108" t="s">
        <v>37</v>
      </c>
      <c r="C417" s="114" t="s">
        <v>37</v>
      </c>
      <c r="D417" s="45" t="s">
        <v>1891</v>
      </c>
      <c r="E417" s="51" t="s">
        <v>1892</v>
      </c>
      <c r="F417" s="26" t="s">
        <v>37</v>
      </c>
      <c r="G417" s="20" t="s">
        <v>26</v>
      </c>
      <c r="H417" s="29" t="s">
        <v>16</v>
      </c>
      <c r="I417" s="127" t="s">
        <v>26</v>
      </c>
      <c r="J417" s="28" t="s">
        <v>1888</v>
      </c>
      <c r="K417" s="44">
        <v>2011</v>
      </c>
      <c r="L417" s="44">
        <v>2015</v>
      </c>
      <c r="M417" s="29" t="s">
        <v>47</v>
      </c>
      <c r="N417" s="24">
        <v>396</v>
      </c>
      <c r="O417" s="24"/>
      <c r="P417" s="129">
        <v>125</v>
      </c>
      <c r="Q417" s="24">
        <v>98</v>
      </c>
      <c r="R417" s="24">
        <v>91</v>
      </c>
      <c r="S417" s="24">
        <v>82</v>
      </c>
      <c r="T417" s="24"/>
      <c r="U417" s="24"/>
      <c r="V417" s="35"/>
      <c r="W417" s="29" t="s">
        <v>20</v>
      </c>
      <c r="X417" s="131"/>
      <c r="Y417" s="33" t="s">
        <v>1889</v>
      </c>
      <c r="Z417" s="45" t="s">
        <v>1890</v>
      </c>
      <c r="AA41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125</v>
      </c>
      <c r="AB41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95.423563777994161</v>
      </c>
      <c r="AC41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86.446434084594017</v>
      </c>
      <c r="AD41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75.996865129313434</v>
      </c>
      <c r="AE41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1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7" s="160">
        <f>SUM(Infrastructure[[#This Row],[2011/12c]:[2014/15c]])</f>
        <v>382.86686299190166</v>
      </c>
      <c r="AH417" s="160">
        <f>SUM(Infrastructure[[#This Row],[2012/13c]:[2014/15c]])</f>
        <v>257.8668629919016</v>
      </c>
      <c r="AI417" s="160">
        <f>SUM(Infrastructure[[#This Row],[2015 to 2020c]:[Beyond 2020c]])</f>
        <v>0</v>
      </c>
      <c r="AJ417" s="160">
        <f>Infrastructure[[#This Row],[2012 to 2015 deflated]]+Infrastructure[[#This Row],[Post 2015 deflated]]</f>
        <v>257.8668629919016</v>
      </c>
      <c r="AK417" s="160">
        <f>Infrastructure[[#This Row],[2011 to 2015 deflated]]+Infrastructure[[#This Row],[Post 2015 deflated]]</f>
        <v>382.86686299190166</v>
      </c>
    </row>
    <row r="418" spans="1:37" ht="60">
      <c r="A418" s="108" t="s">
        <v>82</v>
      </c>
      <c r="B418" s="108" t="s">
        <v>1765</v>
      </c>
      <c r="C418" s="114" t="s">
        <v>1766</v>
      </c>
      <c r="D418" s="45" t="s">
        <v>1766</v>
      </c>
      <c r="E418" s="45" t="s">
        <v>1767</v>
      </c>
      <c r="F418" s="26" t="s">
        <v>37</v>
      </c>
      <c r="G418" s="38" t="s">
        <v>21</v>
      </c>
      <c r="H418" s="29" t="s">
        <v>16</v>
      </c>
      <c r="I418" s="127" t="s">
        <v>21</v>
      </c>
      <c r="J418" s="28" t="s">
        <v>19</v>
      </c>
      <c r="K418" s="44">
        <v>2009</v>
      </c>
      <c r="L418" s="44">
        <v>2018</v>
      </c>
      <c r="M418" s="29" t="s">
        <v>1768</v>
      </c>
      <c r="N418" s="24">
        <v>14500</v>
      </c>
      <c r="O418" s="24"/>
      <c r="P418" s="129">
        <v>1300</v>
      </c>
      <c r="Q418" s="24">
        <v>1900</v>
      </c>
      <c r="R418" s="24">
        <v>2300</v>
      </c>
      <c r="S418" s="24">
        <v>2100</v>
      </c>
      <c r="T418" s="24">
        <v>6900</v>
      </c>
      <c r="U418" s="24"/>
      <c r="V418" s="35"/>
      <c r="W418" s="29" t="s">
        <v>20</v>
      </c>
      <c r="X418" s="131"/>
      <c r="Y418" s="33" t="s">
        <v>1769</v>
      </c>
      <c r="Z418" s="45"/>
      <c r="AA41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1300</v>
      </c>
      <c r="AB41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1850.0486854917237</v>
      </c>
      <c r="AC41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2184.909872467761</v>
      </c>
      <c r="AD41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1946.2611801409539</v>
      </c>
      <c r="AE41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6238.8860129953928</v>
      </c>
      <c r="AF41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8" s="160">
        <f>SUM(Infrastructure[[#This Row],[2011/12c]:[2014/15c]])</f>
        <v>7281.219738100438</v>
      </c>
      <c r="AH418" s="160">
        <f>SUM(Infrastructure[[#This Row],[2012/13c]:[2014/15c]])</f>
        <v>5981.2197381004389</v>
      </c>
      <c r="AI418" s="160">
        <f>SUM(Infrastructure[[#This Row],[2015 to 2020c]:[Beyond 2020c]])</f>
        <v>6238.8860129953928</v>
      </c>
      <c r="AJ418" s="160">
        <f>Infrastructure[[#This Row],[2012 to 2015 deflated]]+Infrastructure[[#This Row],[Post 2015 deflated]]</f>
        <v>12220.105751095831</v>
      </c>
      <c r="AK418" s="160">
        <f>Infrastructure[[#This Row],[2011 to 2015 deflated]]+Infrastructure[[#This Row],[Post 2015 deflated]]</f>
        <v>13520.105751095831</v>
      </c>
    </row>
    <row r="419" spans="1:37" ht="15.75">
      <c r="A419" s="109" t="s">
        <v>82</v>
      </c>
      <c r="B419" s="109" t="s">
        <v>1765</v>
      </c>
      <c r="C419" s="114" t="s">
        <v>1770</v>
      </c>
      <c r="D419" s="118" t="s">
        <v>1771</v>
      </c>
      <c r="E419" s="120" t="s">
        <v>1772</v>
      </c>
      <c r="F419" s="26" t="s">
        <v>1773</v>
      </c>
      <c r="G419" s="124" t="s">
        <v>26</v>
      </c>
      <c r="H419" s="29" t="s">
        <v>16</v>
      </c>
      <c r="I419" s="127" t="s">
        <v>26</v>
      </c>
      <c r="J419" s="28"/>
      <c r="K419" s="44">
        <v>2011</v>
      </c>
      <c r="L419" s="44"/>
      <c r="M419" s="29" t="s">
        <v>18</v>
      </c>
      <c r="N419" s="24" t="s">
        <v>1774</v>
      </c>
      <c r="O419" s="24"/>
      <c r="P419" s="129">
        <v>0.65</v>
      </c>
      <c r="Q419" s="24">
        <v>8.6999999999999993</v>
      </c>
      <c r="R419" s="24">
        <v>7.75</v>
      </c>
      <c r="S419" s="24"/>
      <c r="T419" s="24"/>
      <c r="U419" s="24"/>
      <c r="V419" s="127"/>
      <c r="W419" s="47" t="s">
        <v>20</v>
      </c>
      <c r="X419" s="131"/>
      <c r="Y419" s="132"/>
      <c r="Z419" s="118"/>
      <c r="AA41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0.65</v>
      </c>
      <c r="AB41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8.4712755598831553</v>
      </c>
      <c r="AC41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7.362196309402238</v>
      </c>
      <c r="AD41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1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1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19" s="160">
        <f>SUM(Infrastructure[[#This Row],[2011/12c]:[2014/15c]])</f>
        <v>16.483471869285395</v>
      </c>
      <c r="AH419" s="160">
        <f>SUM(Infrastructure[[#This Row],[2012/13c]:[2014/15c]])</f>
        <v>15.833471869285393</v>
      </c>
      <c r="AI419" s="160">
        <f>SUM(Infrastructure[[#This Row],[2015 to 2020c]:[Beyond 2020c]])</f>
        <v>0</v>
      </c>
      <c r="AJ419" s="160">
        <f>Infrastructure[[#This Row],[2012 to 2015 deflated]]+Infrastructure[[#This Row],[Post 2015 deflated]]</f>
        <v>15.833471869285393</v>
      </c>
      <c r="AK419" s="160">
        <f>Infrastructure[[#This Row],[2011 to 2015 deflated]]+Infrastructure[[#This Row],[Post 2015 deflated]]</f>
        <v>16.483471869285395</v>
      </c>
    </row>
    <row r="420" spans="1:37" ht="90">
      <c r="A420" s="108" t="s">
        <v>82</v>
      </c>
      <c r="B420" s="108" t="s">
        <v>1765</v>
      </c>
      <c r="C420" s="114" t="s">
        <v>1775</v>
      </c>
      <c r="D420" s="45" t="s">
        <v>1776</v>
      </c>
      <c r="E420" s="45" t="s">
        <v>1777</v>
      </c>
      <c r="F420" s="26" t="s">
        <v>1773</v>
      </c>
      <c r="G420" s="20" t="s">
        <v>26</v>
      </c>
      <c r="H420" s="29" t="s">
        <v>16</v>
      </c>
      <c r="I420" s="127" t="s">
        <v>21</v>
      </c>
      <c r="J420" s="28" t="s">
        <v>19</v>
      </c>
      <c r="K420" s="44">
        <v>2017</v>
      </c>
      <c r="L420" s="44">
        <v>2026</v>
      </c>
      <c r="M420" s="29" t="s">
        <v>18</v>
      </c>
      <c r="N420" s="24">
        <v>16500</v>
      </c>
      <c r="O420" s="24"/>
      <c r="P420" s="129">
        <v>173.6</v>
      </c>
      <c r="Q420" s="24">
        <v>306.8</v>
      </c>
      <c r="R420" s="24">
        <v>283.7</v>
      </c>
      <c r="S420" s="24">
        <v>345.6</v>
      </c>
      <c r="T420" s="24">
        <v>9000</v>
      </c>
      <c r="U420" s="24">
        <v>6400</v>
      </c>
      <c r="V420" s="35" t="s">
        <v>23</v>
      </c>
      <c r="W420" s="29" t="s">
        <v>32</v>
      </c>
      <c r="X420" s="163" t="s">
        <v>78</v>
      </c>
      <c r="Y420" s="33" t="s">
        <v>1778</v>
      </c>
      <c r="Z420" s="45" t="s">
        <v>1779</v>
      </c>
      <c r="AA42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177.6595200327483</v>
      </c>
      <c r="AB42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313.97431305326717</v>
      </c>
      <c r="AC42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290.33413498439336</v>
      </c>
      <c r="AD42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353.68162513431918</v>
      </c>
      <c r="AE42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9210.4589878728948</v>
      </c>
      <c r="AF42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6549.6597247096142</v>
      </c>
      <c r="AG420" s="160">
        <f>SUM(Infrastructure[[#This Row],[2011/12c]:[2014/15c]])</f>
        <v>1135.649593204728</v>
      </c>
      <c r="AH420" s="160">
        <f>SUM(Infrastructure[[#This Row],[2012/13c]:[2014/15c]])</f>
        <v>957.9900731719797</v>
      </c>
      <c r="AI420" s="160">
        <f>SUM(Infrastructure[[#This Row],[2015 to 2020c]:[Beyond 2020c]])</f>
        <v>15760.118712582509</v>
      </c>
      <c r="AJ420" s="160">
        <f>Infrastructure[[#This Row],[2012 to 2015 deflated]]+Infrastructure[[#This Row],[Post 2015 deflated]]</f>
        <v>16718.108785754488</v>
      </c>
      <c r="AK420" s="160">
        <f>Infrastructure[[#This Row],[2011 to 2015 deflated]]+Infrastructure[[#This Row],[Post 2015 deflated]]</f>
        <v>16895.768305787238</v>
      </c>
    </row>
    <row r="421" spans="1:37" ht="90">
      <c r="A421" s="108" t="s">
        <v>82</v>
      </c>
      <c r="B421" s="108" t="s">
        <v>1765</v>
      </c>
      <c r="C421" s="114" t="s">
        <v>1775</v>
      </c>
      <c r="D421" s="45" t="s">
        <v>1780</v>
      </c>
      <c r="E421" s="45" t="s">
        <v>1777</v>
      </c>
      <c r="F421" s="26" t="s">
        <v>1773</v>
      </c>
      <c r="G421" s="20" t="s">
        <v>26</v>
      </c>
      <c r="H421" s="29" t="s">
        <v>16</v>
      </c>
      <c r="I421" s="127" t="s">
        <v>21</v>
      </c>
      <c r="J421" s="28" t="s">
        <v>19</v>
      </c>
      <c r="K421" s="44">
        <v>2020</v>
      </c>
      <c r="L421" s="44">
        <v>2026</v>
      </c>
      <c r="M421" s="29" t="s">
        <v>18</v>
      </c>
      <c r="N421" s="24">
        <v>3005</v>
      </c>
      <c r="O421" s="24"/>
      <c r="P421" s="129">
        <v>0</v>
      </c>
      <c r="Q421" s="24">
        <v>0</v>
      </c>
      <c r="R421" s="24">
        <v>0</v>
      </c>
      <c r="S421" s="24">
        <v>0</v>
      </c>
      <c r="T421" s="24">
        <v>0</v>
      </c>
      <c r="U421" s="24">
        <v>3005</v>
      </c>
      <c r="V421" s="35" t="s">
        <v>23</v>
      </c>
      <c r="W421" s="29" t="s">
        <v>32</v>
      </c>
      <c r="X421" s="163" t="s">
        <v>78</v>
      </c>
      <c r="Y421" s="37" t="s">
        <v>1781</v>
      </c>
      <c r="Z421" s="45" t="s">
        <v>1779</v>
      </c>
      <c r="AA42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2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2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2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2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2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3075.2699176175611</v>
      </c>
      <c r="AG421" s="160">
        <f>SUM(Infrastructure[[#This Row],[2011/12c]:[2014/15c]])</f>
        <v>0</v>
      </c>
      <c r="AH421" s="160">
        <f>SUM(Infrastructure[[#This Row],[2012/13c]:[2014/15c]])</f>
        <v>0</v>
      </c>
      <c r="AI421" s="160">
        <f>SUM(Infrastructure[[#This Row],[2015 to 2020c]:[Beyond 2020c]])</f>
        <v>3075.2699176175611</v>
      </c>
      <c r="AJ421" s="160">
        <f>Infrastructure[[#This Row],[2012 to 2015 deflated]]+Infrastructure[[#This Row],[Post 2015 deflated]]</f>
        <v>3075.2699176175611</v>
      </c>
      <c r="AK421" s="160">
        <f>Infrastructure[[#This Row],[2011 to 2015 deflated]]+Infrastructure[[#This Row],[Post 2015 deflated]]</f>
        <v>3075.2699176175611</v>
      </c>
    </row>
    <row r="422" spans="1:37" ht="45">
      <c r="A422" s="108" t="s">
        <v>82</v>
      </c>
      <c r="B422" s="108" t="s">
        <v>1765</v>
      </c>
      <c r="C422" s="114" t="s">
        <v>1775</v>
      </c>
      <c r="D422" s="45" t="s">
        <v>1782</v>
      </c>
      <c r="E422" s="25" t="s">
        <v>1783</v>
      </c>
      <c r="F422" s="26" t="s">
        <v>1773</v>
      </c>
      <c r="G422" s="20" t="s">
        <v>26</v>
      </c>
      <c r="H422" s="29" t="s">
        <v>16</v>
      </c>
      <c r="I422" s="127" t="s">
        <v>21</v>
      </c>
      <c r="J422" s="28" t="s">
        <v>19</v>
      </c>
      <c r="K422" s="44">
        <v>2022</v>
      </c>
      <c r="L422" s="44">
        <v>2032</v>
      </c>
      <c r="M422" s="29" t="s">
        <v>18</v>
      </c>
      <c r="N422" s="24">
        <v>16400</v>
      </c>
      <c r="O422" s="24"/>
      <c r="P422" s="129">
        <v>0</v>
      </c>
      <c r="Q422" s="24">
        <v>0</v>
      </c>
      <c r="R422" s="24">
        <v>0</v>
      </c>
      <c r="S422" s="24">
        <v>0</v>
      </c>
      <c r="T422" s="24">
        <v>711</v>
      </c>
      <c r="U422" s="24">
        <v>15700</v>
      </c>
      <c r="V422" s="35" t="s">
        <v>23</v>
      </c>
      <c r="W422" s="29" t="s">
        <v>32</v>
      </c>
      <c r="X422" s="163" t="s">
        <v>78</v>
      </c>
      <c r="Y422" s="33" t="s">
        <v>1778</v>
      </c>
      <c r="Z422" s="45" t="s">
        <v>1779</v>
      </c>
      <c r="AA42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2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2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2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2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727.62626004195874</v>
      </c>
      <c r="AF42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16067.134012178272</v>
      </c>
      <c r="AG422" s="160">
        <f>SUM(Infrastructure[[#This Row],[2011/12c]:[2014/15c]])</f>
        <v>0</v>
      </c>
      <c r="AH422" s="160">
        <f>SUM(Infrastructure[[#This Row],[2012/13c]:[2014/15c]])</f>
        <v>0</v>
      </c>
      <c r="AI422" s="160">
        <f>SUM(Infrastructure[[#This Row],[2015 to 2020c]:[Beyond 2020c]])</f>
        <v>16794.760272220232</v>
      </c>
      <c r="AJ422" s="160">
        <f>Infrastructure[[#This Row],[2012 to 2015 deflated]]+Infrastructure[[#This Row],[Post 2015 deflated]]</f>
        <v>16794.760272220232</v>
      </c>
      <c r="AK422" s="160">
        <f>Infrastructure[[#This Row],[2011 to 2015 deflated]]+Infrastructure[[#This Row],[Post 2015 deflated]]</f>
        <v>16794.760272220232</v>
      </c>
    </row>
    <row r="423" spans="1:37" ht="45">
      <c r="A423" s="108" t="s">
        <v>82</v>
      </c>
      <c r="B423" s="108" t="s">
        <v>1765</v>
      </c>
      <c r="C423" s="114" t="s">
        <v>1775</v>
      </c>
      <c r="D423" s="45" t="s">
        <v>1784</v>
      </c>
      <c r="E423" s="25" t="s">
        <v>1783</v>
      </c>
      <c r="F423" s="26" t="s">
        <v>1773</v>
      </c>
      <c r="G423" s="20" t="s">
        <v>26</v>
      </c>
      <c r="H423" s="29" t="s">
        <v>16</v>
      </c>
      <c r="I423" s="127" t="s">
        <v>21</v>
      </c>
      <c r="J423" s="28" t="s">
        <v>19</v>
      </c>
      <c r="K423" s="44">
        <v>2025</v>
      </c>
      <c r="L423" s="44">
        <v>2032</v>
      </c>
      <c r="M423" s="29" t="s">
        <v>18</v>
      </c>
      <c r="N423" s="24">
        <v>5145</v>
      </c>
      <c r="O423" s="24"/>
      <c r="P423" s="129">
        <v>0</v>
      </c>
      <c r="Q423" s="24">
        <v>0</v>
      </c>
      <c r="R423" s="24">
        <v>0</v>
      </c>
      <c r="S423" s="24">
        <v>0</v>
      </c>
      <c r="T423" s="24">
        <v>0</v>
      </c>
      <c r="U423" s="24">
        <v>5145</v>
      </c>
      <c r="V423" s="35" t="s">
        <v>23</v>
      </c>
      <c r="W423" s="29" t="s">
        <v>32</v>
      </c>
      <c r="X423" s="163" t="s">
        <v>78</v>
      </c>
      <c r="Y423" s="37" t="s">
        <v>1781</v>
      </c>
      <c r="Z423" s="45" t="s">
        <v>1785</v>
      </c>
      <c r="AA42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2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2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2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2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2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5265.3123880673384</v>
      </c>
      <c r="AG423" s="160">
        <f>SUM(Infrastructure[[#This Row],[2011/12c]:[2014/15c]])</f>
        <v>0</v>
      </c>
      <c r="AH423" s="160">
        <f>SUM(Infrastructure[[#This Row],[2012/13c]:[2014/15c]])</f>
        <v>0</v>
      </c>
      <c r="AI423" s="160">
        <f>SUM(Infrastructure[[#This Row],[2015 to 2020c]:[Beyond 2020c]])</f>
        <v>5265.3123880673384</v>
      </c>
      <c r="AJ423" s="160">
        <f>Infrastructure[[#This Row],[2012 to 2015 deflated]]+Infrastructure[[#This Row],[Post 2015 deflated]]</f>
        <v>5265.3123880673384</v>
      </c>
      <c r="AK423" s="160">
        <f>Infrastructure[[#This Row],[2011 to 2015 deflated]]+Infrastructure[[#This Row],[Post 2015 deflated]]</f>
        <v>5265.3123880673384</v>
      </c>
    </row>
    <row r="424" spans="1:37" ht="15.75">
      <c r="A424" s="108" t="s">
        <v>82</v>
      </c>
      <c r="B424" s="108" t="s">
        <v>1765</v>
      </c>
      <c r="C424" s="114" t="s">
        <v>1786</v>
      </c>
      <c r="D424" s="45" t="s">
        <v>1793</v>
      </c>
      <c r="E424" s="51"/>
      <c r="F424" s="26" t="s">
        <v>1773</v>
      </c>
      <c r="G424" s="20" t="s">
        <v>15</v>
      </c>
      <c r="H424" s="29" t="s">
        <v>18</v>
      </c>
      <c r="I424" s="127" t="s">
        <v>21</v>
      </c>
      <c r="J424" s="28" t="s">
        <v>17</v>
      </c>
      <c r="K424" s="44">
        <v>2009</v>
      </c>
      <c r="L424" s="44">
        <v>2015</v>
      </c>
      <c r="M424" s="29"/>
      <c r="N424" s="24">
        <v>246</v>
      </c>
      <c r="O424" s="24"/>
      <c r="P424" s="129">
        <v>63</v>
      </c>
      <c r="Q424" s="24">
        <v>36</v>
      </c>
      <c r="R424" s="24">
        <v>19</v>
      </c>
      <c r="S424" s="24">
        <v>37</v>
      </c>
      <c r="T424" s="24"/>
      <c r="U424" s="24"/>
      <c r="V424" s="35" t="s">
        <v>19</v>
      </c>
      <c r="W424" s="29" t="s">
        <v>32</v>
      </c>
      <c r="X424" s="131" t="s">
        <v>78</v>
      </c>
      <c r="Y424" s="33" t="s">
        <v>1789</v>
      </c>
      <c r="Z424" s="45"/>
      <c r="AA42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64.473212915110267</v>
      </c>
      <c r="AB42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36.841835951491582</v>
      </c>
      <c r="AC42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19.444302307731668</v>
      </c>
      <c r="AD42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37.865220283477456</v>
      </c>
      <c r="AE42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2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24" s="160">
        <f>SUM(Infrastructure[[#This Row],[2011/12c]:[2014/15c]])</f>
        <v>158.62457145781099</v>
      </c>
      <c r="AH424" s="160">
        <f>SUM(Infrastructure[[#This Row],[2012/13c]:[2014/15c]])</f>
        <v>94.151358542700706</v>
      </c>
      <c r="AI424" s="160">
        <f>SUM(Infrastructure[[#This Row],[2015 to 2020c]:[Beyond 2020c]])</f>
        <v>0</v>
      </c>
      <c r="AJ424" s="160">
        <f>Infrastructure[[#This Row],[2012 to 2015 deflated]]+Infrastructure[[#This Row],[Post 2015 deflated]]</f>
        <v>94.151358542700706</v>
      </c>
      <c r="AK424" s="160">
        <f>Infrastructure[[#This Row],[2011 to 2015 deflated]]+Infrastructure[[#This Row],[Post 2015 deflated]]</f>
        <v>158.62457145781099</v>
      </c>
    </row>
    <row r="425" spans="1:37" ht="30">
      <c r="A425" s="108" t="s">
        <v>82</v>
      </c>
      <c r="B425" s="108" t="s">
        <v>1765</v>
      </c>
      <c r="C425" s="114" t="s">
        <v>1786</v>
      </c>
      <c r="D425" s="45" t="s">
        <v>1805</v>
      </c>
      <c r="E425" s="51" t="s">
        <v>1806</v>
      </c>
      <c r="F425" s="26" t="s">
        <v>31</v>
      </c>
      <c r="G425" s="20" t="s">
        <v>15</v>
      </c>
      <c r="H425" s="29" t="s">
        <v>18</v>
      </c>
      <c r="I425" s="127" t="s">
        <v>21</v>
      </c>
      <c r="J425" s="28" t="s">
        <v>17</v>
      </c>
      <c r="K425" s="44">
        <v>2011</v>
      </c>
      <c r="L425" s="44">
        <v>2015</v>
      </c>
      <c r="M425" s="29"/>
      <c r="N425" s="24">
        <v>641.5</v>
      </c>
      <c r="O425" s="24"/>
      <c r="P425" s="129">
        <v>160.375</v>
      </c>
      <c r="Q425" s="24">
        <v>160.375</v>
      </c>
      <c r="R425" s="24">
        <v>160.375</v>
      </c>
      <c r="S425" s="24">
        <v>160.375</v>
      </c>
      <c r="T425" s="24"/>
      <c r="U425" s="24"/>
      <c r="V425" s="35" t="s">
        <v>19</v>
      </c>
      <c r="W425" s="29" t="s">
        <v>32</v>
      </c>
      <c r="X425" s="131" t="s">
        <v>78</v>
      </c>
      <c r="Y425" s="33" t="s">
        <v>1807</v>
      </c>
      <c r="Z425" s="45" t="s">
        <v>1808</v>
      </c>
      <c r="AA42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164.12526224223507</v>
      </c>
      <c r="AB42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164.12526224223507</v>
      </c>
      <c r="AC42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164.12526224223507</v>
      </c>
      <c r="AD42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164.12526224223507</v>
      </c>
      <c r="AE42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2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25" s="160">
        <f>SUM(Infrastructure[[#This Row],[2011/12c]:[2014/15c]])</f>
        <v>656.50104896894027</v>
      </c>
      <c r="AH425" s="160">
        <f>SUM(Infrastructure[[#This Row],[2012/13c]:[2014/15c]])</f>
        <v>492.3757867267052</v>
      </c>
      <c r="AI425" s="160">
        <f>SUM(Infrastructure[[#This Row],[2015 to 2020c]:[Beyond 2020c]])</f>
        <v>0</v>
      </c>
      <c r="AJ425" s="160">
        <f>Infrastructure[[#This Row],[2012 to 2015 deflated]]+Infrastructure[[#This Row],[Post 2015 deflated]]</f>
        <v>492.3757867267052</v>
      </c>
      <c r="AK425" s="160">
        <f>Infrastructure[[#This Row],[2011 to 2015 deflated]]+Infrastructure[[#This Row],[Post 2015 deflated]]</f>
        <v>656.50104896894027</v>
      </c>
    </row>
    <row r="426" spans="1:37" ht="15.75">
      <c r="A426" s="108" t="s">
        <v>82</v>
      </c>
      <c r="B426" s="108" t="s">
        <v>1765</v>
      </c>
      <c r="C426" s="114" t="s">
        <v>1786</v>
      </c>
      <c r="D426" s="45" t="s">
        <v>1813</v>
      </c>
      <c r="E426" s="51" t="s">
        <v>1814</v>
      </c>
      <c r="F426" s="26" t="s">
        <v>83</v>
      </c>
      <c r="G426" s="20" t="s">
        <v>15</v>
      </c>
      <c r="H426" s="29" t="s">
        <v>18</v>
      </c>
      <c r="I426" s="127" t="s">
        <v>21</v>
      </c>
      <c r="J426" s="28" t="s">
        <v>17</v>
      </c>
      <c r="K426" s="44">
        <v>2011</v>
      </c>
      <c r="L426" s="44">
        <v>2013</v>
      </c>
      <c r="M426" s="29"/>
      <c r="N426" s="24">
        <v>582</v>
      </c>
      <c r="O426" s="24"/>
      <c r="P426" s="129">
        <v>131</v>
      </c>
      <c r="Q426" s="24">
        <v>197</v>
      </c>
      <c r="R426" s="24">
        <v>230</v>
      </c>
      <c r="S426" s="24"/>
      <c r="T426" s="24"/>
      <c r="U426" s="24"/>
      <c r="V426" s="35" t="s">
        <v>19</v>
      </c>
      <c r="W426" s="29" t="s">
        <v>32</v>
      </c>
      <c r="X426" s="131" t="s">
        <v>78</v>
      </c>
      <c r="Y426" s="33" t="s">
        <v>1789</v>
      </c>
      <c r="Z426" s="45"/>
      <c r="AA42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134.06334749014991</v>
      </c>
      <c r="AB42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201.60671340121783</v>
      </c>
      <c r="AC42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235.37839635675178</v>
      </c>
      <c r="AD42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2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2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26" s="160">
        <f>SUM(Infrastructure[[#This Row],[2011/12c]:[2014/15c]])</f>
        <v>571.04845724811946</v>
      </c>
      <c r="AH426" s="160">
        <f>SUM(Infrastructure[[#This Row],[2012/13c]:[2014/15c]])</f>
        <v>436.98510975796961</v>
      </c>
      <c r="AI426" s="160">
        <f>SUM(Infrastructure[[#This Row],[2015 to 2020c]:[Beyond 2020c]])</f>
        <v>0</v>
      </c>
      <c r="AJ426" s="160">
        <f>Infrastructure[[#This Row],[2012 to 2015 deflated]]+Infrastructure[[#This Row],[Post 2015 deflated]]</f>
        <v>436.98510975796961</v>
      </c>
      <c r="AK426" s="160">
        <f>Infrastructure[[#This Row],[2011 to 2015 deflated]]+Infrastructure[[#This Row],[Post 2015 deflated]]</f>
        <v>571.04845724811946</v>
      </c>
    </row>
    <row r="427" spans="1:37" ht="15.75">
      <c r="A427" s="111" t="s">
        <v>82</v>
      </c>
      <c r="B427" s="111" t="s">
        <v>1765</v>
      </c>
      <c r="C427" s="116" t="s">
        <v>1786</v>
      </c>
      <c r="D427" s="67" t="s">
        <v>1829</v>
      </c>
      <c r="E427" s="121" t="s">
        <v>1830</v>
      </c>
      <c r="F427" s="26" t="s">
        <v>1773</v>
      </c>
      <c r="G427" s="44" t="s">
        <v>15</v>
      </c>
      <c r="H427" s="29" t="s">
        <v>18</v>
      </c>
      <c r="I427" s="128" t="s">
        <v>21</v>
      </c>
      <c r="J427" s="28" t="s">
        <v>19</v>
      </c>
      <c r="K427" s="44">
        <v>2014</v>
      </c>
      <c r="L427" s="44" t="s">
        <v>1831</v>
      </c>
      <c r="M427" s="29"/>
      <c r="N427" s="24" t="s">
        <v>1832</v>
      </c>
      <c r="O427" s="24"/>
      <c r="P427" s="129"/>
      <c r="Q427" s="24"/>
      <c r="R427" s="24"/>
      <c r="S427" s="24"/>
      <c r="T427" s="24"/>
      <c r="U427" s="24"/>
      <c r="V427" s="29"/>
      <c r="W427" s="29" t="s">
        <v>20</v>
      </c>
      <c r="X427" s="131"/>
      <c r="Y427" s="27"/>
      <c r="Z427" s="67"/>
      <c r="AA42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2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2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2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2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2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27" s="160">
        <f>SUM(Infrastructure[[#This Row],[2011/12c]:[2014/15c]])</f>
        <v>0</v>
      </c>
      <c r="AH427" s="160">
        <f>SUM(Infrastructure[[#This Row],[2012/13c]:[2014/15c]])</f>
        <v>0</v>
      </c>
      <c r="AI427" s="160">
        <f>SUM(Infrastructure[[#This Row],[2015 to 2020c]:[Beyond 2020c]])</f>
        <v>0</v>
      </c>
      <c r="AJ427" s="160">
        <f>Infrastructure[[#This Row],[2012 to 2015 deflated]]+Infrastructure[[#This Row],[Post 2015 deflated]]</f>
        <v>0</v>
      </c>
      <c r="AK427" s="160">
        <f>Infrastructure[[#This Row],[2011 to 2015 deflated]]+Infrastructure[[#This Row],[Post 2015 deflated]]</f>
        <v>0</v>
      </c>
    </row>
    <row r="428" spans="1:37" ht="15.75">
      <c r="A428" s="111" t="s">
        <v>82</v>
      </c>
      <c r="B428" s="111" t="s">
        <v>1765</v>
      </c>
      <c r="C428" s="116" t="s">
        <v>1786</v>
      </c>
      <c r="D428" s="67" t="s">
        <v>1833</v>
      </c>
      <c r="E428" s="121" t="s">
        <v>1834</v>
      </c>
      <c r="F428" s="26" t="s">
        <v>1773</v>
      </c>
      <c r="G428" s="44" t="s">
        <v>15</v>
      </c>
      <c r="H428" s="29" t="s">
        <v>18</v>
      </c>
      <c r="I428" s="128" t="s">
        <v>21</v>
      </c>
      <c r="J428" s="28" t="s">
        <v>19</v>
      </c>
      <c r="K428" s="44">
        <v>2014</v>
      </c>
      <c r="L428" s="44" t="s">
        <v>1831</v>
      </c>
      <c r="M428" s="29"/>
      <c r="N428" s="24" t="s">
        <v>1835</v>
      </c>
      <c r="O428" s="24"/>
      <c r="P428" s="129"/>
      <c r="Q428" s="24"/>
      <c r="R428" s="24"/>
      <c r="S428" s="24"/>
      <c r="T428" s="24"/>
      <c r="U428" s="24"/>
      <c r="V428" s="29"/>
      <c r="W428" s="29" t="s">
        <v>20</v>
      </c>
      <c r="X428" s="131"/>
      <c r="Y428" s="27"/>
      <c r="Z428" s="67"/>
      <c r="AA42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2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2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2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2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2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28" s="160">
        <f>SUM(Infrastructure[[#This Row],[2011/12c]:[2014/15c]])</f>
        <v>0</v>
      </c>
      <c r="AH428" s="160">
        <f>SUM(Infrastructure[[#This Row],[2012/13c]:[2014/15c]])</f>
        <v>0</v>
      </c>
      <c r="AI428" s="160">
        <f>SUM(Infrastructure[[#This Row],[2015 to 2020c]:[Beyond 2020c]])</f>
        <v>0</v>
      </c>
      <c r="AJ428" s="160">
        <f>Infrastructure[[#This Row],[2012 to 2015 deflated]]+Infrastructure[[#This Row],[Post 2015 deflated]]</f>
        <v>0</v>
      </c>
      <c r="AK428" s="160">
        <f>Infrastructure[[#This Row],[2011 to 2015 deflated]]+Infrastructure[[#This Row],[Post 2015 deflated]]</f>
        <v>0</v>
      </c>
    </row>
    <row r="429" spans="1:37" ht="15.75">
      <c r="A429" s="108" t="s">
        <v>82</v>
      </c>
      <c r="B429" s="108" t="s">
        <v>1765</v>
      </c>
      <c r="C429" s="114" t="s">
        <v>1786</v>
      </c>
      <c r="D429" s="45" t="s">
        <v>1794</v>
      </c>
      <c r="E429" s="51" t="s">
        <v>1795</v>
      </c>
      <c r="F429" s="26" t="s">
        <v>37</v>
      </c>
      <c r="G429" s="20" t="s">
        <v>15</v>
      </c>
      <c r="H429" s="29" t="s">
        <v>18</v>
      </c>
      <c r="I429" s="127" t="s">
        <v>21</v>
      </c>
      <c r="J429" s="28" t="s">
        <v>17</v>
      </c>
      <c r="K429" s="44"/>
      <c r="L429" s="44">
        <v>2013</v>
      </c>
      <c r="M429" s="29"/>
      <c r="N429" s="24">
        <v>374</v>
      </c>
      <c r="O429" s="24"/>
      <c r="P429" s="129">
        <v>113</v>
      </c>
      <c r="Q429" s="24">
        <v>21</v>
      </c>
      <c r="R429" s="24">
        <v>13</v>
      </c>
      <c r="S429" s="24"/>
      <c r="T429" s="24"/>
      <c r="U429" s="24"/>
      <c r="V429" s="35" t="s">
        <v>19</v>
      </c>
      <c r="W429" s="29" t="s">
        <v>32</v>
      </c>
      <c r="X429" s="131" t="s">
        <v>78</v>
      </c>
      <c r="Y429" s="33" t="s">
        <v>1789</v>
      </c>
      <c r="Z429" s="45"/>
      <c r="AA42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115.64242951440413</v>
      </c>
      <c r="AB42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21.491070971703422</v>
      </c>
      <c r="AC42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13.303996315816404</v>
      </c>
      <c r="AD42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2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2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29" s="160">
        <f>SUM(Infrastructure[[#This Row],[2011/12c]:[2014/15c]])</f>
        <v>150.43749680192394</v>
      </c>
      <c r="AH429" s="160">
        <f>SUM(Infrastructure[[#This Row],[2012/13c]:[2014/15c]])</f>
        <v>34.795067287519828</v>
      </c>
      <c r="AI429" s="160">
        <f>SUM(Infrastructure[[#This Row],[2015 to 2020c]:[Beyond 2020c]])</f>
        <v>0</v>
      </c>
      <c r="AJ429" s="160">
        <f>Infrastructure[[#This Row],[2012 to 2015 deflated]]+Infrastructure[[#This Row],[Post 2015 deflated]]</f>
        <v>34.795067287519828</v>
      </c>
      <c r="AK429" s="160">
        <f>Infrastructure[[#This Row],[2011 to 2015 deflated]]+Infrastructure[[#This Row],[Post 2015 deflated]]</f>
        <v>150.43749680192394</v>
      </c>
    </row>
    <row r="430" spans="1:37" ht="15.75">
      <c r="A430" s="108" t="s">
        <v>82</v>
      </c>
      <c r="B430" s="108" t="s">
        <v>1765</v>
      </c>
      <c r="C430" s="114" t="s">
        <v>1786</v>
      </c>
      <c r="D430" s="45" t="s">
        <v>1815</v>
      </c>
      <c r="E430" s="51" t="s">
        <v>1816</v>
      </c>
      <c r="F430" s="26" t="s">
        <v>83</v>
      </c>
      <c r="G430" s="20" t="s">
        <v>15</v>
      </c>
      <c r="H430" s="29" t="s">
        <v>18</v>
      </c>
      <c r="I430" s="127" t="s">
        <v>21</v>
      </c>
      <c r="J430" s="28" t="s">
        <v>17</v>
      </c>
      <c r="K430" s="44">
        <v>2011</v>
      </c>
      <c r="L430" s="44">
        <v>2013</v>
      </c>
      <c r="M430" s="29"/>
      <c r="N430" s="24">
        <v>89</v>
      </c>
      <c r="O430" s="24"/>
      <c r="P430" s="129">
        <v>14</v>
      </c>
      <c r="Q430" s="24">
        <v>40</v>
      </c>
      <c r="R430" s="24">
        <v>23</v>
      </c>
      <c r="S430" s="24"/>
      <c r="T430" s="24"/>
      <c r="U430" s="24"/>
      <c r="V430" s="35" t="s">
        <v>19</v>
      </c>
      <c r="W430" s="29" t="s">
        <v>32</v>
      </c>
      <c r="X430" s="131" t="s">
        <v>78</v>
      </c>
      <c r="Y430" s="33" t="s">
        <v>1789</v>
      </c>
      <c r="Z430" s="45"/>
      <c r="AA43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14.327380647802281</v>
      </c>
      <c r="AB43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40.93537327943509</v>
      </c>
      <c r="AC43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23.537839635675176</v>
      </c>
      <c r="AD43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3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0" s="160">
        <f>SUM(Infrastructure[[#This Row],[2011/12c]:[2014/15c]])</f>
        <v>78.800593562912553</v>
      </c>
      <c r="AH430" s="160">
        <f>SUM(Infrastructure[[#This Row],[2012/13c]:[2014/15c]])</f>
        <v>64.473212915110267</v>
      </c>
      <c r="AI430" s="160">
        <f>SUM(Infrastructure[[#This Row],[2015 to 2020c]:[Beyond 2020c]])</f>
        <v>0</v>
      </c>
      <c r="AJ430" s="160">
        <f>Infrastructure[[#This Row],[2012 to 2015 deflated]]+Infrastructure[[#This Row],[Post 2015 deflated]]</f>
        <v>64.473212915110267</v>
      </c>
      <c r="AK430" s="160">
        <f>Infrastructure[[#This Row],[2011 to 2015 deflated]]+Infrastructure[[#This Row],[Post 2015 deflated]]</f>
        <v>78.800593562912553</v>
      </c>
    </row>
    <row r="431" spans="1:37" ht="45">
      <c r="A431" s="108" t="s">
        <v>82</v>
      </c>
      <c r="B431" s="108" t="s">
        <v>1765</v>
      </c>
      <c r="C431" s="114" t="s">
        <v>1786</v>
      </c>
      <c r="D431" s="45" t="s">
        <v>1787</v>
      </c>
      <c r="E431" s="51" t="s">
        <v>1788</v>
      </c>
      <c r="F431" s="26" t="s">
        <v>1773</v>
      </c>
      <c r="G431" s="20" t="s">
        <v>15</v>
      </c>
      <c r="H431" s="29" t="s">
        <v>18</v>
      </c>
      <c r="I431" s="127" t="s">
        <v>21</v>
      </c>
      <c r="J431" s="28" t="s">
        <v>17</v>
      </c>
      <c r="K431" s="44">
        <v>2009</v>
      </c>
      <c r="L431" s="44">
        <v>2014</v>
      </c>
      <c r="M431" s="29" t="s">
        <v>18</v>
      </c>
      <c r="N431" s="24">
        <v>370</v>
      </c>
      <c r="O431" s="24"/>
      <c r="P431" s="129">
        <v>36</v>
      </c>
      <c r="Q431" s="24">
        <v>34</v>
      </c>
      <c r="R431" s="24">
        <v>32</v>
      </c>
      <c r="S431" s="24"/>
      <c r="T431" s="24"/>
      <c r="U431" s="24"/>
      <c r="V431" s="35" t="s">
        <v>19</v>
      </c>
      <c r="W431" s="29" t="s">
        <v>32</v>
      </c>
      <c r="X431" s="131" t="s">
        <v>78</v>
      </c>
      <c r="Y431" s="33" t="s">
        <v>1789</v>
      </c>
      <c r="Z431" s="45" t="s">
        <v>1790</v>
      </c>
      <c r="AA43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36.841835951491582</v>
      </c>
      <c r="AB43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34.795067287519828</v>
      </c>
      <c r="AC43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32.748298623548074</v>
      </c>
      <c r="AD43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3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1" s="160">
        <f>SUM(Infrastructure[[#This Row],[2011/12c]:[2014/15c]])</f>
        <v>104.38520186255948</v>
      </c>
      <c r="AH431" s="160">
        <f>SUM(Infrastructure[[#This Row],[2012/13c]:[2014/15c]])</f>
        <v>67.543365911067895</v>
      </c>
      <c r="AI431" s="160">
        <f>SUM(Infrastructure[[#This Row],[2015 to 2020c]:[Beyond 2020c]])</f>
        <v>0</v>
      </c>
      <c r="AJ431" s="160">
        <f>Infrastructure[[#This Row],[2012 to 2015 deflated]]+Infrastructure[[#This Row],[Post 2015 deflated]]</f>
        <v>67.543365911067895</v>
      </c>
      <c r="AK431" s="160">
        <f>Infrastructure[[#This Row],[2011 to 2015 deflated]]+Infrastructure[[#This Row],[Post 2015 deflated]]</f>
        <v>104.38520186255948</v>
      </c>
    </row>
    <row r="432" spans="1:37" ht="15.75">
      <c r="A432" s="108" t="s">
        <v>82</v>
      </c>
      <c r="B432" s="108" t="s">
        <v>1765</v>
      </c>
      <c r="C432" s="114" t="s">
        <v>1786</v>
      </c>
      <c r="D432" s="45" t="s">
        <v>1819</v>
      </c>
      <c r="E432" s="51" t="s">
        <v>1820</v>
      </c>
      <c r="F432" s="26" t="s">
        <v>34</v>
      </c>
      <c r="G432" s="20" t="s">
        <v>15</v>
      </c>
      <c r="H432" s="29" t="s">
        <v>18</v>
      </c>
      <c r="I432" s="127" t="s">
        <v>21</v>
      </c>
      <c r="J432" s="28" t="s">
        <v>17</v>
      </c>
      <c r="K432" s="44">
        <v>2012</v>
      </c>
      <c r="L432" s="44">
        <v>2014</v>
      </c>
      <c r="M432" s="29"/>
      <c r="N432" s="24">
        <v>96</v>
      </c>
      <c r="O432" s="24"/>
      <c r="P432" s="129">
        <v>12</v>
      </c>
      <c r="Q432" s="24">
        <v>45</v>
      </c>
      <c r="R432" s="24">
        <v>37</v>
      </c>
      <c r="S432" s="24"/>
      <c r="T432" s="24"/>
      <c r="U432" s="24"/>
      <c r="V432" s="35" t="s">
        <v>19</v>
      </c>
      <c r="W432" s="29" t="s">
        <v>32</v>
      </c>
      <c r="X432" s="131" t="s">
        <v>78</v>
      </c>
      <c r="Y432" s="33" t="s">
        <v>1789</v>
      </c>
      <c r="Z432" s="45"/>
      <c r="AA43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12.280611983830527</v>
      </c>
      <c r="AB43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46.052294939364479</v>
      </c>
      <c r="AC43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37.865220283477456</v>
      </c>
      <c r="AD43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3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2" s="160">
        <f>SUM(Infrastructure[[#This Row],[2011/12c]:[2014/15c]])</f>
        <v>96.198127206672467</v>
      </c>
      <c r="AH432" s="160">
        <f>SUM(Infrastructure[[#This Row],[2012/13c]:[2014/15c]])</f>
        <v>83.917515222841928</v>
      </c>
      <c r="AI432" s="160">
        <f>SUM(Infrastructure[[#This Row],[2015 to 2020c]:[Beyond 2020c]])</f>
        <v>0</v>
      </c>
      <c r="AJ432" s="160">
        <f>Infrastructure[[#This Row],[2012 to 2015 deflated]]+Infrastructure[[#This Row],[Post 2015 deflated]]</f>
        <v>83.917515222841928</v>
      </c>
      <c r="AK432" s="160">
        <f>Infrastructure[[#This Row],[2011 to 2015 deflated]]+Infrastructure[[#This Row],[Post 2015 deflated]]</f>
        <v>96.198127206672467</v>
      </c>
    </row>
    <row r="433" spans="1:37" ht="30">
      <c r="A433" s="108" t="s">
        <v>82</v>
      </c>
      <c r="B433" s="108" t="s">
        <v>1765</v>
      </c>
      <c r="C433" s="114" t="s">
        <v>1786</v>
      </c>
      <c r="D433" s="45" t="s">
        <v>1817</v>
      </c>
      <c r="E433" s="51" t="s">
        <v>1818</v>
      </c>
      <c r="F433" s="26" t="s">
        <v>25</v>
      </c>
      <c r="G433" s="20" t="s">
        <v>15</v>
      </c>
      <c r="H433" s="29" t="s">
        <v>18</v>
      </c>
      <c r="I433" s="127" t="s">
        <v>21</v>
      </c>
      <c r="J433" s="28" t="s">
        <v>17</v>
      </c>
      <c r="K433" s="44">
        <v>2012</v>
      </c>
      <c r="L433" s="44">
        <v>2013</v>
      </c>
      <c r="M433" s="29"/>
      <c r="N433" s="24">
        <v>90</v>
      </c>
      <c r="O433" s="24"/>
      <c r="P433" s="129">
        <v>10</v>
      </c>
      <c r="Q433" s="24">
        <v>28</v>
      </c>
      <c r="R433" s="24">
        <v>51</v>
      </c>
      <c r="S433" s="24"/>
      <c r="T433" s="24"/>
      <c r="U433" s="24"/>
      <c r="V433" s="35" t="s">
        <v>19</v>
      </c>
      <c r="W433" s="29" t="s">
        <v>32</v>
      </c>
      <c r="X433" s="131" t="s">
        <v>78</v>
      </c>
      <c r="Y433" s="33" t="s">
        <v>1789</v>
      </c>
      <c r="Z433" s="45"/>
      <c r="AA43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10.233843319858773</v>
      </c>
      <c r="AB43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28.654761295604562</v>
      </c>
      <c r="AC43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52.192600931279742</v>
      </c>
      <c r="AD43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3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3" s="160">
        <f>SUM(Infrastructure[[#This Row],[2011/12c]:[2014/15c]])</f>
        <v>91.081205546743078</v>
      </c>
      <c r="AH433" s="160">
        <f>SUM(Infrastructure[[#This Row],[2012/13c]:[2014/15c]])</f>
        <v>80.8473622268843</v>
      </c>
      <c r="AI433" s="160">
        <f>SUM(Infrastructure[[#This Row],[2015 to 2020c]:[Beyond 2020c]])</f>
        <v>0</v>
      </c>
      <c r="AJ433" s="160">
        <f>Infrastructure[[#This Row],[2012 to 2015 deflated]]+Infrastructure[[#This Row],[Post 2015 deflated]]</f>
        <v>80.8473622268843</v>
      </c>
      <c r="AK433" s="160">
        <f>Infrastructure[[#This Row],[2011 to 2015 deflated]]+Infrastructure[[#This Row],[Post 2015 deflated]]</f>
        <v>91.081205546743078</v>
      </c>
    </row>
    <row r="434" spans="1:37" ht="45">
      <c r="A434" s="108" t="s">
        <v>82</v>
      </c>
      <c r="B434" s="108" t="s">
        <v>1765</v>
      </c>
      <c r="C434" s="115" t="s">
        <v>1786</v>
      </c>
      <c r="D434" s="45" t="s">
        <v>1825</v>
      </c>
      <c r="E434" s="51" t="s">
        <v>1826</v>
      </c>
      <c r="F434" s="26" t="s">
        <v>1773</v>
      </c>
      <c r="G434" s="20" t="s">
        <v>15</v>
      </c>
      <c r="H434" s="29" t="s">
        <v>18</v>
      </c>
      <c r="I434" s="127" t="s">
        <v>21</v>
      </c>
      <c r="J434" s="28" t="s">
        <v>17</v>
      </c>
      <c r="K434" s="44">
        <v>2009</v>
      </c>
      <c r="L434" s="44">
        <v>2014</v>
      </c>
      <c r="M434" s="29"/>
      <c r="N434" s="24">
        <v>13871</v>
      </c>
      <c r="O434" s="24"/>
      <c r="P434" s="129">
        <v>5165.8999999999996</v>
      </c>
      <c r="Q434" s="24">
        <v>4616.1000000000004</v>
      </c>
      <c r="R434" s="24">
        <v>4088.9</v>
      </c>
      <c r="S434" s="24">
        <v>5460</v>
      </c>
      <c r="T434" s="24"/>
      <c r="U434" s="24"/>
      <c r="V434" s="35" t="s">
        <v>19</v>
      </c>
      <c r="W434" s="29" t="s">
        <v>32</v>
      </c>
      <c r="X434" s="131" t="s">
        <v>78</v>
      </c>
      <c r="Y434" s="33" t="s">
        <v>1827</v>
      </c>
      <c r="Z434" s="45" t="s">
        <v>1828</v>
      </c>
      <c r="AA43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5286.7011206058423</v>
      </c>
      <c r="AB43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4724.0444148800088</v>
      </c>
      <c r="AC43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4184.5161950570537</v>
      </c>
      <c r="AD43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5587.6784526428901</v>
      </c>
      <c r="AE43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4" s="160">
        <f>SUM(Infrastructure[[#This Row],[2011/12c]:[2014/15c]])</f>
        <v>19782.940183185794</v>
      </c>
      <c r="AH434" s="160">
        <f>SUM(Infrastructure[[#This Row],[2012/13c]:[2014/15c]])</f>
        <v>14496.239062579953</v>
      </c>
      <c r="AI434" s="160">
        <f>SUM(Infrastructure[[#This Row],[2015 to 2020c]:[Beyond 2020c]])</f>
        <v>0</v>
      </c>
      <c r="AJ434" s="160">
        <f>Infrastructure[[#This Row],[2012 to 2015 deflated]]+Infrastructure[[#This Row],[Post 2015 deflated]]</f>
        <v>14496.239062579953</v>
      </c>
      <c r="AK434" s="160">
        <f>Infrastructure[[#This Row],[2011 to 2015 deflated]]+Infrastructure[[#This Row],[Post 2015 deflated]]</f>
        <v>19782.940183185794</v>
      </c>
    </row>
    <row r="435" spans="1:37" ht="30">
      <c r="A435" s="108" t="s">
        <v>82</v>
      </c>
      <c r="B435" s="108" t="s">
        <v>1765</v>
      </c>
      <c r="C435" s="114" t="s">
        <v>1786</v>
      </c>
      <c r="D435" s="45" t="s">
        <v>1823</v>
      </c>
      <c r="E435" s="51" t="s">
        <v>1824</v>
      </c>
      <c r="F435" s="26" t="s">
        <v>29</v>
      </c>
      <c r="G435" s="20" t="s">
        <v>15</v>
      </c>
      <c r="H435" s="29" t="s">
        <v>18</v>
      </c>
      <c r="I435" s="127" t="s">
        <v>21</v>
      </c>
      <c r="J435" s="28" t="s">
        <v>17</v>
      </c>
      <c r="K435" s="44"/>
      <c r="L435" s="44"/>
      <c r="M435" s="29"/>
      <c r="N435" s="24">
        <v>162</v>
      </c>
      <c r="O435" s="24"/>
      <c r="P435" s="129">
        <v>81</v>
      </c>
      <c r="Q435" s="24">
        <v>3</v>
      </c>
      <c r="R435" s="24"/>
      <c r="S435" s="24"/>
      <c r="T435" s="24"/>
      <c r="U435" s="24"/>
      <c r="V435" s="35" t="s">
        <v>19</v>
      </c>
      <c r="W435" s="29" t="s">
        <v>32</v>
      </c>
      <c r="X435" s="131" t="s">
        <v>78</v>
      </c>
      <c r="Y435" s="33" t="s">
        <v>1789</v>
      </c>
      <c r="Z435" s="45"/>
      <c r="AA43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82.894130890856061</v>
      </c>
      <c r="AB43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3.0701529959576317</v>
      </c>
      <c r="AC43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3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3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5" s="160">
        <f>SUM(Infrastructure[[#This Row],[2011/12c]:[2014/15c]])</f>
        <v>85.964283886813689</v>
      </c>
      <c r="AH435" s="160">
        <f>SUM(Infrastructure[[#This Row],[2012/13c]:[2014/15c]])</f>
        <v>3.0701529959576317</v>
      </c>
      <c r="AI435" s="160">
        <f>SUM(Infrastructure[[#This Row],[2015 to 2020c]:[Beyond 2020c]])</f>
        <v>0</v>
      </c>
      <c r="AJ435" s="160">
        <f>Infrastructure[[#This Row],[2012 to 2015 deflated]]+Infrastructure[[#This Row],[Post 2015 deflated]]</f>
        <v>3.0701529959576317</v>
      </c>
      <c r="AK435" s="160">
        <f>Infrastructure[[#This Row],[2011 to 2015 deflated]]+Infrastructure[[#This Row],[Post 2015 deflated]]</f>
        <v>85.964283886813689</v>
      </c>
    </row>
    <row r="436" spans="1:37" ht="15.75">
      <c r="A436" s="108" t="s">
        <v>82</v>
      </c>
      <c r="B436" s="108" t="s">
        <v>1765</v>
      </c>
      <c r="C436" s="114" t="s">
        <v>1786</v>
      </c>
      <c r="D436" s="45" t="s">
        <v>1811</v>
      </c>
      <c r="E436" s="51" t="s">
        <v>1812</v>
      </c>
      <c r="F436" s="26" t="s">
        <v>38</v>
      </c>
      <c r="G436" s="20" t="s">
        <v>15</v>
      </c>
      <c r="H436" s="29" t="s">
        <v>18</v>
      </c>
      <c r="I436" s="127" t="s">
        <v>21</v>
      </c>
      <c r="J436" s="28" t="s">
        <v>17</v>
      </c>
      <c r="K436" s="44">
        <v>2011</v>
      </c>
      <c r="L436" s="44">
        <v>2016</v>
      </c>
      <c r="M436" s="29"/>
      <c r="N436" s="24">
        <v>141</v>
      </c>
      <c r="O436" s="24"/>
      <c r="P436" s="129">
        <v>48</v>
      </c>
      <c r="Q436" s="24">
        <v>33</v>
      </c>
      <c r="R436" s="24">
        <v>14</v>
      </c>
      <c r="S436" s="24"/>
      <c r="T436" s="24"/>
      <c r="U436" s="24"/>
      <c r="V436" s="35" t="s">
        <v>19</v>
      </c>
      <c r="W436" s="29" t="s">
        <v>32</v>
      </c>
      <c r="X436" s="131" t="s">
        <v>78</v>
      </c>
      <c r="Y436" s="33" t="s">
        <v>1789</v>
      </c>
      <c r="Z436" s="45"/>
      <c r="AA43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49.122447935322107</v>
      </c>
      <c r="AB43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33.771682955533947</v>
      </c>
      <c r="AC43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14.327380647802281</v>
      </c>
      <c r="AD43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3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6" s="160">
        <f>SUM(Infrastructure[[#This Row],[2011/12c]:[2014/15c]])</f>
        <v>97.221511538658334</v>
      </c>
      <c r="AH436" s="160">
        <f>SUM(Infrastructure[[#This Row],[2012/13c]:[2014/15c]])</f>
        <v>48.099063603336226</v>
      </c>
      <c r="AI436" s="160">
        <f>SUM(Infrastructure[[#This Row],[2015 to 2020c]:[Beyond 2020c]])</f>
        <v>0</v>
      </c>
      <c r="AJ436" s="160">
        <f>Infrastructure[[#This Row],[2012 to 2015 deflated]]+Infrastructure[[#This Row],[Post 2015 deflated]]</f>
        <v>48.099063603336226</v>
      </c>
      <c r="AK436" s="160">
        <f>Infrastructure[[#This Row],[2011 to 2015 deflated]]+Infrastructure[[#This Row],[Post 2015 deflated]]</f>
        <v>97.221511538658334</v>
      </c>
    </row>
    <row r="437" spans="1:37" ht="15.75">
      <c r="A437" s="110" t="s">
        <v>82</v>
      </c>
      <c r="B437" s="110" t="s">
        <v>1765</v>
      </c>
      <c r="C437" s="114" t="s">
        <v>1786</v>
      </c>
      <c r="D437" s="119" t="s">
        <v>1802</v>
      </c>
      <c r="E437" s="51" t="s">
        <v>1803</v>
      </c>
      <c r="F437" s="26" t="s">
        <v>38</v>
      </c>
      <c r="G437" s="20" t="s">
        <v>15</v>
      </c>
      <c r="H437" s="29" t="s">
        <v>18</v>
      </c>
      <c r="I437" s="127" t="s">
        <v>21</v>
      </c>
      <c r="J437" s="28" t="s">
        <v>17</v>
      </c>
      <c r="K437" s="44">
        <v>2010</v>
      </c>
      <c r="L437" s="44">
        <v>2016</v>
      </c>
      <c r="M437" s="29"/>
      <c r="N437" s="24">
        <v>679.5</v>
      </c>
      <c r="O437" s="24"/>
      <c r="P437" s="129">
        <v>135</v>
      </c>
      <c r="Q437" s="24">
        <v>183</v>
      </c>
      <c r="R437" s="24">
        <v>164</v>
      </c>
      <c r="S437" s="24">
        <v>105</v>
      </c>
      <c r="T437" s="24">
        <v>104</v>
      </c>
      <c r="U437" s="24"/>
      <c r="V437" s="35" t="s">
        <v>19</v>
      </c>
      <c r="W437" s="29" t="s">
        <v>32</v>
      </c>
      <c r="X437" s="131" t="s">
        <v>78</v>
      </c>
      <c r="Y437" s="33" t="s">
        <v>1804</v>
      </c>
      <c r="Z437" s="45" t="s">
        <v>1801</v>
      </c>
      <c r="AA43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138.15688481809343</v>
      </c>
      <c r="AB43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187.27933275341553</v>
      </c>
      <c r="AC43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167.83503044568388</v>
      </c>
      <c r="AD43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107.45535485851711</v>
      </c>
      <c r="AE43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106.43197052653123</v>
      </c>
      <c r="AF43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7" s="160">
        <f>SUM(Infrastructure[[#This Row],[2011/12c]:[2014/15c]])</f>
        <v>600.72660287571</v>
      </c>
      <c r="AH437" s="160">
        <f>SUM(Infrastructure[[#This Row],[2012/13c]:[2014/15c]])</f>
        <v>462.56971805761657</v>
      </c>
      <c r="AI437" s="160">
        <f>SUM(Infrastructure[[#This Row],[2015 to 2020c]:[Beyond 2020c]])</f>
        <v>106.43197052653123</v>
      </c>
      <c r="AJ437" s="160">
        <f>Infrastructure[[#This Row],[2012 to 2015 deflated]]+Infrastructure[[#This Row],[Post 2015 deflated]]</f>
        <v>569.00168858414781</v>
      </c>
      <c r="AK437" s="160">
        <f>Infrastructure[[#This Row],[2011 to 2015 deflated]]+Infrastructure[[#This Row],[Post 2015 deflated]]</f>
        <v>707.15857340224125</v>
      </c>
    </row>
    <row r="438" spans="1:37" ht="30">
      <c r="A438" s="108" t="s">
        <v>82</v>
      </c>
      <c r="B438" s="108" t="s">
        <v>1765</v>
      </c>
      <c r="C438" s="114" t="s">
        <v>1786</v>
      </c>
      <c r="D438" s="45" t="s">
        <v>1809</v>
      </c>
      <c r="E438" s="51" t="s">
        <v>1810</v>
      </c>
      <c r="F438" s="26" t="s">
        <v>38</v>
      </c>
      <c r="G438" s="20" t="s">
        <v>15</v>
      </c>
      <c r="H438" s="29" t="s">
        <v>18</v>
      </c>
      <c r="I438" s="127" t="s">
        <v>21</v>
      </c>
      <c r="J438" s="28" t="s">
        <v>17</v>
      </c>
      <c r="K438" s="44">
        <v>2010</v>
      </c>
      <c r="L438" s="44">
        <v>2014</v>
      </c>
      <c r="M438" s="29"/>
      <c r="N438" s="24">
        <v>406</v>
      </c>
      <c r="O438" s="24"/>
      <c r="P438" s="129">
        <v>251</v>
      </c>
      <c r="Q438" s="24">
        <v>73</v>
      </c>
      <c r="R438" s="24">
        <v>43</v>
      </c>
      <c r="S438" s="24"/>
      <c r="T438" s="24"/>
      <c r="U438" s="24"/>
      <c r="V438" s="35" t="s">
        <v>19</v>
      </c>
      <c r="W438" s="29" t="s">
        <v>32</v>
      </c>
      <c r="X438" s="131" t="s">
        <v>78</v>
      </c>
      <c r="Y438" s="33" t="s">
        <v>1789</v>
      </c>
      <c r="Z438" s="45"/>
      <c r="AA43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256.86946732845519</v>
      </c>
      <c r="AB43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74.707056234969045</v>
      </c>
      <c r="AC43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44.005526275392725</v>
      </c>
      <c r="AD43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3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8" s="160">
        <f>SUM(Infrastructure[[#This Row],[2011/12c]:[2014/15c]])</f>
        <v>375.58204983881694</v>
      </c>
      <c r="AH438" s="160">
        <f>SUM(Infrastructure[[#This Row],[2012/13c]:[2014/15c]])</f>
        <v>118.71258251036177</v>
      </c>
      <c r="AI438" s="160">
        <f>SUM(Infrastructure[[#This Row],[2015 to 2020c]:[Beyond 2020c]])</f>
        <v>0</v>
      </c>
      <c r="AJ438" s="160">
        <f>Infrastructure[[#This Row],[2012 to 2015 deflated]]+Infrastructure[[#This Row],[Post 2015 deflated]]</f>
        <v>118.71258251036177</v>
      </c>
      <c r="AK438" s="160">
        <f>Infrastructure[[#This Row],[2011 to 2015 deflated]]+Infrastructure[[#This Row],[Post 2015 deflated]]</f>
        <v>375.58204983881694</v>
      </c>
    </row>
    <row r="439" spans="1:37" ht="15.75">
      <c r="A439" s="108" t="s">
        <v>82</v>
      </c>
      <c r="B439" s="108" t="s">
        <v>1765</v>
      </c>
      <c r="C439" s="114" t="s">
        <v>1786</v>
      </c>
      <c r="D439" s="45" t="s">
        <v>1791</v>
      </c>
      <c r="E439" s="51" t="s">
        <v>1792</v>
      </c>
      <c r="F439" s="26" t="s">
        <v>1773</v>
      </c>
      <c r="G439" s="20" t="s">
        <v>15</v>
      </c>
      <c r="H439" s="29" t="s">
        <v>18</v>
      </c>
      <c r="I439" s="127" t="s">
        <v>21</v>
      </c>
      <c r="J439" s="28" t="s">
        <v>17</v>
      </c>
      <c r="K439" s="44">
        <v>2011</v>
      </c>
      <c r="L439" s="44">
        <v>2014</v>
      </c>
      <c r="M439" s="29"/>
      <c r="N439" s="24">
        <v>230</v>
      </c>
      <c r="O439" s="24"/>
      <c r="P439" s="129">
        <v>59</v>
      </c>
      <c r="Q439" s="24">
        <v>67</v>
      </c>
      <c r="R439" s="24">
        <v>50</v>
      </c>
      <c r="S439" s="24"/>
      <c r="T439" s="24"/>
      <c r="U439" s="24"/>
      <c r="V439" s="35" t="s">
        <v>19</v>
      </c>
      <c r="W439" s="29" t="s">
        <v>32</v>
      </c>
      <c r="X439" s="131" t="s">
        <v>78</v>
      </c>
      <c r="Y439" s="33" t="s">
        <v>1789</v>
      </c>
      <c r="Z439" s="45"/>
      <c r="AA43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60.379675587166759</v>
      </c>
      <c r="AB43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68.566750243053775</v>
      </c>
      <c r="AC43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51.169216599293861</v>
      </c>
      <c r="AD43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3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3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39" s="160">
        <f>SUM(Infrastructure[[#This Row],[2011/12c]:[2014/15c]])</f>
        <v>180.11564242951439</v>
      </c>
      <c r="AH439" s="160">
        <f>SUM(Infrastructure[[#This Row],[2012/13c]:[2014/15c]])</f>
        <v>119.73596684234764</v>
      </c>
      <c r="AI439" s="160">
        <f>SUM(Infrastructure[[#This Row],[2015 to 2020c]:[Beyond 2020c]])</f>
        <v>0</v>
      </c>
      <c r="AJ439" s="160">
        <f>Infrastructure[[#This Row],[2012 to 2015 deflated]]+Infrastructure[[#This Row],[Post 2015 deflated]]</f>
        <v>119.73596684234764</v>
      </c>
      <c r="AK439" s="160">
        <f>Infrastructure[[#This Row],[2011 to 2015 deflated]]+Infrastructure[[#This Row],[Post 2015 deflated]]</f>
        <v>180.11564242951439</v>
      </c>
    </row>
    <row r="440" spans="1:37" ht="15.75">
      <c r="A440" s="108" t="s">
        <v>82</v>
      </c>
      <c r="B440" s="108" t="s">
        <v>1765</v>
      </c>
      <c r="C440" s="114" t="s">
        <v>1786</v>
      </c>
      <c r="D440" s="45" t="s">
        <v>1798</v>
      </c>
      <c r="E440" s="51" t="s">
        <v>1799</v>
      </c>
      <c r="F440" s="26" t="s">
        <v>38</v>
      </c>
      <c r="G440" s="20" t="s">
        <v>15</v>
      </c>
      <c r="H440" s="29" t="s">
        <v>18</v>
      </c>
      <c r="I440" s="127" t="s">
        <v>21</v>
      </c>
      <c r="J440" s="28" t="s">
        <v>17</v>
      </c>
      <c r="K440" s="44"/>
      <c r="L440" s="44">
        <v>2015</v>
      </c>
      <c r="M440" s="29"/>
      <c r="N440" s="24">
        <v>4396.2</v>
      </c>
      <c r="O440" s="24"/>
      <c r="P440" s="129">
        <v>626</v>
      </c>
      <c r="Q440" s="24">
        <v>440</v>
      </c>
      <c r="R440" s="24">
        <v>292</v>
      </c>
      <c r="S440" s="24">
        <v>427</v>
      </c>
      <c r="T440" s="24">
        <v>1387</v>
      </c>
      <c r="U440" s="24"/>
      <c r="V440" s="35" t="s">
        <v>19</v>
      </c>
      <c r="W440" s="29" t="s">
        <v>32</v>
      </c>
      <c r="X440" s="131" t="s">
        <v>78</v>
      </c>
      <c r="Y440" s="33" t="s">
        <v>1800</v>
      </c>
      <c r="Z440" s="45" t="s">
        <v>1801</v>
      </c>
      <c r="AA44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640.63859182315912</v>
      </c>
      <c r="AB44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450.289106073786</v>
      </c>
      <c r="AC44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298.82822493987618</v>
      </c>
      <c r="AD44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436.98510975796961</v>
      </c>
      <c r="AE44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1419.4340684644117</v>
      </c>
      <c r="AF44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0" s="160">
        <f>SUM(Infrastructure[[#This Row],[2011/12c]:[2014/15c]])</f>
        <v>1826.741032594791</v>
      </c>
      <c r="AH440" s="160">
        <f>SUM(Infrastructure[[#This Row],[2012/13c]:[2014/15c]])</f>
        <v>1186.1024407716318</v>
      </c>
      <c r="AI440" s="160">
        <f>SUM(Infrastructure[[#This Row],[2015 to 2020c]:[Beyond 2020c]])</f>
        <v>1419.4340684644117</v>
      </c>
      <c r="AJ440" s="160">
        <f>Infrastructure[[#This Row],[2012 to 2015 deflated]]+Infrastructure[[#This Row],[Post 2015 deflated]]</f>
        <v>2605.5365092360435</v>
      </c>
      <c r="AK440" s="160">
        <f>Infrastructure[[#This Row],[2011 to 2015 deflated]]+Infrastructure[[#This Row],[Post 2015 deflated]]</f>
        <v>3246.1751010592025</v>
      </c>
    </row>
    <row r="441" spans="1:37" ht="15.75">
      <c r="A441" s="108" t="s">
        <v>82</v>
      </c>
      <c r="B441" s="108" t="s">
        <v>1765</v>
      </c>
      <c r="C441" s="114" t="s">
        <v>1786</v>
      </c>
      <c r="D441" s="45" t="s">
        <v>1796</v>
      </c>
      <c r="E441" s="51" t="s">
        <v>1797</v>
      </c>
      <c r="F441" s="26" t="s">
        <v>83</v>
      </c>
      <c r="G441" s="20" t="s">
        <v>15</v>
      </c>
      <c r="H441" s="29" t="s">
        <v>18</v>
      </c>
      <c r="I441" s="127" t="s">
        <v>21</v>
      </c>
      <c r="J441" s="28" t="s">
        <v>17</v>
      </c>
      <c r="K441" s="44">
        <v>2010</v>
      </c>
      <c r="L441" s="44">
        <v>2019</v>
      </c>
      <c r="M441" s="29"/>
      <c r="N441" s="24">
        <v>514</v>
      </c>
      <c r="O441" s="24"/>
      <c r="P441" s="129">
        <v>94</v>
      </c>
      <c r="Q441" s="24">
        <v>214</v>
      </c>
      <c r="R441" s="24">
        <v>170</v>
      </c>
      <c r="S441" s="24"/>
      <c r="T441" s="24"/>
      <c r="U441" s="24"/>
      <c r="V441" s="35" t="s">
        <v>19</v>
      </c>
      <c r="W441" s="29" t="s">
        <v>32</v>
      </c>
      <c r="X441" s="131" t="s">
        <v>78</v>
      </c>
      <c r="Y441" s="33" t="s">
        <v>1789</v>
      </c>
      <c r="Z441" s="45"/>
      <c r="AA44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96.198127206672467</v>
      </c>
      <c r="AB44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219.00424704497775</v>
      </c>
      <c r="AC44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173.97533643759914</v>
      </c>
      <c r="AD44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1" s="160">
        <f>SUM(Infrastructure[[#This Row],[2011/12c]:[2014/15c]])</f>
        <v>489.17771068924935</v>
      </c>
      <c r="AH441" s="160">
        <f>SUM(Infrastructure[[#This Row],[2012/13c]:[2014/15c]])</f>
        <v>392.97958348257691</v>
      </c>
      <c r="AI441" s="160">
        <f>SUM(Infrastructure[[#This Row],[2015 to 2020c]:[Beyond 2020c]])</f>
        <v>0</v>
      </c>
      <c r="AJ441" s="160">
        <f>Infrastructure[[#This Row],[2012 to 2015 deflated]]+Infrastructure[[#This Row],[Post 2015 deflated]]</f>
        <v>392.97958348257691</v>
      </c>
      <c r="AK441" s="160">
        <f>Infrastructure[[#This Row],[2011 to 2015 deflated]]+Infrastructure[[#This Row],[Post 2015 deflated]]</f>
        <v>489.17771068924935</v>
      </c>
    </row>
    <row r="442" spans="1:37" ht="30">
      <c r="A442" s="108" t="s">
        <v>82</v>
      </c>
      <c r="B442" s="108" t="s">
        <v>1765</v>
      </c>
      <c r="C442" s="114" t="s">
        <v>1786</v>
      </c>
      <c r="D442" s="45" t="s">
        <v>1821</v>
      </c>
      <c r="E442" s="51" t="s">
        <v>1822</v>
      </c>
      <c r="F442" s="26" t="s">
        <v>1773</v>
      </c>
      <c r="G442" s="20" t="s">
        <v>15</v>
      </c>
      <c r="H442" s="29" t="s">
        <v>18</v>
      </c>
      <c r="I442" s="127" t="s">
        <v>21</v>
      </c>
      <c r="J442" s="28" t="s">
        <v>17</v>
      </c>
      <c r="K442" s="44"/>
      <c r="L442" s="44">
        <v>2015</v>
      </c>
      <c r="M442" s="29"/>
      <c r="N442" s="24">
        <v>99</v>
      </c>
      <c r="O442" s="24"/>
      <c r="P442" s="129">
        <v>26</v>
      </c>
      <c r="Q442" s="24">
        <v>17</v>
      </c>
      <c r="R442" s="24">
        <v>7</v>
      </c>
      <c r="S442" s="24"/>
      <c r="T442" s="24"/>
      <c r="U442" s="24"/>
      <c r="V442" s="35" t="s">
        <v>19</v>
      </c>
      <c r="W442" s="29" t="s">
        <v>32</v>
      </c>
      <c r="X442" s="131" t="s">
        <v>78</v>
      </c>
      <c r="Y442" s="33" t="s">
        <v>1789</v>
      </c>
      <c r="Z442" s="45"/>
      <c r="AA44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26.607992631632808</v>
      </c>
      <c r="AB44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17.397533643759914</v>
      </c>
      <c r="AC44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7.1636903239011405</v>
      </c>
      <c r="AD44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2" s="160">
        <f>SUM(Infrastructure[[#This Row],[2011/12c]:[2014/15c]])</f>
        <v>51.169216599293868</v>
      </c>
      <c r="AH442" s="160">
        <f>SUM(Infrastructure[[#This Row],[2012/13c]:[2014/15c]])</f>
        <v>24.561223967661054</v>
      </c>
      <c r="AI442" s="160">
        <f>SUM(Infrastructure[[#This Row],[2015 to 2020c]:[Beyond 2020c]])</f>
        <v>0</v>
      </c>
      <c r="AJ442" s="160">
        <f>Infrastructure[[#This Row],[2012 to 2015 deflated]]+Infrastructure[[#This Row],[Post 2015 deflated]]</f>
        <v>24.561223967661054</v>
      </c>
      <c r="AK442" s="160">
        <f>Infrastructure[[#This Row],[2011 to 2015 deflated]]+Infrastructure[[#This Row],[Post 2015 deflated]]</f>
        <v>51.169216599293868</v>
      </c>
    </row>
    <row r="443" spans="1:37" ht="45">
      <c r="A443" s="37" t="s">
        <v>82</v>
      </c>
      <c r="B443" s="37" t="s">
        <v>1206</v>
      </c>
      <c r="C443" s="37" t="s">
        <v>1207</v>
      </c>
      <c r="D443" s="37" t="s">
        <v>1212</v>
      </c>
      <c r="E443" s="37" t="s">
        <v>1755</v>
      </c>
      <c r="F443" s="37" t="s">
        <v>25</v>
      </c>
      <c r="G443" s="38" t="s">
        <v>26</v>
      </c>
      <c r="H443" s="38" t="s">
        <v>16</v>
      </c>
      <c r="I443" s="38" t="s">
        <v>26</v>
      </c>
      <c r="J443" s="38" t="s">
        <v>22</v>
      </c>
      <c r="K443" s="95" t="s">
        <v>1210</v>
      </c>
      <c r="M443" s="38" t="s">
        <v>41</v>
      </c>
      <c r="N443" s="80"/>
      <c r="O443" s="80"/>
      <c r="P443" s="22"/>
      <c r="Q443" s="21"/>
      <c r="R443" s="21"/>
      <c r="S443" s="21"/>
      <c r="T443" s="21"/>
      <c r="U443" s="21"/>
      <c r="V443" s="38"/>
      <c r="W443" s="47" t="s">
        <v>20</v>
      </c>
      <c r="X443" s="23"/>
      <c r="Y443" s="25" t="s">
        <v>1211</v>
      </c>
      <c r="Z443" s="25" t="s">
        <v>1756</v>
      </c>
      <c r="AA44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4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4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4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3" s="160">
        <f>SUM(Infrastructure[[#This Row],[2011/12c]:[2014/15c]])</f>
        <v>0</v>
      </c>
      <c r="AH443" s="160">
        <f>SUM(Infrastructure[[#This Row],[2012/13c]:[2014/15c]])</f>
        <v>0</v>
      </c>
      <c r="AI443" s="160">
        <f>SUM(Infrastructure[[#This Row],[2015 to 2020c]:[Beyond 2020c]])</f>
        <v>0</v>
      </c>
      <c r="AJ443" s="160">
        <f>Infrastructure[[#This Row],[2012 to 2015 deflated]]+Infrastructure[[#This Row],[Post 2015 deflated]]</f>
        <v>0</v>
      </c>
      <c r="AK443" s="160">
        <f>Infrastructure[[#This Row],[2011 to 2015 deflated]]+Infrastructure[[#This Row],[Post 2015 deflated]]</f>
        <v>0</v>
      </c>
    </row>
    <row r="444" spans="1:37" ht="45">
      <c r="A444" s="37" t="s">
        <v>82</v>
      </c>
      <c r="B444" s="37" t="s">
        <v>1206</v>
      </c>
      <c r="C444" s="37" t="s">
        <v>1207</v>
      </c>
      <c r="D444" s="37" t="s">
        <v>1215</v>
      </c>
      <c r="E444" s="37" t="s">
        <v>1757</v>
      </c>
      <c r="F444" s="37" t="s">
        <v>35</v>
      </c>
      <c r="G444" s="38" t="s">
        <v>26</v>
      </c>
      <c r="H444" s="38" t="s">
        <v>16</v>
      </c>
      <c r="I444" s="38" t="s">
        <v>26</v>
      </c>
      <c r="J444" s="38" t="s">
        <v>22</v>
      </c>
      <c r="K444" s="95" t="s">
        <v>1210</v>
      </c>
      <c r="M444" s="38" t="s">
        <v>41</v>
      </c>
      <c r="N444" s="80"/>
      <c r="O444" s="80"/>
      <c r="P444" s="22"/>
      <c r="Q444" s="21"/>
      <c r="R444" s="21"/>
      <c r="S444" s="21"/>
      <c r="T444" s="21"/>
      <c r="U444" s="21"/>
      <c r="V444" s="38"/>
      <c r="W444" s="47" t="s">
        <v>20</v>
      </c>
      <c r="X444" s="23"/>
      <c r="Y444" s="25" t="s">
        <v>1211</v>
      </c>
      <c r="Z444" s="25" t="s">
        <v>1756</v>
      </c>
      <c r="AA44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4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4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4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4" s="160">
        <f>SUM(Infrastructure[[#This Row],[2011/12c]:[2014/15c]])</f>
        <v>0</v>
      </c>
      <c r="AH444" s="160">
        <f>SUM(Infrastructure[[#This Row],[2012/13c]:[2014/15c]])</f>
        <v>0</v>
      </c>
      <c r="AI444" s="160">
        <f>SUM(Infrastructure[[#This Row],[2015 to 2020c]:[Beyond 2020c]])</f>
        <v>0</v>
      </c>
      <c r="AJ444" s="160">
        <f>Infrastructure[[#This Row],[2012 to 2015 deflated]]+Infrastructure[[#This Row],[Post 2015 deflated]]</f>
        <v>0</v>
      </c>
      <c r="AK444" s="160">
        <f>Infrastructure[[#This Row],[2011 to 2015 deflated]]+Infrastructure[[#This Row],[Post 2015 deflated]]</f>
        <v>0</v>
      </c>
    </row>
    <row r="445" spans="1:37" ht="30">
      <c r="A445" s="37" t="s">
        <v>82</v>
      </c>
      <c r="B445" s="37" t="s">
        <v>1206</v>
      </c>
      <c r="C445" s="37" t="s">
        <v>1207</v>
      </c>
      <c r="D445" s="37" t="s">
        <v>1214</v>
      </c>
      <c r="E445" s="37" t="s">
        <v>1213</v>
      </c>
      <c r="F445" s="37" t="s">
        <v>35</v>
      </c>
      <c r="G445" s="38" t="s">
        <v>26</v>
      </c>
      <c r="H445" s="38" t="s">
        <v>16</v>
      </c>
      <c r="I445" s="38" t="s">
        <v>26</v>
      </c>
      <c r="J445" s="38" t="s">
        <v>22</v>
      </c>
      <c r="K445" s="95" t="s">
        <v>1210</v>
      </c>
      <c r="M445" s="38" t="s">
        <v>41</v>
      </c>
      <c r="N445" s="80"/>
      <c r="O445" s="80"/>
      <c r="P445" s="22"/>
      <c r="Q445" s="21"/>
      <c r="R445" s="21"/>
      <c r="S445" s="21"/>
      <c r="T445" s="21"/>
      <c r="U445" s="21"/>
      <c r="V445" s="38"/>
      <c r="W445" s="47" t="s">
        <v>20</v>
      </c>
      <c r="X445" s="23"/>
      <c r="Y445" s="25" t="s">
        <v>1211</v>
      </c>
      <c r="AA44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4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4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4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5" s="160">
        <f>SUM(Infrastructure[[#This Row],[2011/12c]:[2014/15c]])</f>
        <v>0</v>
      </c>
      <c r="AH445" s="160">
        <f>SUM(Infrastructure[[#This Row],[2012/13c]:[2014/15c]])</f>
        <v>0</v>
      </c>
      <c r="AI445" s="160">
        <f>SUM(Infrastructure[[#This Row],[2015 to 2020c]:[Beyond 2020c]])</f>
        <v>0</v>
      </c>
      <c r="AJ445" s="160">
        <f>Infrastructure[[#This Row],[2012 to 2015 deflated]]+Infrastructure[[#This Row],[Post 2015 deflated]]</f>
        <v>0</v>
      </c>
      <c r="AK445" s="160">
        <f>Infrastructure[[#This Row],[2011 to 2015 deflated]]+Infrastructure[[#This Row],[Post 2015 deflated]]</f>
        <v>0</v>
      </c>
    </row>
    <row r="446" spans="1:37" ht="45">
      <c r="A446" s="37" t="s">
        <v>82</v>
      </c>
      <c r="B446" s="37" t="s">
        <v>1206</v>
      </c>
      <c r="C446" s="37" t="s">
        <v>1207</v>
      </c>
      <c r="D446" s="37" t="s">
        <v>1216</v>
      </c>
      <c r="E446" s="37" t="s">
        <v>1213</v>
      </c>
      <c r="F446" s="37" t="s">
        <v>38</v>
      </c>
      <c r="G446" s="38" t="s">
        <v>26</v>
      </c>
      <c r="H446" s="38" t="s">
        <v>16</v>
      </c>
      <c r="I446" s="38" t="s">
        <v>26</v>
      </c>
      <c r="J446" s="38" t="s">
        <v>22</v>
      </c>
      <c r="K446" s="95" t="s">
        <v>1210</v>
      </c>
      <c r="M446" s="38" t="s">
        <v>41</v>
      </c>
      <c r="N446" s="80"/>
      <c r="O446" s="80"/>
      <c r="P446" s="22"/>
      <c r="Q446" s="21"/>
      <c r="R446" s="21"/>
      <c r="S446" s="21"/>
      <c r="T446" s="21"/>
      <c r="U446" s="21"/>
      <c r="V446" s="38"/>
      <c r="W446" s="47" t="s">
        <v>20</v>
      </c>
      <c r="X446" s="23"/>
      <c r="Y446" s="25" t="s">
        <v>1211</v>
      </c>
      <c r="Z446" s="25" t="s">
        <v>1756</v>
      </c>
      <c r="AA44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4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4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4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6" s="160">
        <f>SUM(Infrastructure[[#This Row],[2011/12c]:[2014/15c]])</f>
        <v>0</v>
      </c>
      <c r="AH446" s="160">
        <f>SUM(Infrastructure[[#This Row],[2012/13c]:[2014/15c]])</f>
        <v>0</v>
      </c>
      <c r="AI446" s="160">
        <f>SUM(Infrastructure[[#This Row],[2015 to 2020c]:[Beyond 2020c]])</f>
        <v>0</v>
      </c>
      <c r="AJ446" s="160">
        <f>Infrastructure[[#This Row],[2012 to 2015 deflated]]+Infrastructure[[#This Row],[Post 2015 deflated]]</f>
        <v>0</v>
      </c>
      <c r="AK446" s="160">
        <f>Infrastructure[[#This Row],[2011 to 2015 deflated]]+Infrastructure[[#This Row],[Post 2015 deflated]]</f>
        <v>0</v>
      </c>
    </row>
    <row r="447" spans="1:37" ht="30">
      <c r="A447" s="37" t="s">
        <v>82</v>
      </c>
      <c r="B447" s="37" t="s">
        <v>1206</v>
      </c>
      <c r="C447" s="37" t="s">
        <v>1207</v>
      </c>
      <c r="D447" s="37" t="s">
        <v>1217</v>
      </c>
      <c r="E447" s="37" t="s">
        <v>1213</v>
      </c>
      <c r="F447" s="37" t="s">
        <v>38</v>
      </c>
      <c r="G447" s="38" t="s">
        <v>26</v>
      </c>
      <c r="H447" s="38" t="s">
        <v>16</v>
      </c>
      <c r="I447" s="38" t="s">
        <v>26</v>
      </c>
      <c r="J447" s="38" t="s">
        <v>22</v>
      </c>
      <c r="K447" s="95" t="s">
        <v>1210</v>
      </c>
      <c r="M447" s="38" t="s">
        <v>41</v>
      </c>
      <c r="N447" s="80"/>
      <c r="O447" s="80"/>
      <c r="P447" s="22"/>
      <c r="Q447" s="21"/>
      <c r="R447" s="21"/>
      <c r="S447" s="21"/>
      <c r="T447" s="21"/>
      <c r="U447" s="21"/>
      <c r="V447" s="38"/>
      <c r="W447" s="47" t="s">
        <v>20</v>
      </c>
      <c r="X447" s="23"/>
      <c r="Y447" s="25" t="s">
        <v>1211</v>
      </c>
      <c r="AA44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4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4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4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7" s="160">
        <f>SUM(Infrastructure[[#This Row],[2011/12c]:[2014/15c]])</f>
        <v>0</v>
      </c>
      <c r="AH447" s="160">
        <f>SUM(Infrastructure[[#This Row],[2012/13c]:[2014/15c]])</f>
        <v>0</v>
      </c>
      <c r="AI447" s="160">
        <f>SUM(Infrastructure[[#This Row],[2015 to 2020c]:[Beyond 2020c]])</f>
        <v>0</v>
      </c>
      <c r="AJ447" s="160">
        <f>Infrastructure[[#This Row],[2012 to 2015 deflated]]+Infrastructure[[#This Row],[Post 2015 deflated]]</f>
        <v>0</v>
      </c>
      <c r="AK447" s="160">
        <f>Infrastructure[[#This Row],[2011 to 2015 deflated]]+Infrastructure[[#This Row],[Post 2015 deflated]]</f>
        <v>0</v>
      </c>
    </row>
    <row r="448" spans="1:37" ht="30">
      <c r="A448" s="37" t="s">
        <v>82</v>
      </c>
      <c r="B448" s="37" t="s">
        <v>1206</v>
      </c>
      <c r="C448" s="37" t="s">
        <v>1207</v>
      </c>
      <c r="D448" s="37" t="s">
        <v>1218</v>
      </c>
      <c r="E448" s="37" t="s">
        <v>1757</v>
      </c>
      <c r="F448" s="37" t="s">
        <v>33</v>
      </c>
      <c r="G448" s="38" t="s">
        <v>26</v>
      </c>
      <c r="H448" s="38" t="s">
        <v>16</v>
      </c>
      <c r="I448" s="38" t="s">
        <v>26</v>
      </c>
      <c r="J448" s="38" t="s">
        <v>22</v>
      </c>
      <c r="K448" s="95" t="s">
        <v>1210</v>
      </c>
      <c r="M448" s="38" t="s">
        <v>41</v>
      </c>
      <c r="N448" s="80"/>
      <c r="O448" s="80"/>
      <c r="P448" s="22"/>
      <c r="Q448" s="21"/>
      <c r="R448" s="21"/>
      <c r="S448" s="21"/>
      <c r="T448" s="21"/>
      <c r="U448" s="21"/>
      <c r="V448" s="38"/>
      <c r="W448" s="47" t="s">
        <v>20</v>
      </c>
      <c r="X448" s="23"/>
      <c r="Y448" s="25" t="s">
        <v>1211</v>
      </c>
      <c r="AA44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4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4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4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8" s="160">
        <f>SUM(Infrastructure[[#This Row],[2011/12c]:[2014/15c]])</f>
        <v>0</v>
      </c>
      <c r="AH448" s="160">
        <f>SUM(Infrastructure[[#This Row],[2012/13c]:[2014/15c]])</f>
        <v>0</v>
      </c>
      <c r="AI448" s="160">
        <f>SUM(Infrastructure[[#This Row],[2015 to 2020c]:[Beyond 2020c]])</f>
        <v>0</v>
      </c>
      <c r="AJ448" s="160">
        <f>Infrastructure[[#This Row],[2012 to 2015 deflated]]+Infrastructure[[#This Row],[Post 2015 deflated]]</f>
        <v>0</v>
      </c>
      <c r="AK448" s="160">
        <f>Infrastructure[[#This Row],[2011 to 2015 deflated]]+Infrastructure[[#This Row],[Post 2015 deflated]]</f>
        <v>0</v>
      </c>
    </row>
    <row r="449" spans="1:37" ht="30">
      <c r="A449" s="37" t="s">
        <v>82</v>
      </c>
      <c r="B449" s="37" t="s">
        <v>1206</v>
      </c>
      <c r="C449" s="37" t="s">
        <v>1207</v>
      </c>
      <c r="D449" s="37" t="s">
        <v>1219</v>
      </c>
      <c r="E449" s="37" t="s">
        <v>1759</v>
      </c>
      <c r="F449" s="37" t="s">
        <v>39</v>
      </c>
      <c r="G449" s="38" t="s">
        <v>26</v>
      </c>
      <c r="H449" s="38" t="s">
        <v>16</v>
      </c>
      <c r="I449" s="38" t="s">
        <v>21</v>
      </c>
      <c r="J449" s="38" t="s">
        <v>22</v>
      </c>
      <c r="K449" s="95" t="s">
        <v>1210</v>
      </c>
      <c r="M449" s="38" t="s">
        <v>41</v>
      </c>
      <c r="N449" s="80"/>
      <c r="O449" s="80"/>
      <c r="P449" s="22"/>
      <c r="Q449" s="21"/>
      <c r="R449" s="21"/>
      <c r="S449" s="21"/>
      <c r="T449" s="21"/>
      <c r="U449" s="21"/>
      <c r="V449" s="38"/>
      <c r="W449" s="47" t="s">
        <v>20</v>
      </c>
      <c r="X449" s="23"/>
      <c r="Y449" s="25" t="s">
        <v>1211</v>
      </c>
      <c r="AA44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4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4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4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4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4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49" s="160">
        <f>SUM(Infrastructure[[#This Row],[2011/12c]:[2014/15c]])</f>
        <v>0</v>
      </c>
      <c r="AH449" s="160">
        <f>SUM(Infrastructure[[#This Row],[2012/13c]:[2014/15c]])</f>
        <v>0</v>
      </c>
      <c r="AI449" s="160">
        <f>SUM(Infrastructure[[#This Row],[2015 to 2020c]:[Beyond 2020c]])</f>
        <v>0</v>
      </c>
      <c r="AJ449" s="160">
        <f>Infrastructure[[#This Row],[2012 to 2015 deflated]]+Infrastructure[[#This Row],[Post 2015 deflated]]</f>
        <v>0</v>
      </c>
      <c r="AK449" s="160">
        <f>Infrastructure[[#This Row],[2011 to 2015 deflated]]+Infrastructure[[#This Row],[Post 2015 deflated]]</f>
        <v>0</v>
      </c>
    </row>
    <row r="450" spans="1:37" ht="45">
      <c r="A450" s="37" t="s">
        <v>82</v>
      </c>
      <c r="B450" s="37" t="s">
        <v>1206</v>
      </c>
      <c r="C450" s="37" t="s">
        <v>1207</v>
      </c>
      <c r="D450" s="37" t="s">
        <v>1220</v>
      </c>
      <c r="E450" s="37" t="s">
        <v>1213</v>
      </c>
      <c r="F450" s="37" t="s">
        <v>25</v>
      </c>
      <c r="G450" s="38" t="s">
        <v>26</v>
      </c>
      <c r="H450" s="38" t="s">
        <v>16</v>
      </c>
      <c r="I450" s="38" t="s">
        <v>26</v>
      </c>
      <c r="J450" s="38" t="s">
        <v>22</v>
      </c>
      <c r="K450" s="95" t="s">
        <v>1210</v>
      </c>
      <c r="M450" s="38" t="s">
        <v>41</v>
      </c>
      <c r="N450" s="80"/>
      <c r="O450" s="80"/>
      <c r="P450" s="22"/>
      <c r="Q450" s="24"/>
      <c r="R450" s="21"/>
      <c r="S450" s="21"/>
      <c r="T450" s="21"/>
      <c r="U450" s="21"/>
      <c r="V450" s="38"/>
      <c r="W450" s="47" t="s">
        <v>20</v>
      </c>
      <c r="X450" s="23"/>
      <c r="Y450" s="25" t="s">
        <v>1211</v>
      </c>
      <c r="Z450" s="25" t="s">
        <v>1756</v>
      </c>
      <c r="AA45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5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5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0" s="160">
        <f>SUM(Infrastructure[[#This Row],[2011/12c]:[2014/15c]])</f>
        <v>0</v>
      </c>
      <c r="AH450" s="160">
        <f>SUM(Infrastructure[[#This Row],[2012/13c]:[2014/15c]])</f>
        <v>0</v>
      </c>
      <c r="AI450" s="160">
        <f>SUM(Infrastructure[[#This Row],[2015 to 2020c]:[Beyond 2020c]])</f>
        <v>0</v>
      </c>
      <c r="AJ450" s="160">
        <f>Infrastructure[[#This Row],[2012 to 2015 deflated]]+Infrastructure[[#This Row],[Post 2015 deflated]]</f>
        <v>0</v>
      </c>
      <c r="AK450" s="160">
        <f>Infrastructure[[#This Row],[2011 to 2015 deflated]]+Infrastructure[[#This Row],[Post 2015 deflated]]</f>
        <v>0</v>
      </c>
    </row>
    <row r="451" spans="1:37" ht="45">
      <c r="A451" s="37" t="s">
        <v>82</v>
      </c>
      <c r="B451" s="37" t="s">
        <v>1206</v>
      </c>
      <c r="C451" s="37" t="s">
        <v>1207</v>
      </c>
      <c r="D451" s="37" t="s">
        <v>1221</v>
      </c>
      <c r="E451" s="37" t="s">
        <v>1213</v>
      </c>
      <c r="F451" s="37" t="s">
        <v>39</v>
      </c>
      <c r="G451" s="38" t="s">
        <v>26</v>
      </c>
      <c r="H451" s="38" t="s">
        <v>16</v>
      </c>
      <c r="I451" s="38" t="s">
        <v>26</v>
      </c>
      <c r="J451" s="38" t="s">
        <v>22</v>
      </c>
      <c r="K451" s="95" t="s">
        <v>1210</v>
      </c>
      <c r="M451" s="38" t="s">
        <v>41</v>
      </c>
      <c r="N451" s="80"/>
      <c r="O451" s="80"/>
      <c r="P451" s="22"/>
      <c r="Q451" s="21"/>
      <c r="R451" s="21"/>
      <c r="S451" s="21"/>
      <c r="T451" s="21"/>
      <c r="U451" s="21"/>
      <c r="V451" s="38"/>
      <c r="W451" s="47" t="s">
        <v>20</v>
      </c>
      <c r="X451" s="23"/>
      <c r="Y451" s="25" t="s">
        <v>1211</v>
      </c>
      <c r="Z451" s="25" t="s">
        <v>1756</v>
      </c>
      <c r="AA45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5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5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1" s="160">
        <f>SUM(Infrastructure[[#This Row],[2011/12c]:[2014/15c]])</f>
        <v>0</v>
      </c>
      <c r="AH451" s="160">
        <f>SUM(Infrastructure[[#This Row],[2012/13c]:[2014/15c]])</f>
        <v>0</v>
      </c>
      <c r="AI451" s="160">
        <f>SUM(Infrastructure[[#This Row],[2015 to 2020c]:[Beyond 2020c]])</f>
        <v>0</v>
      </c>
      <c r="AJ451" s="160">
        <f>Infrastructure[[#This Row],[2012 to 2015 deflated]]+Infrastructure[[#This Row],[Post 2015 deflated]]</f>
        <v>0</v>
      </c>
      <c r="AK451" s="160">
        <f>Infrastructure[[#This Row],[2011 to 2015 deflated]]+Infrastructure[[#This Row],[Post 2015 deflated]]</f>
        <v>0</v>
      </c>
    </row>
    <row r="452" spans="1:37" ht="45">
      <c r="A452" s="37" t="s">
        <v>82</v>
      </c>
      <c r="B452" s="37" t="s">
        <v>1206</v>
      </c>
      <c r="C452" s="37" t="s">
        <v>1207</v>
      </c>
      <c r="D452" s="37" t="s">
        <v>1208</v>
      </c>
      <c r="E452" s="37" t="s">
        <v>1209</v>
      </c>
      <c r="F452" s="37" t="s">
        <v>38</v>
      </c>
      <c r="G452" s="38" t="s">
        <v>26</v>
      </c>
      <c r="H452" s="38" t="s">
        <v>16</v>
      </c>
      <c r="I452" s="38" t="s">
        <v>26</v>
      </c>
      <c r="J452" s="38" t="s">
        <v>22</v>
      </c>
      <c r="K452" s="95" t="s">
        <v>1210</v>
      </c>
      <c r="M452" s="38" t="s">
        <v>41</v>
      </c>
      <c r="N452" s="80"/>
      <c r="O452" s="80"/>
      <c r="P452" s="22"/>
      <c r="Q452" s="21"/>
      <c r="R452" s="21"/>
      <c r="S452" s="21"/>
      <c r="T452" s="21"/>
      <c r="U452" s="21"/>
      <c r="V452" s="38"/>
      <c r="W452" s="47" t="s">
        <v>20</v>
      </c>
      <c r="X452" s="23"/>
      <c r="Y452" s="25" t="s">
        <v>1211</v>
      </c>
      <c r="Z452" s="25" t="s">
        <v>1756</v>
      </c>
      <c r="AA45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5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5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2" s="160">
        <f>SUM(Infrastructure[[#This Row],[2011/12c]:[2014/15c]])</f>
        <v>0</v>
      </c>
      <c r="AH452" s="160">
        <f>SUM(Infrastructure[[#This Row],[2012/13c]:[2014/15c]])</f>
        <v>0</v>
      </c>
      <c r="AI452" s="160">
        <f>SUM(Infrastructure[[#This Row],[2015 to 2020c]:[Beyond 2020c]])</f>
        <v>0</v>
      </c>
      <c r="AJ452" s="160">
        <f>Infrastructure[[#This Row],[2012 to 2015 deflated]]+Infrastructure[[#This Row],[Post 2015 deflated]]</f>
        <v>0</v>
      </c>
      <c r="AK452" s="160">
        <f>Infrastructure[[#This Row],[2011 to 2015 deflated]]+Infrastructure[[#This Row],[Post 2015 deflated]]</f>
        <v>0</v>
      </c>
    </row>
    <row r="453" spans="1:37" ht="30">
      <c r="A453" s="37" t="s">
        <v>82</v>
      </c>
      <c r="B453" s="37" t="s">
        <v>1206</v>
      </c>
      <c r="C453" s="37" t="s">
        <v>1222</v>
      </c>
      <c r="D453" s="37" t="s">
        <v>1223</v>
      </c>
      <c r="E453" s="37" t="s">
        <v>1224</v>
      </c>
      <c r="F453" s="37" t="s">
        <v>83</v>
      </c>
      <c r="G453" s="38" t="s">
        <v>26</v>
      </c>
      <c r="H453" s="38" t="s">
        <v>16</v>
      </c>
      <c r="I453" s="38" t="s">
        <v>26</v>
      </c>
      <c r="J453" s="38" t="s">
        <v>19</v>
      </c>
      <c r="K453" s="20">
        <v>2011</v>
      </c>
      <c r="L453" s="95">
        <v>2015</v>
      </c>
      <c r="M453" s="38" t="s">
        <v>1225</v>
      </c>
      <c r="N453" s="80">
        <v>1704</v>
      </c>
      <c r="O453" s="80"/>
      <c r="P453" s="22">
        <v>393.72500000000002</v>
      </c>
      <c r="Q453" s="21">
        <v>446.96800000000002</v>
      </c>
      <c r="R453" s="21">
        <v>441.12099999999998</v>
      </c>
      <c r="S453" s="21">
        <v>422.28800000000001</v>
      </c>
      <c r="T453" s="21"/>
      <c r="U453" s="21"/>
      <c r="V453" s="38" t="s">
        <v>23</v>
      </c>
      <c r="W453" s="29" t="s">
        <v>20</v>
      </c>
      <c r="X453" s="23" t="s">
        <v>78</v>
      </c>
      <c r="Y453" s="25" t="s">
        <v>1226</v>
      </c>
      <c r="AA45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393.72500000000002</v>
      </c>
      <c r="AB45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435.21713729308675</v>
      </c>
      <c r="AC45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419.04766428384835</v>
      </c>
      <c r="AD45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391.3727339235063</v>
      </c>
      <c r="AE45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3" s="160">
        <f>SUM(Infrastructure[[#This Row],[2011/12c]:[2014/15c]])</f>
        <v>1639.3625355004413</v>
      </c>
      <c r="AH453" s="160">
        <f>SUM(Infrastructure[[#This Row],[2012/13c]:[2014/15c]])</f>
        <v>1245.6375355004413</v>
      </c>
      <c r="AI453" s="160">
        <f>SUM(Infrastructure[[#This Row],[2015 to 2020c]:[Beyond 2020c]])</f>
        <v>0</v>
      </c>
      <c r="AJ453" s="160">
        <f>Infrastructure[[#This Row],[2012 to 2015 deflated]]+Infrastructure[[#This Row],[Post 2015 deflated]]</f>
        <v>1245.6375355004413</v>
      </c>
      <c r="AK453" s="160">
        <f>Infrastructure[[#This Row],[2011 to 2015 deflated]]+Infrastructure[[#This Row],[Post 2015 deflated]]</f>
        <v>1639.3625355004413</v>
      </c>
    </row>
    <row r="454" spans="1:37" ht="60">
      <c r="A454" s="37" t="s">
        <v>82</v>
      </c>
      <c r="B454" s="37" t="s">
        <v>1206</v>
      </c>
      <c r="C454" s="37" t="s">
        <v>1227</v>
      </c>
      <c r="D454" s="37" t="s">
        <v>1231</v>
      </c>
      <c r="E454" s="37" t="s">
        <v>1227</v>
      </c>
      <c r="F454" s="37" t="s">
        <v>25</v>
      </c>
      <c r="G454" s="38" t="s">
        <v>26</v>
      </c>
      <c r="H454" s="38" t="s">
        <v>16</v>
      </c>
      <c r="I454" s="38" t="s">
        <v>26</v>
      </c>
      <c r="J454" s="38" t="s">
        <v>1749</v>
      </c>
      <c r="K454" s="95" t="s">
        <v>1232</v>
      </c>
      <c r="L454" s="48">
        <v>40969</v>
      </c>
      <c r="M454" s="38" t="s">
        <v>18</v>
      </c>
      <c r="N454" s="80">
        <v>80.5</v>
      </c>
      <c r="O454" s="80"/>
      <c r="P454" s="22">
        <v>80.400000000000006</v>
      </c>
      <c r="Q454" s="21">
        <v>0.1</v>
      </c>
      <c r="R454" s="21">
        <v>0</v>
      </c>
      <c r="S454" s="21">
        <v>0</v>
      </c>
      <c r="T454" s="21"/>
      <c r="U454" s="21"/>
      <c r="V454" s="38" t="s">
        <v>1749</v>
      </c>
      <c r="W454" s="29" t="s">
        <v>20</v>
      </c>
      <c r="X454" s="23"/>
      <c r="Y454" s="25" t="s">
        <v>1211</v>
      </c>
      <c r="Z454" s="25" t="s">
        <v>1750</v>
      </c>
      <c r="AA45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80.400000000000006</v>
      </c>
      <c r="AB45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9.7370983446932818E-2</v>
      </c>
      <c r="AC45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4" s="160">
        <f>SUM(Infrastructure[[#This Row],[2011/12c]:[2014/15c]])</f>
        <v>80.497370983446942</v>
      </c>
      <c r="AH454" s="160">
        <f>SUM(Infrastructure[[#This Row],[2012/13c]:[2014/15c]])</f>
        <v>9.7370983446932818E-2</v>
      </c>
      <c r="AI454" s="160">
        <f>SUM(Infrastructure[[#This Row],[2015 to 2020c]:[Beyond 2020c]])</f>
        <v>0</v>
      </c>
      <c r="AJ454" s="160">
        <f>Infrastructure[[#This Row],[2012 to 2015 deflated]]+Infrastructure[[#This Row],[Post 2015 deflated]]</f>
        <v>9.7370983446932818E-2</v>
      </c>
      <c r="AK454" s="160">
        <f>Infrastructure[[#This Row],[2011 to 2015 deflated]]+Infrastructure[[#This Row],[Post 2015 deflated]]</f>
        <v>80.497370983446942</v>
      </c>
    </row>
    <row r="455" spans="1:37" ht="60">
      <c r="A455" s="37" t="s">
        <v>82</v>
      </c>
      <c r="B455" s="37" t="s">
        <v>1206</v>
      </c>
      <c r="C455" s="37" t="s">
        <v>1227</v>
      </c>
      <c r="D455" s="37" t="s">
        <v>1236</v>
      </c>
      <c r="E455" s="37" t="s">
        <v>1227</v>
      </c>
      <c r="F455" s="37" t="s">
        <v>38</v>
      </c>
      <c r="G455" s="38" t="s">
        <v>26</v>
      </c>
      <c r="H455" s="38" t="s">
        <v>16</v>
      </c>
      <c r="I455" s="38" t="s">
        <v>26</v>
      </c>
      <c r="J455" s="38" t="s">
        <v>1749</v>
      </c>
      <c r="K455" s="95" t="s">
        <v>1237</v>
      </c>
      <c r="L455" s="48">
        <v>40725</v>
      </c>
      <c r="M455" s="38" t="s">
        <v>18</v>
      </c>
      <c r="N455" s="80">
        <v>15.099999999999998</v>
      </c>
      <c r="O455" s="80"/>
      <c r="P455" s="22">
        <v>18.399999999999999</v>
      </c>
      <c r="Q455" s="21">
        <v>3.3</v>
      </c>
      <c r="R455" s="21">
        <v>0</v>
      </c>
      <c r="S455" s="21">
        <v>0</v>
      </c>
      <c r="T455" s="21"/>
      <c r="U455" s="21"/>
      <c r="V455" s="38" t="s">
        <v>1749</v>
      </c>
      <c r="W455" s="29" t="s">
        <v>20</v>
      </c>
      <c r="X455" s="23"/>
      <c r="Y455" s="25" t="s">
        <v>1211</v>
      </c>
      <c r="Z455" s="25" t="s">
        <v>1750</v>
      </c>
      <c r="AA45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18.399999999999999</v>
      </c>
      <c r="AB45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3.2132424537487831</v>
      </c>
      <c r="AC45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5" s="160">
        <f>SUM(Infrastructure[[#This Row],[2011/12c]:[2014/15c]])</f>
        <v>21.613242453748782</v>
      </c>
      <c r="AH455" s="160">
        <f>SUM(Infrastructure[[#This Row],[2012/13c]:[2014/15c]])</f>
        <v>3.2132424537487831</v>
      </c>
      <c r="AI455" s="160">
        <f>SUM(Infrastructure[[#This Row],[2015 to 2020c]:[Beyond 2020c]])</f>
        <v>0</v>
      </c>
      <c r="AJ455" s="160">
        <f>Infrastructure[[#This Row],[2012 to 2015 deflated]]+Infrastructure[[#This Row],[Post 2015 deflated]]</f>
        <v>3.2132424537487831</v>
      </c>
      <c r="AK455" s="160">
        <f>Infrastructure[[#This Row],[2011 to 2015 deflated]]+Infrastructure[[#This Row],[Post 2015 deflated]]</f>
        <v>21.613242453748782</v>
      </c>
    </row>
    <row r="456" spans="1:37" ht="60">
      <c r="A456" s="37" t="s">
        <v>82</v>
      </c>
      <c r="B456" s="37" t="s">
        <v>1206</v>
      </c>
      <c r="C456" s="37" t="s">
        <v>1227</v>
      </c>
      <c r="D456" s="37" t="s">
        <v>1238</v>
      </c>
      <c r="E456" s="37" t="s">
        <v>1227</v>
      </c>
      <c r="F456" s="37" t="s">
        <v>33</v>
      </c>
      <c r="G456" s="38" t="s">
        <v>26</v>
      </c>
      <c r="H456" s="38" t="s">
        <v>16</v>
      </c>
      <c r="I456" s="38" t="s">
        <v>26</v>
      </c>
      <c r="J456" s="38" t="s">
        <v>1749</v>
      </c>
      <c r="K456" s="95" t="s">
        <v>1229</v>
      </c>
      <c r="L456" s="48">
        <v>40969</v>
      </c>
      <c r="M456" s="38" t="s">
        <v>18</v>
      </c>
      <c r="N456" s="80">
        <v>139</v>
      </c>
      <c r="O456" s="80"/>
      <c r="P456" s="22">
        <v>131.9</v>
      </c>
      <c r="Q456" s="21">
        <v>7.1</v>
      </c>
      <c r="R456" s="21">
        <v>0</v>
      </c>
      <c r="S456" s="21">
        <v>0</v>
      </c>
      <c r="T456" s="21"/>
      <c r="U456" s="21"/>
      <c r="V456" s="38" t="s">
        <v>1749</v>
      </c>
      <c r="W456" s="29" t="s">
        <v>20</v>
      </c>
      <c r="X456" s="23"/>
      <c r="Y456" s="25" t="s">
        <v>1211</v>
      </c>
      <c r="Z456" s="25" t="s">
        <v>1750</v>
      </c>
      <c r="AA45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131.9</v>
      </c>
      <c r="AB45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6.9133398247322306</v>
      </c>
      <c r="AC45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6" s="160">
        <f>SUM(Infrastructure[[#This Row],[2011/12c]:[2014/15c]])</f>
        <v>138.81333982473222</v>
      </c>
      <c r="AH456" s="160">
        <f>SUM(Infrastructure[[#This Row],[2012/13c]:[2014/15c]])</f>
        <v>6.9133398247322306</v>
      </c>
      <c r="AI456" s="160">
        <f>SUM(Infrastructure[[#This Row],[2015 to 2020c]:[Beyond 2020c]])</f>
        <v>0</v>
      </c>
      <c r="AJ456" s="160">
        <f>Infrastructure[[#This Row],[2012 to 2015 deflated]]+Infrastructure[[#This Row],[Post 2015 deflated]]</f>
        <v>6.9133398247322306</v>
      </c>
      <c r="AK456" s="160">
        <f>Infrastructure[[#This Row],[2011 to 2015 deflated]]+Infrastructure[[#This Row],[Post 2015 deflated]]</f>
        <v>138.81333982473222</v>
      </c>
    </row>
    <row r="457" spans="1:37" ht="60">
      <c r="A457" s="37" t="s">
        <v>82</v>
      </c>
      <c r="B457" s="37" t="s">
        <v>1206</v>
      </c>
      <c r="C457" s="37" t="s">
        <v>1227</v>
      </c>
      <c r="D457" s="37" t="s">
        <v>1233</v>
      </c>
      <c r="E457" s="37" t="s">
        <v>1227</v>
      </c>
      <c r="F457" s="37" t="s">
        <v>38</v>
      </c>
      <c r="G457" s="38" t="s">
        <v>26</v>
      </c>
      <c r="H457" s="38" t="s">
        <v>16</v>
      </c>
      <c r="I457" s="38" t="s">
        <v>26</v>
      </c>
      <c r="J457" s="38" t="s">
        <v>17</v>
      </c>
      <c r="K457" s="95" t="s">
        <v>1229</v>
      </c>
      <c r="L457" s="48" t="s">
        <v>211</v>
      </c>
      <c r="M457" s="38" t="s">
        <v>18</v>
      </c>
      <c r="N457" s="80">
        <v>178</v>
      </c>
      <c r="O457" s="80"/>
      <c r="P457" s="22">
        <v>127.2</v>
      </c>
      <c r="Q457" s="21">
        <v>50.8</v>
      </c>
      <c r="R457" s="21">
        <v>0</v>
      </c>
      <c r="S457" s="21">
        <v>0</v>
      </c>
      <c r="T457" s="21"/>
      <c r="U457" s="21"/>
      <c r="V457" s="38" t="s">
        <v>23</v>
      </c>
      <c r="W457" s="29" t="s">
        <v>20</v>
      </c>
      <c r="X457" s="23" t="s">
        <v>78</v>
      </c>
      <c r="Y457" s="25" t="s">
        <v>1211</v>
      </c>
      <c r="Z457" s="25" t="s">
        <v>1750</v>
      </c>
      <c r="AA45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127.2</v>
      </c>
      <c r="AB45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49.464459591041873</v>
      </c>
      <c r="AC45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7" s="160">
        <f>SUM(Infrastructure[[#This Row],[2011/12c]:[2014/15c]])</f>
        <v>176.66445959104186</v>
      </c>
      <c r="AH457" s="160">
        <f>SUM(Infrastructure[[#This Row],[2012/13c]:[2014/15c]])</f>
        <v>49.464459591041873</v>
      </c>
      <c r="AI457" s="160">
        <f>SUM(Infrastructure[[#This Row],[2015 to 2020c]:[Beyond 2020c]])</f>
        <v>0</v>
      </c>
      <c r="AJ457" s="160">
        <f>Infrastructure[[#This Row],[2012 to 2015 deflated]]+Infrastructure[[#This Row],[Post 2015 deflated]]</f>
        <v>49.464459591041873</v>
      </c>
      <c r="AK457" s="160">
        <f>Infrastructure[[#This Row],[2011 to 2015 deflated]]+Infrastructure[[#This Row],[Post 2015 deflated]]</f>
        <v>176.66445959104186</v>
      </c>
    </row>
    <row r="458" spans="1:37" ht="60">
      <c r="A458" s="37" t="s">
        <v>82</v>
      </c>
      <c r="B458" s="37" t="s">
        <v>1206</v>
      </c>
      <c r="C458" s="37" t="s">
        <v>1227</v>
      </c>
      <c r="D458" s="37" t="s">
        <v>1234</v>
      </c>
      <c r="E458" s="37" t="s">
        <v>1227</v>
      </c>
      <c r="F458" s="37" t="s">
        <v>33</v>
      </c>
      <c r="G458" s="38" t="s">
        <v>26</v>
      </c>
      <c r="H458" s="38" t="s">
        <v>16</v>
      </c>
      <c r="I458" s="38" t="s">
        <v>26</v>
      </c>
      <c r="J458" s="38" t="s">
        <v>1749</v>
      </c>
      <c r="K458" s="95" t="s">
        <v>1235</v>
      </c>
      <c r="L458" s="48">
        <v>40969</v>
      </c>
      <c r="M458" s="38" t="s">
        <v>18</v>
      </c>
      <c r="N458" s="80">
        <v>11.700000000000001</v>
      </c>
      <c r="O458" s="80"/>
      <c r="P458" s="22">
        <v>10.9</v>
      </c>
      <c r="Q458" s="21">
        <v>0.8</v>
      </c>
      <c r="R458" s="21">
        <v>0</v>
      </c>
      <c r="S458" s="21">
        <v>0</v>
      </c>
      <c r="T458" s="21"/>
      <c r="U458" s="21"/>
      <c r="V458" s="38" t="s">
        <v>1749</v>
      </c>
      <c r="W458" s="29" t="s">
        <v>20</v>
      </c>
      <c r="X458" s="23"/>
      <c r="Y458" s="25" t="s">
        <v>1211</v>
      </c>
      <c r="Z458" s="25" t="s">
        <v>1750</v>
      </c>
      <c r="AA45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10.9</v>
      </c>
      <c r="AB45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0.77896786757546255</v>
      </c>
      <c r="AC45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8" s="160">
        <f>SUM(Infrastructure[[#This Row],[2011/12c]:[2014/15c]])</f>
        <v>11.678967867575462</v>
      </c>
      <c r="AH458" s="160">
        <f>SUM(Infrastructure[[#This Row],[2012/13c]:[2014/15c]])</f>
        <v>0.77896786757546255</v>
      </c>
      <c r="AI458" s="160">
        <f>SUM(Infrastructure[[#This Row],[2015 to 2020c]:[Beyond 2020c]])</f>
        <v>0</v>
      </c>
      <c r="AJ458" s="160">
        <f>Infrastructure[[#This Row],[2012 to 2015 deflated]]+Infrastructure[[#This Row],[Post 2015 deflated]]</f>
        <v>0.77896786757546255</v>
      </c>
      <c r="AK458" s="160">
        <f>Infrastructure[[#This Row],[2011 to 2015 deflated]]+Infrastructure[[#This Row],[Post 2015 deflated]]</f>
        <v>11.678967867575462</v>
      </c>
    </row>
    <row r="459" spans="1:37" ht="60">
      <c r="A459" s="37" t="s">
        <v>82</v>
      </c>
      <c r="B459" s="37" t="s">
        <v>1206</v>
      </c>
      <c r="C459" s="37" t="s">
        <v>1227</v>
      </c>
      <c r="D459" s="37" t="s">
        <v>1228</v>
      </c>
      <c r="E459" s="37" t="s">
        <v>1227</v>
      </c>
      <c r="F459" s="37" t="s">
        <v>37</v>
      </c>
      <c r="G459" s="38" t="s">
        <v>26</v>
      </c>
      <c r="H459" s="38" t="s">
        <v>16</v>
      </c>
      <c r="I459" s="38" t="s">
        <v>15</v>
      </c>
      <c r="J459" s="38" t="s">
        <v>1749</v>
      </c>
      <c r="K459" s="95" t="s">
        <v>1229</v>
      </c>
      <c r="L459" s="48">
        <v>41030</v>
      </c>
      <c r="M459" s="38" t="s">
        <v>18</v>
      </c>
      <c r="N459" s="80">
        <v>203.8</v>
      </c>
      <c r="O459" s="80"/>
      <c r="P459" s="22">
        <v>166.4</v>
      </c>
      <c r="Q459" s="24">
        <v>37.4</v>
      </c>
      <c r="R459" s="21">
        <v>0</v>
      </c>
      <c r="S459" s="21">
        <v>0</v>
      </c>
      <c r="T459" s="21"/>
      <c r="U459" s="21"/>
      <c r="V459" s="38" t="s">
        <v>1749</v>
      </c>
      <c r="W459" s="29" t="s">
        <v>20</v>
      </c>
      <c r="X459" s="23"/>
      <c r="Y459" s="25" t="s">
        <v>1211</v>
      </c>
      <c r="Z459" s="25" t="s">
        <v>1750</v>
      </c>
      <c r="AA45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166.4</v>
      </c>
      <c r="AB45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36.416747809152874</v>
      </c>
      <c r="AC45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5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5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5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59" s="160">
        <f>SUM(Infrastructure[[#This Row],[2011/12c]:[2014/15c]])</f>
        <v>202.81674780915287</v>
      </c>
      <c r="AH459" s="160">
        <f>SUM(Infrastructure[[#This Row],[2012/13c]:[2014/15c]])</f>
        <v>36.416747809152874</v>
      </c>
      <c r="AI459" s="160">
        <f>SUM(Infrastructure[[#This Row],[2015 to 2020c]:[Beyond 2020c]])</f>
        <v>0</v>
      </c>
      <c r="AJ459" s="160">
        <f>Infrastructure[[#This Row],[2012 to 2015 deflated]]+Infrastructure[[#This Row],[Post 2015 deflated]]</f>
        <v>36.416747809152874</v>
      </c>
      <c r="AK459" s="160">
        <f>Infrastructure[[#This Row],[2011 to 2015 deflated]]+Infrastructure[[#This Row],[Post 2015 deflated]]</f>
        <v>202.81674780915287</v>
      </c>
    </row>
    <row r="460" spans="1:37" ht="60">
      <c r="A460" s="37" t="s">
        <v>82</v>
      </c>
      <c r="B460" s="37" t="s">
        <v>1206</v>
      </c>
      <c r="C460" s="37" t="s">
        <v>1227</v>
      </c>
      <c r="D460" s="37" t="s">
        <v>1230</v>
      </c>
      <c r="E460" s="37" t="s">
        <v>1227</v>
      </c>
      <c r="F460" s="37" t="s">
        <v>37</v>
      </c>
      <c r="G460" s="38" t="s">
        <v>26</v>
      </c>
      <c r="H460" s="38" t="s">
        <v>16</v>
      </c>
      <c r="I460" s="38" t="s">
        <v>15</v>
      </c>
      <c r="J460" s="38" t="s">
        <v>1749</v>
      </c>
      <c r="K460" s="95" t="s">
        <v>1229</v>
      </c>
      <c r="L460" s="48">
        <v>41030</v>
      </c>
      <c r="M460" s="38" t="s">
        <v>18</v>
      </c>
      <c r="N460" s="80">
        <v>229.20000000000002</v>
      </c>
      <c r="O460" s="80"/>
      <c r="P460" s="22">
        <v>191.8</v>
      </c>
      <c r="Q460" s="21">
        <v>37.4</v>
      </c>
      <c r="R460" s="21">
        <v>0</v>
      </c>
      <c r="S460" s="21">
        <v>0</v>
      </c>
      <c r="T460" s="21"/>
      <c r="U460" s="21"/>
      <c r="V460" s="38" t="s">
        <v>1749</v>
      </c>
      <c r="W460" s="29" t="s">
        <v>20</v>
      </c>
      <c r="X460" s="23"/>
      <c r="Y460" s="25" t="s">
        <v>1211</v>
      </c>
      <c r="Z460" s="25" t="s">
        <v>1750</v>
      </c>
      <c r="AA46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191.8</v>
      </c>
      <c r="AB46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36.416747809152874</v>
      </c>
      <c r="AC46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6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6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0" s="160">
        <f>SUM(Infrastructure[[#This Row],[2011/12c]:[2014/15c]])</f>
        <v>228.21674780915288</v>
      </c>
      <c r="AH460" s="160">
        <f>SUM(Infrastructure[[#This Row],[2012/13c]:[2014/15c]])</f>
        <v>36.416747809152874</v>
      </c>
      <c r="AI460" s="160">
        <f>SUM(Infrastructure[[#This Row],[2015 to 2020c]:[Beyond 2020c]])</f>
        <v>0</v>
      </c>
      <c r="AJ460" s="160">
        <f>Infrastructure[[#This Row],[2012 to 2015 deflated]]+Infrastructure[[#This Row],[Post 2015 deflated]]</f>
        <v>36.416747809152874</v>
      </c>
      <c r="AK460" s="160">
        <f>Infrastructure[[#This Row],[2011 to 2015 deflated]]+Infrastructure[[#This Row],[Post 2015 deflated]]</f>
        <v>228.21674780915288</v>
      </c>
    </row>
    <row r="461" spans="1:37" ht="75">
      <c r="A461" s="37" t="s">
        <v>82</v>
      </c>
      <c r="B461" s="37" t="s">
        <v>1206</v>
      </c>
      <c r="C461" s="37" t="s">
        <v>1239</v>
      </c>
      <c r="D461" s="37" t="s">
        <v>1246</v>
      </c>
      <c r="E461" s="37" t="s">
        <v>1213</v>
      </c>
      <c r="F461" s="37" t="s">
        <v>33</v>
      </c>
      <c r="G461" s="38" t="s">
        <v>26</v>
      </c>
      <c r="H461" s="38" t="s">
        <v>16</v>
      </c>
      <c r="I461" s="38" t="s">
        <v>26</v>
      </c>
      <c r="J461" s="38" t="s">
        <v>19</v>
      </c>
      <c r="K461" s="95" t="s">
        <v>1241</v>
      </c>
      <c r="L461" s="95" t="s">
        <v>1245</v>
      </c>
      <c r="M461" s="38" t="s">
        <v>18</v>
      </c>
      <c r="N461" s="80">
        <v>1.3</v>
      </c>
      <c r="O461" s="80"/>
      <c r="P461" s="22">
        <v>0</v>
      </c>
      <c r="Q461" s="21">
        <v>1.3</v>
      </c>
      <c r="R461" s="21">
        <v>33.1</v>
      </c>
      <c r="S461" s="21">
        <v>59.9</v>
      </c>
      <c r="T461" s="21"/>
      <c r="U461" s="21"/>
      <c r="V461" s="38" t="s">
        <v>23</v>
      </c>
      <c r="W461" s="29" t="s">
        <v>20</v>
      </c>
      <c r="X461" s="23" t="s">
        <v>78</v>
      </c>
      <c r="Y461" s="25" t="s">
        <v>1211</v>
      </c>
      <c r="Z461" s="25" t="s">
        <v>1243</v>
      </c>
      <c r="AA46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6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1.2658227848101267</v>
      </c>
      <c r="AC46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31.443702947253431</v>
      </c>
      <c r="AD46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55.514783185925303</v>
      </c>
      <c r="AE46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1" s="160">
        <f>SUM(Infrastructure[[#This Row],[2011/12c]:[2014/15c]])</f>
        <v>88.224308917988864</v>
      </c>
      <c r="AH461" s="160">
        <f>SUM(Infrastructure[[#This Row],[2012/13c]:[2014/15c]])</f>
        <v>88.224308917988864</v>
      </c>
      <c r="AI461" s="160">
        <f>SUM(Infrastructure[[#This Row],[2015 to 2020c]:[Beyond 2020c]])</f>
        <v>0</v>
      </c>
      <c r="AJ461" s="160">
        <f>Infrastructure[[#This Row],[2012 to 2015 deflated]]+Infrastructure[[#This Row],[Post 2015 deflated]]</f>
        <v>88.224308917988864</v>
      </c>
      <c r="AK461" s="160">
        <f>Infrastructure[[#This Row],[2011 to 2015 deflated]]+Infrastructure[[#This Row],[Post 2015 deflated]]</f>
        <v>88.224308917988864</v>
      </c>
    </row>
    <row r="462" spans="1:37" ht="75">
      <c r="A462" s="37" t="s">
        <v>82</v>
      </c>
      <c r="B462" s="37" t="s">
        <v>1206</v>
      </c>
      <c r="C462" s="37" t="s">
        <v>1239</v>
      </c>
      <c r="D462" s="37" t="s">
        <v>1247</v>
      </c>
      <c r="E462" s="37" t="s">
        <v>1213</v>
      </c>
      <c r="F462" s="37" t="s">
        <v>31</v>
      </c>
      <c r="G462" s="38" t="s">
        <v>26</v>
      </c>
      <c r="H462" s="38" t="s">
        <v>16</v>
      </c>
      <c r="I462" s="38" t="s">
        <v>26</v>
      </c>
      <c r="J462" s="38" t="s">
        <v>19</v>
      </c>
      <c r="K462" s="95" t="s">
        <v>1241</v>
      </c>
      <c r="L462" s="95" t="s">
        <v>1242</v>
      </c>
      <c r="M462" s="38" t="s">
        <v>18</v>
      </c>
      <c r="N462" s="80">
        <v>11.1</v>
      </c>
      <c r="O462" s="80"/>
      <c r="P462" s="22">
        <v>0.4</v>
      </c>
      <c r="Q462" s="21">
        <v>10.7</v>
      </c>
      <c r="R462" s="21">
        <v>29.1</v>
      </c>
      <c r="S462" s="21">
        <v>25.5</v>
      </c>
      <c r="T462" s="21"/>
      <c r="U462" s="21"/>
      <c r="V462" s="38" t="s">
        <v>23</v>
      </c>
      <c r="W462" s="29" t="s">
        <v>20</v>
      </c>
      <c r="X462" s="23" t="s">
        <v>78</v>
      </c>
      <c r="Y462" s="25" t="s">
        <v>1211</v>
      </c>
      <c r="Z462" s="25" t="s">
        <v>1752</v>
      </c>
      <c r="AA46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0.4</v>
      </c>
      <c r="AB46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10.418695228821813</v>
      </c>
      <c r="AC46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27.64385969078776</v>
      </c>
      <c r="AD46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23.633171473140155</v>
      </c>
      <c r="AE46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2" s="160">
        <f>SUM(Infrastructure[[#This Row],[2011/12c]:[2014/15c]])</f>
        <v>62.095726392749725</v>
      </c>
      <c r="AH462" s="160">
        <f>SUM(Infrastructure[[#This Row],[2012/13c]:[2014/15c]])</f>
        <v>61.695726392749734</v>
      </c>
      <c r="AI462" s="160">
        <f>SUM(Infrastructure[[#This Row],[2015 to 2020c]:[Beyond 2020c]])</f>
        <v>0</v>
      </c>
      <c r="AJ462" s="160">
        <f>Infrastructure[[#This Row],[2012 to 2015 deflated]]+Infrastructure[[#This Row],[Post 2015 deflated]]</f>
        <v>61.695726392749734</v>
      </c>
      <c r="AK462" s="160">
        <f>Infrastructure[[#This Row],[2011 to 2015 deflated]]+Infrastructure[[#This Row],[Post 2015 deflated]]</f>
        <v>62.095726392749725</v>
      </c>
    </row>
    <row r="463" spans="1:37" ht="75">
      <c r="A463" s="37" t="s">
        <v>82</v>
      </c>
      <c r="B463" s="37" t="s">
        <v>1206</v>
      </c>
      <c r="C463" s="37" t="s">
        <v>1239</v>
      </c>
      <c r="D463" s="37" t="s">
        <v>1248</v>
      </c>
      <c r="E463" s="37" t="s">
        <v>1213</v>
      </c>
      <c r="F463" s="37" t="s">
        <v>33</v>
      </c>
      <c r="G463" s="38" t="s">
        <v>26</v>
      </c>
      <c r="H463" s="38" t="s">
        <v>16</v>
      </c>
      <c r="I463" s="38" t="s">
        <v>26</v>
      </c>
      <c r="J463" s="38" t="s">
        <v>19</v>
      </c>
      <c r="K463" s="95" t="s">
        <v>1249</v>
      </c>
      <c r="L463" s="95" t="s">
        <v>1245</v>
      </c>
      <c r="M463" s="38" t="s">
        <v>18</v>
      </c>
      <c r="N463" s="80">
        <v>25.5</v>
      </c>
      <c r="O463" s="80"/>
      <c r="P463" s="22">
        <v>0.9</v>
      </c>
      <c r="Q463" s="21">
        <v>24.6</v>
      </c>
      <c r="R463" s="21">
        <v>53.7</v>
      </c>
      <c r="S463" s="21">
        <v>48.5</v>
      </c>
      <c r="T463" s="21"/>
      <c r="U463" s="21"/>
      <c r="V463" s="38" t="s">
        <v>23</v>
      </c>
      <c r="W463" s="29" t="s">
        <v>20</v>
      </c>
      <c r="X463" s="23" t="s">
        <v>78</v>
      </c>
      <c r="Y463" s="25" t="s">
        <v>1211</v>
      </c>
      <c r="Z463" s="25" t="s">
        <v>1752</v>
      </c>
      <c r="AA46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0.9</v>
      </c>
      <c r="AB46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23.953261927945476</v>
      </c>
      <c r="AC46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51.012895718051638</v>
      </c>
      <c r="AD46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44.949365350874409</v>
      </c>
      <c r="AE46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3" s="160">
        <f>SUM(Infrastructure[[#This Row],[2011/12c]:[2014/15c]])</f>
        <v>120.81552299687152</v>
      </c>
      <c r="AH463" s="160">
        <f>SUM(Infrastructure[[#This Row],[2012/13c]:[2014/15c]])</f>
        <v>119.91552299687152</v>
      </c>
      <c r="AI463" s="160">
        <f>SUM(Infrastructure[[#This Row],[2015 to 2020c]:[Beyond 2020c]])</f>
        <v>0</v>
      </c>
      <c r="AJ463" s="160">
        <f>Infrastructure[[#This Row],[2012 to 2015 deflated]]+Infrastructure[[#This Row],[Post 2015 deflated]]</f>
        <v>119.91552299687152</v>
      </c>
      <c r="AK463" s="160">
        <f>Infrastructure[[#This Row],[2011 to 2015 deflated]]+Infrastructure[[#This Row],[Post 2015 deflated]]</f>
        <v>120.81552299687152</v>
      </c>
    </row>
    <row r="464" spans="1:37" ht="75">
      <c r="A464" s="37" t="s">
        <v>82</v>
      </c>
      <c r="B464" s="37" t="s">
        <v>1206</v>
      </c>
      <c r="C464" s="37" t="s">
        <v>1239</v>
      </c>
      <c r="D464" s="37" t="s">
        <v>1240</v>
      </c>
      <c r="E464" s="37" t="s">
        <v>1757</v>
      </c>
      <c r="F464" s="37" t="s">
        <v>33</v>
      </c>
      <c r="G464" s="38" t="s">
        <v>26</v>
      </c>
      <c r="H464" s="38" t="s">
        <v>16</v>
      </c>
      <c r="I464" s="38" t="s">
        <v>26</v>
      </c>
      <c r="J464" s="38" t="s">
        <v>19</v>
      </c>
      <c r="K464" s="95" t="s">
        <v>1241</v>
      </c>
      <c r="L464" s="95" t="s">
        <v>1242</v>
      </c>
      <c r="M464" s="38" t="s">
        <v>18</v>
      </c>
      <c r="N464" s="80">
        <v>4.8999999999999995</v>
      </c>
      <c r="O464" s="80"/>
      <c r="P464" s="22">
        <v>0.1</v>
      </c>
      <c r="Q464" s="21">
        <v>4.8</v>
      </c>
      <c r="R464" s="21">
        <v>29.8</v>
      </c>
      <c r="S464" s="21">
        <v>54.9</v>
      </c>
      <c r="T464" s="21"/>
      <c r="U464" s="21"/>
      <c r="V464" s="38" t="s">
        <v>23</v>
      </c>
      <c r="W464" s="29" t="s">
        <v>20</v>
      </c>
      <c r="X464" s="23" t="s">
        <v>78</v>
      </c>
      <c r="Y464" s="25" t="s">
        <v>1211</v>
      </c>
      <c r="Z464" s="25" t="s">
        <v>1752</v>
      </c>
      <c r="AA46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0.1</v>
      </c>
      <c r="AB46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4.6738072054527757</v>
      </c>
      <c r="AC46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28.308832260669252</v>
      </c>
      <c r="AD46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50.880827995113506</v>
      </c>
      <c r="AE46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4" s="160">
        <f>SUM(Infrastructure[[#This Row],[2011/12c]:[2014/15c]])</f>
        <v>83.963467461235524</v>
      </c>
      <c r="AH464" s="160">
        <f>SUM(Infrastructure[[#This Row],[2012/13c]:[2014/15c]])</f>
        <v>83.86346746123553</v>
      </c>
      <c r="AI464" s="160">
        <f>SUM(Infrastructure[[#This Row],[2015 to 2020c]:[Beyond 2020c]])</f>
        <v>0</v>
      </c>
      <c r="AJ464" s="160">
        <f>Infrastructure[[#This Row],[2012 to 2015 deflated]]+Infrastructure[[#This Row],[Post 2015 deflated]]</f>
        <v>83.86346746123553</v>
      </c>
      <c r="AK464" s="160">
        <f>Infrastructure[[#This Row],[2011 to 2015 deflated]]+Infrastructure[[#This Row],[Post 2015 deflated]]</f>
        <v>83.963467461235524</v>
      </c>
    </row>
    <row r="465" spans="1:37" ht="75">
      <c r="A465" s="37" t="s">
        <v>82</v>
      </c>
      <c r="B465" s="37" t="s">
        <v>1206</v>
      </c>
      <c r="C465" s="37" t="s">
        <v>1239</v>
      </c>
      <c r="D465" s="37" t="s">
        <v>1250</v>
      </c>
      <c r="E465" s="37" t="s">
        <v>1209</v>
      </c>
      <c r="F465" s="37" t="s">
        <v>38</v>
      </c>
      <c r="G465" s="38" t="s">
        <v>26</v>
      </c>
      <c r="H465" s="38" t="s">
        <v>16</v>
      </c>
      <c r="I465" s="38" t="s">
        <v>26</v>
      </c>
      <c r="J465" s="38" t="s">
        <v>19</v>
      </c>
      <c r="K465" s="95" t="s">
        <v>1241</v>
      </c>
      <c r="L465" s="95" t="s">
        <v>1245</v>
      </c>
      <c r="M465" s="38" t="s">
        <v>18</v>
      </c>
      <c r="N465" s="80">
        <v>2.9</v>
      </c>
      <c r="O465" s="80"/>
      <c r="P465" s="22">
        <v>0.4</v>
      </c>
      <c r="Q465" s="21">
        <v>2.5</v>
      </c>
      <c r="R465" s="21">
        <v>23.8</v>
      </c>
      <c r="S465" s="21">
        <v>67.900000000000006</v>
      </c>
      <c r="T465" s="21"/>
      <c r="U465" s="21"/>
      <c r="V465" s="38" t="s">
        <v>23</v>
      </c>
      <c r="W465" s="29" t="s">
        <v>20</v>
      </c>
      <c r="X465" s="23" t="s">
        <v>78</v>
      </c>
      <c r="Y465" s="25" t="s">
        <v>1211</v>
      </c>
      <c r="Z465" s="25" t="s">
        <v>1243</v>
      </c>
      <c r="AA46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0.4</v>
      </c>
      <c r="AB46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2.4342745861733208</v>
      </c>
      <c r="AC46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22.609067375970746</v>
      </c>
      <c r="AD46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62.929111491224184</v>
      </c>
      <c r="AE46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5" s="160">
        <f>SUM(Infrastructure[[#This Row],[2011/12c]:[2014/15c]])</f>
        <v>88.372453453368252</v>
      </c>
      <c r="AH465" s="160">
        <f>SUM(Infrastructure[[#This Row],[2012/13c]:[2014/15c]])</f>
        <v>87.972453453368246</v>
      </c>
      <c r="AI465" s="160">
        <f>SUM(Infrastructure[[#This Row],[2015 to 2020c]:[Beyond 2020c]])</f>
        <v>0</v>
      </c>
      <c r="AJ465" s="160">
        <f>Infrastructure[[#This Row],[2012 to 2015 deflated]]+Infrastructure[[#This Row],[Post 2015 deflated]]</f>
        <v>87.972453453368246</v>
      </c>
      <c r="AK465" s="160">
        <f>Infrastructure[[#This Row],[2011 to 2015 deflated]]+Infrastructure[[#This Row],[Post 2015 deflated]]</f>
        <v>88.372453453368252</v>
      </c>
    </row>
    <row r="466" spans="1:37" ht="75">
      <c r="A466" s="37" t="s">
        <v>82</v>
      </c>
      <c r="B466" s="37" t="s">
        <v>1206</v>
      </c>
      <c r="C466" s="37" t="s">
        <v>1239</v>
      </c>
      <c r="D466" s="37" t="s">
        <v>1244</v>
      </c>
      <c r="E466" s="37" t="s">
        <v>1209</v>
      </c>
      <c r="F466" s="37" t="s">
        <v>31</v>
      </c>
      <c r="G466" s="38" t="s">
        <v>26</v>
      </c>
      <c r="H466" s="38" t="s">
        <v>16</v>
      </c>
      <c r="I466" s="38" t="s">
        <v>26</v>
      </c>
      <c r="J466" s="38" t="s">
        <v>19</v>
      </c>
      <c r="K466" s="95" t="s">
        <v>1255</v>
      </c>
      <c r="L466" s="95" t="s">
        <v>1242</v>
      </c>
      <c r="M466" s="38" t="s">
        <v>18</v>
      </c>
      <c r="N466" s="80">
        <v>2.2000000000000002</v>
      </c>
      <c r="O466" s="80"/>
      <c r="P466" s="22">
        <v>0.1</v>
      </c>
      <c r="Q466" s="21">
        <v>2.1</v>
      </c>
      <c r="R466" s="21">
        <v>20.2</v>
      </c>
      <c r="S466" s="21">
        <v>64.400000000000006</v>
      </c>
      <c r="T466" s="21"/>
      <c r="U466" s="21"/>
      <c r="V466" s="38" t="s">
        <v>23</v>
      </c>
      <c r="W466" s="29" t="s">
        <v>20</v>
      </c>
      <c r="X466" s="23" t="s">
        <v>78</v>
      </c>
      <c r="Y466" s="25" t="s">
        <v>1211</v>
      </c>
      <c r="Z466" s="25" t="s">
        <v>1243</v>
      </c>
      <c r="AA46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0.1</v>
      </c>
      <c r="AB46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2.0447906523855894</v>
      </c>
      <c r="AC46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19.189208445151639</v>
      </c>
      <c r="AD46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59.685342857655925</v>
      </c>
      <c r="AE46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6" s="160">
        <f>SUM(Infrastructure[[#This Row],[2011/12c]:[2014/15c]])</f>
        <v>81.019341955193156</v>
      </c>
      <c r="AH466" s="160">
        <f>SUM(Infrastructure[[#This Row],[2012/13c]:[2014/15c]])</f>
        <v>80.919341955193147</v>
      </c>
      <c r="AI466" s="160">
        <f>SUM(Infrastructure[[#This Row],[2015 to 2020c]:[Beyond 2020c]])</f>
        <v>0</v>
      </c>
      <c r="AJ466" s="160">
        <f>Infrastructure[[#This Row],[2012 to 2015 deflated]]+Infrastructure[[#This Row],[Post 2015 deflated]]</f>
        <v>80.919341955193147</v>
      </c>
      <c r="AK466" s="160">
        <f>Infrastructure[[#This Row],[2011 to 2015 deflated]]+Infrastructure[[#This Row],[Post 2015 deflated]]</f>
        <v>81.019341955193156</v>
      </c>
    </row>
    <row r="467" spans="1:37" ht="75">
      <c r="A467" s="37" t="s">
        <v>82</v>
      </c>
      <c r="B467" s="37" t="s">
        <v>1206</v>
      </c>
      <c r="C467" s="37" t="s">
        <v>1251</v>
      </c>
      <c r="D467" s="37" t="s">
        <v>1264</v>
      </c>
      <c r="E467" s="37" t="s">
        <v>1213</v>
      </c>
      <c r="F467" s="37" t="s">
        <v>39</v>
      </c>
      <c r="G467" s="38" t="s">
        <v>26</v>
      </c>
      <c r="H467" s="38" t="s">
        <v>16</v>
      </c>
      <c r="I467" s="38" t="s">
        <v>26</v>
      </c>
      <c r="J467" s="38" t="s">
        <v>19</v>
      </c>
      <c r="K467" s="95" t="s">
        <v>1249</v>
      </c>
      <c r="L467" s="95" t="s">
        <v>1751</v>
      </c>
      <c r="M467" s="38" t="s">
        <v>18</v>
      </c>
      <c r="N467" s="80">
        <v>78.8</v>
      </c>
      <c r="O467" s="80"/>
      <c r="P467" s="22">
        <v>6.7</v>
      </c>
      <c r="Q467" s="21">
        <v>18.100000000000001</v>
      </c>
      <c r="R467" s="21">
        <v>31.8</v>
      </c>
      <c r="S467" s="21">
        <v>22.2</v>
      </c>
      <c r="T467" s="21"/>
      <c r="U467" s="21"/>
      <c r="V467" s="38" t="s">
        <v>23</v>
      </c>
      <c r="W467" s="29" t="s">
        <v>20</v>
      </c>
      <c r="X467" s="23" t="s">
        <v>78</v>
      </c>
      <c r="Y467" s="25" t="s">
        <v>1211</v>
      </c>
      <c r="Z467" s="25" t="s">
        <v>1752</v>
      </c>
      <c r="AA46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6.7</v>
      </c>
      <c r="AB46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17.624148003894845</v>
      </c>
      <c r="AC46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30.208753888902088</v>
      </c>
      <c r="AD46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20.574761047204369</v>
      </c>
      <c r="AE46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7" s="160">
        <f>SUM(Infrastructure[[#This Row],[2011/12c]:[2014/15c]])</f>
        <v>75.107662940001291</v>
      </c>
      <c r="AH467" s="160">
        <f>SUM(Infrastructure[[#This Row],[2012/13c]:[2014/15c]])</f>
        <v>68.407662940001302</v>
      </c>
      <c r="AI467" s="160">
        <f>SUM(Infrastructure[[#This Row],[2015 to 2020c]:[Beyond 2020c]])</f>
        <v>0</v>
      </c>
      <c r="AJ467" s="160">
        <f>Infrastructure[[#This Row],[2012 to 2015 deflated]]+Infrastructure[[#This Row],[Post 2015 deflated]]</f>
        <v>68.407662940001302</v>
      </c>
      <c r="AK467" s="160">
        <f>Infrastructure[[#This Row],[2011 to 2015 deflated]]+Infrastructure[[#This Row],[Post 2015 deflated]]</f>
        <v>75.107662940001291</v>
      </c>
    </row>
    <row r="468" spans="1:37" ht="75">
      <c r="A468" s="37" t="s">
        <v>82</v>
      </c>
      <c r="B468" s="37" t="s">
        <v>1206</v>
      </c>
      <c r="C468" s="37" t="s">
        <v>1251</v>
      </c>
      <c r="D468" s="37" t="s">
        <v>1265</v>
      </c>
      <c r="E468" s="37" t="s">
        <v>1213</v>
      </c>
      <c r="F468" s="37" t="s">
        <v>38</v>
      </c>
      <c r="G468" s="38" t="s">
        <v>26</v>
      </c>
      <c r="H468" s="38" t="s">
        <v>16</v>
      </c>
      <c r="I468" s="38" t="s">
        <v>26</v>
      </c>
      <c r="J468" s="38" t="s">
        <v>17</v>
      </c>
      <c r="K468" s="95" t="s">
        <v>1758</v>
      </c>
      <c r="L468" s="95" t="s">
        <v>1255</v>
      </c>
      <c r="M468" s="38" t="s">
        <v>18</v>
      </c>
      <c r="N468" s="80">
        <v>58.2</v>
      </c>
      <c r="O468" s="80"/>
      <c r="P468" s="22">
        <v>6.4</v>
      </c>
      <c r="Q468" s="21">
        <v>18.100000000000001</v>
      </c>
      <c r="R468" s="21">
        <v>22.5</v>
      </c>
      <c r="S468" s="21">
        <v>11.2</v>
      </c>
      <c r="T468" s="21"/>
      <c r="U468" s="21"/>
      <c r="V468" s="38" t="s">
        <v>23</v>
      </c>
      <c r="W468" s="29" t="s">
        <v>20</v>
      </c>
      <c r="X468" s="23" t="s">
        <v>78</v>
      </c>
      <c r="Y468" s="25" t="s">
        <v>1211</v>
      </c>
      <c r="Z468" s="25" t="s">
        <v>1752</v>
      </c>
      <c r="AA46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6.4</v>
      </c>
      <c r="AB46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17.624148003894845</v>
      </c>
      <c r="AC46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21.374118317619402</v>
      </c>
      <c r="AD46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10.38005962741842</v>
      </c>
      <c r="AE46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8" s="160">
        <f>SUM(Infrastructure[[#This Row],[2011/12c]:[2014/15c]])</f>
        <v>55.778325948932661</v>
      </c>
      <c r="AH468" s="160">
        <f>SUM(Infrastructure[[#This Row],[2012/13c]:[2014/15c]])</f>
        <v>49.37832594893267</v>
      </c>
      <c r="AI468" s="160">
        <f>SUM(Infrastructure[[#This Row],[2015 to 2020c]:[Beyond 2020c]])</f>
        <v>0</v>
      </c>
      <c r="AJ468" s="160">
        <f>Infrastructure[[#This Row],[2012 to 2015 deflated]]+Infrastructure[[#This Row],[Post 2015 deflated]]</f>
        <v>49.37832594893267</v>
      </c>
      <c r="AK468" s="160">
        <f>Infrastructure[[#This Row],[2011 to 2015 deflated]]+Infrastructure[[#This Row],[Post 2015 deflated]]</f>
        <v>55.778325948932661</v>
      </c>
    </row>
    <row r="469" spans="1:37" ht="75">
      <c r="A469" s="37" t="s">
        <v>82</v>
      </c>
      <c r="B469" s="37" t="s">
        <v>1206</v>
      </c>
      <c r="C469" s="37" t="s">
        <v>1251</v>
      </c>
      <c r="D469" s="37" t="s">
        <v>1266</v>
      </c>
      <c r="E469" s="37" t="s">
        <v>1213</v>
      </c>
      <c r="F469" s="37" t="s">
        <v>34</v>
      </c>
      <c r="G469" s="38" t="s">
        <v>26</v>
      </c>
      <c r="H469" s="38" t="s">
        <v>16</v>
      </c>
      <c r="I469" s="38" t="s">
        <v>26</v>
      </c>
      <c r="J469" s="38" t="s">
        <v>19</v>
      </c>
      <c r="K469" s="95" t="s">
        <v>1255</v>
      </c>
      <c r="L469" s="95" t="s">
        <v>1242</v>
      </c>
      <c r="M469" s="38" t="s">
        <v>18</v>
      </c>
      <c r="N469" s="80">
        <v>109.7</v>
      </c>
      <c r="O469" s="80"/>
      <c r="P469" s="22">
        <v>2.2000000000000002</v>
      </c>
      <c r="Q469" s="21">
        <v>3.8</v>
      </c>
      <c r="R469" s="21">
        <v>4.7</v>
      </c>
      <c r="S469" s="21">
        <v>99</v>
      </c>
      <c r="T469" s="21"/>
      <c r="U469" s="21"/>
      <c r="V469" s="38" t="s">
        <v>23</v>
      </c>
      <c r="W469" s="29" t="s">
        <v>20</v>
      </c>
      <c r="X469" s="23" t="s">
        <v>78</v>
      </c>
      <c r="Y469" s="25" t="s">
        <v>1211</v>
      </c>
      <c r="Z469" s="25" t="s">
        <v>1752</v>
      </c>
      <c r="AA46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2.2000000000000002</v>
      </c>
      <c r="AB46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3.7000973709834475</v>
      </c>
      <c r="AC46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4.4648158263471638</v>
      </c>
      <c r="AD46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91.752312778073545</v>
      </c>
      <c r="AE46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6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69" s="160">
        <f>SUM(Infrastructure[[#This Row],[2011/12c]:[2014/15c]])</f>
        <v>102.11722597540415</v>
      </c>
      <c r="AH469" s="160">
        <f>SUM(Infrastructure[[#This Row],[2012/13c]:[2014/15c]])</f>
        <v>99.917225975404151</v>
      </c>
      <c r="AI469" s="160">
        <f>SUM(Infrastructure[[#This Row],[2015 to 2020c]:[Beyond 2020c]])</f>
        <v>0</v>
      </c>
      <c r="AJ469" s="160">
        <f>Infrastructure[[#This Row],[2012 to 2015 deflated]]+Infrastructure[[#This Row],[Post 2015 deflated]]</f>
        <v>99.917225975404151</v>
      </c>
      <c r="AK469" s="160">
        <f>Infrastructure[[#This Row],[2011 to 2015 deflated]]+Infrastructure[[#This Row],[Post 2015 deflated]]</f>
        <v>102.11722597540415</v>
      </c>
    </row>
    <row r="470" spans="1:37" ht="75">
      <c r="A470" s="37" t="s">
        <v>82</v>
      </c>
      <c r="B470" s="37" t="s">
        <v>1206</v>
      </c>
      <c r="C470" s="37" t="s">
        <v>1251</v>
      </c>
      <c r="D470" s="37" t="s">
        <v>1252</v>
      </c>
      <c r="E470" s="37" t="s">
        <v>1209</v>
      </c>
      <c r="F470" s="37" t="s">
        <v>33</v>
      </c>
      <c r="G470" s="38" t="s">
        <v>26</v>
      </c>
      <c r="H470" s="38" t="s">
        <v>16</v>
      </c>
      <c r="I470" s="38" t="s">
        <v>26</v>
      </c>
      <c r="J470" s="38" t="s">
        <v>19</v>
      </c>
      <c r="K470" s="95" t="s">
        <v>1241</v>
      </c>
      <c r="L470" s="95" t="s">
        <v>1245</v>
      </c>
      <c r="M470" s="38" t="s">
        <v>18</v>
      </c>
      <c r="N470" s="80">
        <v>9.1999999999999993</v>
      </c>
      <c r="O470" s="80"/>
      <c r="P470" s="22">
        <v>1.5</v>
      </c>
      <c r="Q470" s="21">
        <v>7.7</v>
      </c>
      <c r="R470" s="21">
        <v>72.599999999999994</v>
      </c>
      <c r="S470" s="21">
        <v>166.6</v>
      </c>
      <c r="T470" s="21"/>
      <c r="U470" s="21"/>
      <c r="V470" s="38" t="s">
        <v>23</v>
      </c>
      <c r="W470" s="29" t="s">
        <v>20</v>
      </c>
      <c r="X470" s="23" t="s">
        <v>78</v>
      </c>
      <c r="Y470" s="25" t="s">
        <v>1211</v>
      </c>
      <c r="Z470" s="25" t="s">
        <v>1243</v>
      </c>
      <c r="AA47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1.5</v>
      </c>
      <c r="AB47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7.4975657254138275</v>
      </c>
      <c r="AC47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68.967155104851926</v>
      </c>
      <c r="AD47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154.40338695784902</v>
      </c>
      <c r="AE47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0" s="160">
        <f>SUM(Infrastructure[[#This Row],[2011/12c]:[2014/15c]])</f>
        <v>232.36810778811477</v>
      </c>
      <c r="AH470" s="160">
        <f>SUM(Infrastructure[[#This Row],[2012/13c]:[2014/15c]])</f>
        <v>230.86810778811477</v>
      </c>
      <c r="AI470" s="160">
        <f>SUM(Infrastructure[[#This Row],[2015 to 2020c]:[Beyond 2020c]])</f>
        <v>0</v>
      </c>
      <c r="AJ470" s="160">
        <f>Infrastructure[[#This Row],[2012 to 2015 deflated]]+Infrastructure[[#This Row],[Post 2015 deflated]]</f>
        <v>230.86810778811477</v>
      </c>
      <c r="AK470" s="160">
        <f>Infrastructure[[#This Row],[2011 to 2015 deflated]]+Infrastructure[[#This Row],[Post 2015 deflated]]</f>
        <v>232.36810778811477</v>
      </c>
    </row>
    <row r="471" spans="1:37" ht="75">
      <c r="A471" s="37" t="s">
        <v>82</v>
      </c>
      <c r="B471" s="37" t="s">
        <v>1206</v>
      </c>
      <c r="C471" s="37" t="s">
        <v>1251</v>
      </c>
      <c r="D471" s="37" t="s">
        <v>1253</v>
      </c>
      <c r="E471" s="37" t="s">
        <v>1209</v>
      </c>
      <c r="F471" s="37" t="s">
        <v>25</v>
      </c>
      <c r="G471" s="38" t="s">
        <v>26</v>
      </c>
      <c r="H471" s="38" t="s">
        <v>16</v>
      </c>
      <c r="I471" s="38" t="s">
        <v>26</v>
      </c>
      <c r="J471" s="38" t="s">
        <v>19</v>
      </c>
      <c r="K471" s="95" t="s">
        <v>1249</v>
      </c>
      <c r="L471" s="95" t="s">
        <v>1245</v>
      </c>
      <c r="M471" s="38" t="s">
        <v>18</v>
      </c>
      <c r="N471" s="80">
        <v>8.6999999999999993</v>
      </c>
      <c r="O471" s="80"/>
      <c r="P471" s="22">
        <v>0.6</v>
      </c>
      <c r="Q471" s="21">
        <v>8.1</v>
      </c>
      <c r="R471" s="21">
        <v>66.900000000000006</v>
      </c>
      <c r="S471" s="21">
        <v>15.6</v>
      </c>
      <c r="T471" s="21"/>
      <c r="U471" s="21"/>
      <c r="V471" s="38" t="s">
        <v>23</v>
      </c>
      <c r="W471" s="29" t="s">
        <v>20</v>
      </c>
      <c r="X471" s="23" t="s">
        <v>78</v>
      </c>
      <c r="Y471" s="25" t="s">
        <v>1211</v>
      </c>
      <c r="Z471" s="25" t="s">
        <v>1243</v>
      </c>
      <c r="AA47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0.6</v>
      </c>
      <c r="AB47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7.8870496592015584</v>
      </c>
      <c r="AC47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63.552378464388362</v>
      </c>
      <c r="AD47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14.457940195332801</v>
      </c>
      <c r="AE47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1" s="160">
        <f>SUM(Infrastructure[[#This Row],[2011/12c]:[2014/15c]])</f>
        <v>86.49736831892271</v>
      </c>
      <c r="AH471" s="160">
        <f>SUM(Infrastructure[[#This Row],[2012/13c]:[2014/15c]])</f>
        <v>85.897368318922716</v>
      </c>
      <c r="AI471" s="160">
        <f>SUM(Infrastructure[[#This Row],[2015 to 2020c]:[Beyond 2020c]])</f>
        <v>0</v>
      </c>
      <c r="AJ471" s="160">
        <f>Infrastructure[[#This Row],[2012 to 2015 deflated]]+Infrastructure[[#This Row],[Post 2015 deflated]]</f>
        <v>85.897368318922716</v>
      </c>
      <c r="AK471" s="160">
        <f>Infrastructure[[#This Row],[2011 to 2015 deflated]]+Infrastructure[[#This Row],[Post 2015 deflated]]</f>
        <v>86.49736831892271</v>
      </c>
    </row>
    <row r="472" spans="1:37" ht="75">
      <c r="A472" s="37" t="s">
        <v>82</v>
      </c>
      <c r="B472" s="37" t="s">
        <v>1206</v>
      </c>
      <c r="C472" s="37" t="s">
        <v>1251</v>
      </c>
      <c r="D472" s="37" t="s">
        <v>1254</v>
      </c>
      <c r="E472" s="37" t="s">
        <v>1209</v>
      </c>
      <c r="F472" s="37" t="s">
        <v>25</v>
      </c>
      <c r="G472" s="38" t="s">
        <v>26</v>
      </c>
      <c r="H472" s="38" t="s">
        <v>16</v>
      </c>
      <c r="I472" s="38" t="s">
        <v>26</v>
      </c>
      <c r="J472" s="38" t="s">
        <v>19</v>
      </c>
      <c r="K472" s="95" t="s">
        <v>1255</v>
      </c>
      <c r="L472" s="95" t="s">
        <v>1245</v>
      </c>
      <c r="M472" s="38" t="s">
        <v>18</v>
      </c>
      <c r="N472" s="80">
        <v>4.6000000000000005</v>
      </c>
      <c r="O472" s="80"/>
      <c r="P472" s="22">
        <v>0.9</v>
      </c>
      <c r="Q472" s="21">
        <v>3.7</v>
      </c>
      <c r="R472" s="21">
        <v>9.4</v>
      </c>
      <c r="S472" s="21">
        <v>80.3</v>
      </c>
      <c r="T472" s="21"/>
      <c r="U472" s="21"/>
      <c r="V472" s="38" t="s">
        <v>23</v>
      </c>
      <c r="W472" s="29" t="s">
        <v>20</v>
      </c>
      <c r="X472" s="23" t="s">
        <v>78</v>
      </c>
      <c r="Y472" s="25" t="s">
        <v>1211</v>
      </c>
      <c r="Z472" s="25" t="s">
        <v>1243</v>
      </c>
      <c r="AA47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0.9</v>
      </c>
      <c r="AB47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3.6027263875365145</v>
      </c>
      <c r="AC47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8.9296316526943276</v>
      </c>
      <c r="AD47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74.421320364437435</v>
      </c>
      <c r="AE47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2" s="160">
        <f>SUM(Infrastructure[[#This Row],[2011/12c]:[2014/15c]])</f>
        <v>87.853678404668273</v>
      </c>
      <c r="AH472" s="160">
        <f>SUM(Infrastructure[[#This Row],[2012/13c]:[2014/15c]])</f>
        <v>86.953678404668281</v>
      </c>
      <c r="AI472" s="160">
        <f>SUM(Infrastructure[[#This Row],[2015 to 2020c]:[Beyond 2020c]])</f>
        <v>0</v>
      </c>
      <c r="AJ472" s="160">
        <f>Infrastructure[[#This Row],[2012 to 2015 deflated]]+Infrastructure[[#This Row],[Post 2015 deflated]]</f>
        <v>86.953678404668281</v>
      </c>
      <c r="AK472" s="160">
        <f>Infrastructure[[#This Row],[2011 to 2015 deflated]]+Infrastructure[[#This Row],[Post 2015 deflated]]</f>
        <v>87.853678404668273</v>
      </c>
    </row>
    <row r="473" spans="1:37" ht="75">
      <c r="A473" s="37" t="s">
        <v>82</v>
      </c>
      <c r="B473" s="37" t="s">
        <v>1206</v>
      </c>
      <c r="C473" s="37" t="s">
        <v>1251</v>
      </c>
      <c r="D473" s="37" t="s">
        <v>1257</v>
      </c>
      <c r="E473" s="37" t="s">
        <v>1209</v>
      </c>
      <c r="F473" s="37" t="s">
        <v>38</v>
      </c>
      <c r="G473" s="38" t="s">
        <v>26</v>
      </c>
      <c r="H473" s="38" t="s">
        <v>16</v>
      </c>
      <c r="I473" s="38" t="s">
        <v>26</v>
      </c>
      <c r="J473" s="38" t="s">
        <v>19</v>
      </c>
      <c r="K473" s="95" t="s">
        <v>1241</v>
      </c>
      <c r="L473" s="95" t="s">
        <v>1245</v>
      </c>
      <c r="M473" s="38" t="s">
        <v>18</v>
      </c>
      <c r="N473" s="80">
        <v>26.2</v>
      </c>
      <c r="O473" s="80"/>
      <c r="P473" s="22">
        <v>0.3</v>
      </c>
      <c r="Q473" s="21">
        <v>25.9</v>
      </c>
      <c r="R473" s="21">
        <v>102.4</v>
      </c>
      <c r="S473" s="21">
        <v>138.1</v>
      </c>
      <c r="T473" s="21"/>
      <c r="U473" s="21"/>
      <c r="V473" s="38" t="s">
        <v>23</v>
      </c>
      <c r="W473" s="29" t="s">
        <v>20</v>
      </c>
      <c r="X473" s="23" t="s">
        <v>78</v>
      </c>
      <c r="Y473" s="25" t="s">
        <v>1211</v>
      </c>
      <c r="Z473" s="25" t="s">
        <v>1243</v>
      </c>
      <c r="AA47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0.3</v>
      </c>
      <c r="AB47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25.219084712755603</v>
      </c>
      <c r="AC47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97.275987365521189</v>
      </c>
      <c r="AD47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127.98984237022178</v>
      </c>
      <c r="AE47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3" s="160">
        <f>SUM(Infrastructure[[#This Row],[2011/12c]:[2014/15c]])</f>
        <v>250.78491444849857</v>
      </c>
      <c r="AH473" s="160">
        <f>SUM(Infrastructure[[#This Row],[2012/13c]:[2014/15c]])</f>
        <v>250.48491444849856</v>
      </c>
      <c r="AI473" s="160">
        <f>SUM(Infrastructure[[#This Row],[2015 to 2020c]:[Beyond 2020c]])</f>
        <v>0</v>
      </c>
      <c r="AJ473" s="160">
        <f>Infrastructure[[#This Row],[2012 to 2015 deflated]]+Infrastructure[[#This Row],[Post 2015 deflated]]</f>
        <v>250.48491444849856</v>
      </c>
      <c r="AK473" s="160">
        <f>Infrastructure[[#This Row],[2011 to 2015 deflated]]+Infrastructure[[#This Row],[Post 2015 deflated]]</f>
        <v>250.78491444849857</v>
      </c>
    </row>
    <row r="474" spans="1:37" ht="75">
      <c r="A474" s="37" t="s">
        <v>82</v>
      </c>
      <c r="B474" s="37" t="s">
        <v>1206</v>
      </c>
      <c r="C474" s="37" t="s">
        <v>1251</v>
      </c>
      <c r="D474" s="37" t="s">
        <v>1256</v>
      </c>
      <c r="E474" s="37" t="s">
        <v>1209</v>
      </c>
      <c r="F474" s="37" t="s">
        <v>38</v>
      </c>
      <c r="G474" s="38" t="s">
        <v>26</v>
      </c>
      <c r="H474" s="38" t="s">
        <v>16</v>
      </c>
      <c r="I474" s="38" t="s">
        <v>26</v>
      </c>
      <c r="J474" s="38" t="s">
        <v>19</v>
      </c>
      <c r="K474" s="95" t="s">
        <v>1241</v>
      </c>
      <c r="L474" s="95" t="s">
        <v>1255</v>
      </c>
      <c r="M474" s="38" t="s">
        <v>18</v>
      </c>
      <c r="N474" s="80">
        <v>38.700000000000003</v>
      </c>
      <c r="O474" s="80"/>
      <c r="P474" s="22">
        <v>0.2</v>
      </c>
      <c r="Q474" s="21">
        <v>38.5</v>
      </c>
      <c r="R474" s="21">
        <v>58.8</v>
      </c>
      <c r="S474" s="21">
        <v>47.5</v>
      </c>
      <c r="T474" s="21"/>
      <c r="U474" s="21"/>
      <c r="V474" s="38" t="s">
        <v>23</v>
      </c>
      <c r="W474" s="29" t="s">
        <v>20</v>
      </c>
      <c r="X474" s="23" t="s">
        <v>78</v>
      </c>
      <c r="Y474" s="25" t="s">
        <v>1211</v>
      </c>
      <c r="Z474" s="25" t="s">
        <v>1243</v>
      </c>
      <c r="AA47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0.2</v>
      </c>
      <c r="AB47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37.487828627069135</v>
      </c>
      <c r="AC47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55.857695870045369</v>
      </c>
      <c r="AD47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44.022574312712052</v>
      </c>
      <c r="AE47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4" s="160">
        <f>SUM(Infrastructure[[#This Row],[2011/12c]:[2014/15c]])</f>
        <v>137.56809880982655</v>
      </c>
      <c r="AH474" s="160">
        <f>SUM(Infrastructure[[#This Row],[2012/13c]:[2014/15c]])</f>
        <v>137.36809880982656</v>
      </c>
      <c r="AI474" s="160">
        <f>SUM(Infrastructure[[#This Row],[2015 to 2020c]:[Beyond 2020c]])</f>
        <v>0</v>
      </c>
      <c r="AJ474" s="160">
        <f>Infrastructure[[#This Row],[2012 to 2015 deflated]]+Infrastructure[[#This Row],[Post 2015 deflated]]</f>
        <v>137.36809880982656</v>
      </c>
      <c r="AK474" s="160">
        <f>Infrastructure[[#This Row],[2011 to 2015 deflated]]+Infrastructure[[#This Row],[Post 2015 deflated]]</f>
        <v>137.56809880982655</v>
      </c>
    </row>
    <row r="475" spans="1:37" ht="75">
      <c r="A475" s="37" t="s">
        <v>82</v>
      </c>
      <c r="B475" s="37" t="s">
        <v>1206</v>
      </c>
      <c r="C475" s="37" t="s">
        <v>1251</v>
      </c>
      <c r="D475" s="37" t="s">
        <v>1258</v>
      </c>
      <c r="E475" s="37" t="s">
        <v>1209</v>
      </c>
      <c r="F475" s="37" t="s">
        <v>27</v>
      </c>
      <c r="G475" s="38" t="s">
        <v>26</v>
      </c>
      <c r="H475" s="38" t="s">
        <v>16</v>
      </c>
      <c r="I475" s="38" t="s">
        <v>26</v>
      </c>
      <c r="J475" s="38" t="s">
        <v>17</v>
      </c>
      <c r="K475" s="95" t="s">
        <v>1760</v>
      </c>
      <c r="L475" s="95" t="s">
        <v>1241</v>
      </c>
      <c r="M475" s="38" t="s">
        <v>18</v>
      </c>
      <c r="N475" s="80">
        <v>71.2</v>
      </c>
      <c r="O475" s="80"/>
      <c r="P475" s="22">
        <v>14.4</v>
      </c>
      <c r="Q475" s="21">
        <v>56.8</v>
      </c>
      <c r="R475" s="21">
        <v>3.6</v>
      </c>
      <c r="S475" s="21">
        <v>0</v>
      </c>
      <c r="T475" s="21"/>
      <c r="U475" s="21"/>
      <c r="V475" s="38" t="s">
        <v>23</v>
      </c>
      <c r="W475" s="29" t="s">
        <v>20</v>
      </c>
      <c r="X475" s="23" t="s">
        <v>78</v>
      </c>
      <c r="Y475" s="25" t="s">
        <v>1211</v>
      </c>
      <c r="Z475" s="25" t="s">
        <v>1243</v>
      </c>
      <c r="AA47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14.4</v>
      </c>
      <c r="AB47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55.306718597857845</v>
      </c>
      <c r="AC47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3.4198589308191041</v>
      </c>
      <c r="AD47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7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5" s="160">
        <f>SUM(Infrastructure[[#This Row],[2011/12c]:[2014/15c]])</f>
        <v>73.126577528676947</v>
      </c>
      <c r="AH475" s="160">
        <f>SUM(Infrastructure[[#This Row],[2012/13c]:[2014/15c]])</f>
        <v>58.726577528676948</v>
      </c>
      <c r="AI475" s="160">
        <f>SUM(Infrastructure[[#This Row],[2015 to 2020c]:[Beyond 2020c]])</f>
        <v>0</v>
      </c>
      <c r="AJ475" s="160">
        <f>Infrastructure[[#This Row],[2012 to 2015 deflated]]+Infrastructure[[#This Row],[Post 2015 deflated]]</f>
        <v>58.726577528676948</v>
      </c>
      <c r="AK475" s="160">
        <f>Infrastructure[[#This Row],[2011 to 2015 deflated]]+Infrastructure[[#This Row],[Post 2015 deflated]]</f>
        <v>73.126577528676947</v>
      </c>
    </row>
    <row r="476" spans="1:37" ht="75">
      <c r="A476" s="37" t="s">
        <v>82</v>
      </c>
      <c r="B476" s="37" t="s">
        <v>1206</v>
      </c>
      <c r="C476" s="37" t="s">
        <v>1251</v>
      </c>
      <c r="D476" s="37" t="s">
        <v>1259</v>
      </c>
      <c r="E476" s="37" t="s">
        <v>1209</v>
      </c>
      <c r="F476" s="37" t="s">
        <v>31</v>
      </c>
      <c r="G476" s="38" t="s">
        <v>26</v>
      </c>
      <c r="H476" s="38" t="s">
        <v>16</v>
      </c>
      <c r="I476" s="38" t="s">
        <v>26</v>
      </c>
      <c r="J476" s="38" t="s">
        <v>17</v>
      </c>
      <c r="K476" s="95" t="s">
        <v>1761</v>
      </c>
      <c r="L476" s="95" t="s">
        <v>1241</v>
      </c>
      <c r="M476" s="38" t="s">
        <v>18</v>
      </c>
      <c r="N476" s="80">
        <v>60.6</v>
      </c>
      <c r="O476" s="80"/>
      <c r="P476" s="22">
        <v>14</v>
      </c>
      <c r="Q476" s="21">
        <v>46.6</v>
      </c>
      <c r="R476" s="21">
        <v>44.5</v>
      </c>
      <c r="S476" s="21">
        <v>3.4</v>
      </c>
      <c r="T476" s="21"/>
      <c r="U476" s="21"/>
      <c r="V476" s="38" t="s">
        <v>23</v>
      </c>
      <c r="W476" s="29" t="s">
        <v>20</v>
      </c>
      <c r="X476" s="23" t="s">
        <v>78</v>
      </c>
      <c r="Y476" s="25" t="s">
        <v>1211</v>
      </c>
      <c r="Z476" s="25" t="s">
        <v>1243</v>
      </c>
      <c r="AA47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14</v>
      </c>
      <c r="AB47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45.374878286270693</v>
      </c>
      <c r="AC47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42.273256228180593</v>
      </c>
      <c r="AD47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3.1510895297520207</v>
      </c>
      <c r="AE47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6" s="160">
        <f>SUM(Infrastructure[[#This Row],[2011/12c]:[2014/15c]])</f>
        <v>104.7992240442033</v>
      </c>
      <c r="AH476" s="160">
        <f>SUM(Infrastructure[[#This Row],[2012/13c]:[2014/15c]])</f>
        <v>90.799224044203299</v>
      </c>
      <c r="AI476" s="160">
        <f>SUM(Infrastructure[[#This Row],[2015 to 2020c]:[Beyond 2020c]])</f>
        <v>0</v>
      </c>
      <c r="AJ476" s="160">
        <f>Infrastructure[[#This Row],[2012 to 2015 deflated]]+Infrastructure[[#This Row],[Post 2015 deflated]]</f>
        <v>90.799224044203299</v>
      </c>
      <c r="AK476" s="160">
        <f>Infrastructure[[#This Row],[2011 to 2015 deflated]]+Infrastructure[[#This Row],[Post 2015 deflated]]</f>
        <v>104.7992240442033</v>
      </c>
    </row>
    <row r="477" spans="1:37" ht="30">
      <c r="A477" s="37" t="s">
        <v>82</v>
      </c>
      <c r="B477" s="37" t="s">
        <v>1206</v>
      </c>
      <c r="C477" s="37" t="s">
        <v>1251</v>
      </c>
      <c r="D477" s="37" t="s">
        <v>1261</v>
      </c>
      <c r="E477" s="37"/>
      <c r="F477" s="37" t="s">
        <v>34</v>
      </c>
      <c r="G477" s="38" t="s">
        <v>26</v>
      </c>
      <c r="H477" s="38" t="s">
        <v>16</v>
      </c>
      <c r="I477" s="38" t="s">
        <v>26</v>
      </c>
      <c r="J477" s="38"/>
      <c r="K477" s="95"/>
      <c r="M477" s="38"/>
      <c r="N477" s="80"/>
      <c r="O477" s="80"/>
      <c r="P477" s="22"/>
      <c r="Q477" s="21"/>
      <c r="R477" s="21"/>
      <c r="S477" s="21"/>
      <c r="T477" s="21"/>
      <c r="U477" s="21"/>
      <c r="V477" s="38"/>
      <c r="W477" s="47" t="s">
        <v>20</v>
      </c>
      <c r="X477" s="23"/>
      <c r="AA47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7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7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7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7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7" s="160">
        <f>SUM(Infrastructure[[#This Row],[2011/12c]:[2014/15c]])</f>
        <v>0</v>
      </c>
      <c r="AH477" s="160">
        <f>SUM(Infrastructure[[#This Row],[2012/13c]:[2014/15c]])</f>
        <v>0</v>
      </c>
      <c r="AI477" s="160">
        <f>SUM(Infrastructure[[#This Row],[2015 to 2020c]:[Beyond 2020c]])</f>
        <v>0</v>
      </c>
      <c r="AJ477" s="160">
        <f>Infrastructure[[#This Row],[2012 to 2015 deflated]]+Infrastructure[[#This Row],[Post 2015 deflated]]</f>
        <v>0</v>
      </c>
      <c r="AK477" s="160">
        <f>Infrastructure[[#This Row],[2011 to 2015 deflated]]+Infrastructure[[#This Row],[Post 2015 deflated]]</f>
        <v>0</v>
      </c>
    </row>
    <row r="478" spans="1:37" ht="75">
      <c r="A478" s="37" t="s">
        <v>82</v>
      </c>
      <c r="B478" s="37" t="s">
        <v>1206</v>
      </c>
      <c r="C478" s="37" t="s">
        <v>1251</v>
      </c>
      <c r="D478" s="37" t="s">
        <v>1260</v>
      </c>
      <c r="E478" s="37" t="s">
        <v>1209</v>
      </c>
      <c r="F478" s="37" t="s">
        <v>34</v>
      </c>
      <c r="G478" s="38" t="s">
        <v>26</v>
      </c>
      <c r="H478" s="38" t="s">
        <v>16</v>
      </c>
      <c r="I478" s="38" t="s">
        <v>26</v>
      </c>
      <c r="J478" s="38" t="s">
        <v>19</v>
      </c>
      <c r="K478" s="95" t="s">
        <v>1255</v>
      </c>
      <c r="L478" s="95" t="s">
        <v>1242</v>
      </c>
      <c r="M478" s="38" t="s">
        <v>18</v>
      </c>
      <c r="N478" s="80">
        <v>7.1999999999999993</v>
      </c>
      <c r="O478" s="80"/>
      <c r="P478" s="22">
        <v>1.9</v>
      </c>
      <c r="Q478" s="21">
        <v>5.3</v>
      </c>
      <c r="R478" s="21">
        <v>18.600000000000001</v>
      </c>
      <c r="S478" s="21">
        <v>96.1</v>
      </c>
      <c r="T478" s="21"/>
      <c r="U478" s="21"/>
      <c r="V478" s="38" t="s">
        <v>23</v>
      </c>
      <c r="W478" s="29" t="s">
        <v>20</v>
      </c>
      <c r="X478" s="23" t="s">
        <v>78</v>
      </c>
      <c r="Y478" s="25" t="s">
        <v>1211</v>
      </c>
      <c r="Z478" s="25" t="s">
        <v>1243</v>
      </c>
      <c r="AA47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1.9</v>
      </c>
      <c r="AB47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5.1606621226874401</v>
      </c>
      <c r="AC47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17.669271142565375</v>
      </c>
      <c r="AD47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89.064618767402706</v>
      </c>
      <c r="AE47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8" s="160">
        <f>SUM(Infrastructure[[#This Row],[2011/12c]:[2014/15c]])</f>
        <v>113.79455203265552</v>
      </c>
      <c r="AH478" s="160">
        <f>SUM(Infrastructure[[#This Row],[2012/13c]:[2014/15c]])</f>
        <v>111.89455203265553</v>
      </c>
      <c r="AI478" s="160">
        <f>SUM(Infrastructure[[#This Row],[2015 to 2020c]:[Beyond 2020c]])</f>
        <v>0</v>
      </c>
      <c r="AJ478" s="160">
        <f>Infrastructure[[#This Row],[2012 to 2015 deflated]]+Infrastructure[[#This Row],[Post 2015 deflated]]</f>
        <v>111.89455203265553</v>
      </c>
      <c r="AK478" s="160">
        <f>Infrastructure[[#This Row],[2011 to 2015 deflated]]+Infrastructure[[#This Row],[Post 2015 deflated]]</f>
        <v>113.79455203265552</v>
      </c>
    </row>
    <row r="479" spans="1:37" ht="30">
      <c r="A479" s="37" t="s">
        <v>82</v>
      </c>
      <c r="B479" s="37" t="s">
        <v>1206</v>
      </c>
      <c r="C479" s="37" t="s">
        <v>1251</v>
      </c>
      <c r="D479" s="37" t="s">
        <v>1262</v>
      </c>
      <c r="E479" s="37"/>
      <c r="F479" s="37" t="s">
        <v>34</v>
      </c>
      <c r="G479" s="38" t="s">
        <v>26</v>
      </c>
      <c r="H479" s="38" t="s">
        <v>16</v>
      </c>
      <c r="I479" s="38" t="s">
        <v>26</v>
      </c>
      <c r="J479" s="38"/>
      <c r="K479" s="95"/>
      <c r="M479" s="38"/>
      <c r="N479" s="80"/>
      <c r="O479" s="80"/>
      <c r="P479" s="22"/>
      <c r="Q479" s="21"/>
      <c r="R479" s="21"/>
      <c r="S479" s="21"/>
      <c r="T479" s="21"/>
      <c r="U479" s="21"/>
      <c r="V479" s="38"/>
      <c r="W479" s="47" t="s">
        <v>20</v>
      </c>
      <c r="X479" s="23"/>
      <c r="AA47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7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7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7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7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7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79" s="160">
        <f>SUM(Infrastructure[[#This Row],[2011/12c]:[2014/15c]])</f>
        <v>0</v>
      </c>
      <c r="AH479" s="160">
        <f>SUM(Infrastructure[[#This Row],[2012/13c]:[2014/15c]])</f>
        <v>0</v>
      </c>
      <c r="AI479" s="160">
        <f>SUM(Infrastructure[[#This Row],[2015 to 2020c]:[Beyond 2020c]])</f>
        <v>0</v>
      </c>
      <c r="AJ479" s="160">
        <f>Infrastructure[[#This Row],[2012 to 2015 deflated]]+Infrastructure[[#This Row],[Post 2015 deflated]]</f>
        <v>0</v>
      </c>
      <c r="AK479" s="160">
        <f>Infrastructure[[#This Row],[2011 to 2015 deflated]]+Infrastructure[[#This Row],[Post 2015 deflated]]</f>
        <v>0</v>
      </c>
    </row>
    <row r="480" spans="1:37" ht="75">
      <c r="A480" s="37" t="s">
        <v>82</v>
      </c>
      <c r="B480" s="37" t="s">
        <v>1206</v>
      </c>
      <c r="C480" s="37" t="s">
        <v>1251</v>
      </c>
      <c r="D480" s="37" t="s">
        <v>1263</v>
      </c>
      <c r="E480" s="37" t="s">
        <v>1209</v>
      </c>
      <c r="F480" s="37" t="s">
        <v>34</v>
      </c>
      <c r="G480" s="38" t="s">
        <v>26</v>
      </c>
      <c r="H480" s="38" t="s">
        <v>16</v>
      </c>
      <c r="I480" s="38" t="s">
        <v>26</v>
      </c>
      <c r="J480" s="38" t="s">
        <v>17</v>
      </c>
      <c r="K480" s="95" t="s">
        <v>1758</v>
      </c>
      <c r="L480" s="95" t="s">
        <v>1241</v>
      </c>
      <c r="M480" s="38" t="s">
        <v>18</v>
      </c>
      <c r="N480" s="80">
        <v>121.7</v>
      </c>
      <c r="O480" s="80"/>
      <c r="P480" s="22">
        <v>40</v>
      </c>
      <c r="Q480" s="21">
        <v>67.5</v>
      </c>
      <c r="R480" s="21">
        <v>14.2</v>
      </c>
      <c r="S480" s="21">
        <v>0</v>
      </c>
      <c r="T480" s="21"/>
      <c r="U480" s="21"/>
      <c r="V480" s="38" t="s">
        <v>23</v>
      </c>
      <c r="W480" s="29" t="s">
        <v>20</v>
      </c>
      <c r="X480" s="23" t="s">
        <v>78</v>
      </c>
      <c r="Y480" s="25" t="s">
        <v>1211</v>
      </c>
      <c r="Z480" s="25" t="s">
        <v>1243</v>
      </c>
      <c r="AA48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40</v>
      </c>
      <c r="AB48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65.725413826679656</v>
      </c>
      <c r="AC48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13.489443560453134</v>
      </c>
      <c r="AD48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0" s="160">
        <f>SUM(Infrastructure[[#This Row],[2011/12c]:[2014/15c]])</f>
        <v>119.2148573871328</v>
      </c>
      <c r="AH480" s="160">
        <f>SUM(Infrastructure[[#This Row],[2012/13c]:[2014/15c]])</f>
        <v>79.214857387132795</v>
      </c>
      <c r="AI480" s="160">
        <f>SUM(Infrastructure[[#This Row],[2015 to 2020c]:[Beyond 2020c]])</f>
        <v>0</v>
      </c>
      <c r="AJ480" s="160">
        <f>Infrastructure[[#This Row],[2012 to 2015 deflated]]+Infrastructure[[#This Row],[Post 2015 deflated]]</f>
        <v>79.214857387132795</v>
      </c>
      <c r="AK480" s="160">
        <f>Infrastructure[[#This Row],[2011 to 2015 deflated]]+Infrastructure[[#This Row],[Post 2015 deflated]]</f>
        <v>119.2148573871328</v>
      </c>
    </row>
    <row r="481" spans="1:37" ht="30">
      <c r="A481" s="37" t="s">
        <v>82</v>
      </c>
      <c r="B481" s="37" t="s">
        <v>1206</v>
      </c>
      <c r="C481" s="37" t="s">
        <v>1251</v>
      </c>
      <c r="D481" s="37" t="s">
        <v>1267</v>
      </c>
      <c r="E481" s="37" t="s">
        <v>1268</v>
      </c>
      <c r="F481" s="37" t="s">
        <v>83</v>
      </c>
      <c r="G481" s="38" t="s">
        <v>26</v>
      </c>
      <c r="H481" s="38" t="s">
        <v>16</v>
      </c>
      <c r="I481" s="38" t="s">
        <v>26</v>
      </c>
      <c r="J481" s="38" t="s">
        <v>19</v>
      </c>
      <c r="K481" s="95" t="s">
        <v>1210</v>
      </c>
      <c r="M481" s="38" t="s">
        <v>41</v>
      </c>
      <c r="N481" s="80">
        <v>498.1</v>
      </c>
      <c r="O481" s="81"/>
      <c r="P481" s="22"/>
      <c r="Q481" s="21"/>
      <c r="R481" s="21"/>
      <c r="S481" s="21"/>
      <c r="T481" s="21">
        <v>498.1</v>
      </c>
      <c r="U481" s="21"/>
      <c r="V481" s="38" t="s">
        <v>23</v>
      </c>
      <c r="W481" s="29" t="s">
        <v>20</v>
      </c>
      <c r="X481" s="23" t="s">
        <v>78</v>
      </c>
      <c r="AA48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8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8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8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450.37523522797176</v>
      </c>
      <c r="AF48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1" s="160">
        <f>SUM(Infrastructure[[#This Row],[2011/12c]:[2014/15c]])</f>
        <v>0</v>
      </c>
      <c r="AH481" s="160">
        <f>SUM(Infrastructure[[#This Row],[2012/13c]:[2014/15c]])</f>
        <v>0</v>
      </c>
      <c r="AI481" s="160">
        <f>SUM(Infrastructure[[#This Row],[2015 to 2020c]:[Beyond 2020c]])</f>
        <v>450.37523522797176</v>
      </c>
      <c r="AJ481" s="160">
        <f>Infrastructure[[#This Row],[2012 to 2015 deflated]]+Infrastructure[[#This Row],[Post 2015 deflated]]</f>
        <v>450.37523522797176</v>
      </c>
      <c r="AK481" s="160">
        <f>Infrastructure[[#This Row],[2011 to 2015 deflated]]+Infrastructure[[#This Row],[Post 2015 deflated]]</f>
        <v>450.37523522797176</v>
      </c>
    </row>
    <row r="482" spans="1:37" ht="30">
      <c r="A482" s="37" t="s">
        <v>82</v>
      </c>
      <c r="B482" s="37" t="s">
        <v>1206</v>
      </c>
      <c r="C482" s="37" t="s">
        <v>1269</v>
      </c>
      <c r="D482" s="37" t="s">
        <v>1271</v>
      </c>
      <c r="E482" s="37" t="s">
        <v>1757</v>
      </c>
      <c r="F482" s="37" t="s">
        <v>38</v>
      </c>
      <c r="G482" s="38" t="s">
        <v>26</v>
      </c>
      <c r="H482" s="38" t="s">
        <v>16</v>
      </c>
      <c r="I482" s="38" t="s">
        <v>21</v>
      </c>
      <c r="J482" s="38" t="s">
        <v>22</v>
      </c>
      <c r="K482" s="95" t="s">
        <v>1210</v>
      </c>
      <c r="M482" s="38" t="s">
        <v>41</v>
      </c>
      <c r="N482" s="80"/>
      <c r="O482" s="80"/>
      <c r="P482" s="22"/>
      <c r="Q482" s="21"/>
      <c r="R482" s="21"/>
      <c r="S482" s="21"/>
      <c r="T482" s="21"/>
      <c r="U482" s="21"/>
      <c r="V482" s="38"/>
      <c r="W482" s="47" t="s">
        <v>20</v>
      </c>
      <c r="X482" s="23"/>
      <c r="Y482" s="25" t="s">
        <v>1211</v>
      </c>
      <c r="AA48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8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8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8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2" s="160">
        <f>SUM(Infrastructure[[#This Row],[2011/12c]:[2014/15c]])</f>
        <v>0</v>
      </c>
      <c r="AH482" s="160">
        <f>SUM(Infrastructure[[#This Row],[2012/13c]:[2014/15c]])</f>
        <v>0</v>
      </c>
      <c r="AI482" s="160">
        <f>SUM(Infrastructure[[#This Row],[2015 to 2020c]:[Beyond 2020c]])</f>
        <v>0</v>
      </c>
      <c r="AJ482" s="160">
        <f>Infrastructure[[#This Row],[2012 to 2015 deflated]]+Infrastructure[[#This Row],[Post 2015 deflated]]</f>
        <v>0</v>
      </c>
      <c r="AK482" s="160">
        <f>Infrastructure[[#This Row],[2011 to 2015 deflated]]+Infrastructure[[#This Row],[Post 2015 deflated]]</f>
        <v>0</v>
      </c>
    </row>
    <row r="483" spans="1:37" ht="30">
      <c r="A483" s="37" t="s">
        <v>82</v>
      </c>
      <c r="B483" s="37" t="s">
        <v>1206</v>
      </c>
      <c r="C483" s="37" t="s">
        <v>1269</v>
      </c>
      <c r="D483" s="37" t="s">
        <v>1270</v>
      </c>
      <c r="E483" s="37" t="s">
        <v>1213</v>
      </c>
      <c r="F483" s="37" t="s">
        <v>31</v>
      </c>
      <c r="G483" s="38" t="s">
        <v>26</v>
      </c>
      <c r="H483" s="38" t="s">
        <v>16</v>
      </c>
      <c r="I483" s="38" t="s">
        <v>21</v>
      </c>
      <c r="J483" s="38" t="s">
        <v>22</v>
      </c>
      <c r="K483" s="95" t="s">
        <v>1210</v>
      </c>
      <c r="M483" s="38" t="s">
        <v>41</v>
      </c>
      <c r="N483" s="80"/>
      <c r="O483" s="80"/>
      <c r="P483" s="22"/>
      <c r="Q483" s="21"/>
      <c r="R483" s="21"/>
      <c r="S483" s="21"/>
      <c r="T483" s="21"/>
      <c r="U483" s="21"/>
      <c r="V483" s="38"/>
      <c r="W483" s="47" t="s">
        <v>20</v>
      </c>
      <c r="X483" s="23"/>
      <c r="Y483" s="25" t="s">
        <v>1211</v>
      </c>
      <c r="AA48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8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8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8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3" s="160">
        <f>SUM(Infrastructure[[#This Row],[2011/12c]:[2014/15c]])</f>
        <v>0</v>
      </c>
      <c r="AH483" s="160">
        <f>SUM(Infrastructure[[#This Row],[2012/13c]:[2014/15c]])</f>
        <v>0</v>
      </c>
      <c r="AI483" s="160">
        <f>SUM(Infrastructure[[#This Row],[2015 to 2020c]:[Beyond 2020c]])</f>
        <v>0</v>
      </c>
      <c r="AJ483" s="160">
        <f>Infrastructure[[#This Row],[2012 to 2015 deflated]]+Infrastructure[[#This Row],[Post 2015 deflated]]</f>
        <v>0</v>
      </c>
      <c r="AK483" s="160">
        <f>Infrastructure[[#This Row],[2011 to 2015 deflated]]+Infrastructure[[#This Row],[Post 2015 deflated]]</f>
        <v>0</v>
      </c>
    </row>
    <row r="484" spans="1:37" ht="30">
      <c r="A484" s="37" t="s">
        <v>82</v>
      </c>
      <c r="B484" s="37" t="s">
        <v>1272</v>
      </c>
      <c r="C484" s="37" t="s">
        <v>1273</v>
      </c>
      <c r="D484" s="37" t="s">
        <v>1286</v>
      </c>
      <c r="E484" s="37" t="s">
        <v>1279</v>
      </c>
      <c r="F484" s="37" t="s">
        <v>38</v>
      </c>
      <c r="G484" s="38" t="s">
        <v>26</v>
      </c>
      <c r="H484" s="38" t="s">
        <v>16</v>
      </c>
      <c r="I484" s="38" t="s">
        <v>26</v>
      </c>
      <c r="J484" s="38" t="s">
        <v>17</v>
      </c>
      <c r="K484" s="95"/>
      <c r="L484" s="48">
        <v>40998</v>
      </c>
      <c r="M484" s="38" t="s">
        <v>18</v>
      </c>
      <c r="N484" s="80">
        <v>11</v>
      </c>
      <c r="O484" s="80"/>
      <c r="P484" s="22">
        <v>0.3</v>
      </c>
      <c r="Q484" s="21">
        <v>9.6479999999999997</v>
      </c>
      <c r="R484" s="21"/>
      <c r="S484" s="21"/>
      <c r="T484" s="21"/>
      <c r="U484" s="21"/>
      <c r="V484" s="38" t="s">
        <v>23</v>
      </c>
      <c r="W484" s="29" t="s">
        <v>20</v>
      </c>
      <c r="X484" s="23" t="s">
        <v>78</v>
      </c>
      <c r="AA48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0.3</v>
      </c>
      <c r="AB48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9.3943524829600786</v>
      </c>
      <c r="AC48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8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4" s="160">
        <f>SUM(Infrastructure[[#This Row],[2011/12c]:[2014/15c]])</f>
        <v>9.6943524829600793</v>
      </c>
      <c r="AH484" s="160">
        <f>SUM(Infrastructure[[#This Row],[2012/13c]:[2014/15c]])</f>
        <v>9.3943524829600786</v>
      </c>
      <c r="AI484" s="160">
        <f>SUM(Infrastructure[[#This Row],[2015 to 2020c]:[Beyond 2020c]])</f>
        <v>0</v>
      </c>
      <c r="AJ484" s="160">
        <f>Infrastructure[[#This Row],[2012 to 2015 deflated]]+Infrastructure[[#This Row],[Post 2015 deflated]]</f>
        <v>9.3943524829600786</v>
      </c>
      <c r="AK484" s="160">
        <f>Infrastructure[[#This Row],[2011 to 2015 deflated]]+Infrastructure[[#This Row],[Post 2015 deflated]]</f>
        <v>9.6943524829600793</v>
      </c>
    </row>
    <row r="485" spans="1:37" ht="30">
      <c r="A485" s="37" t="s">
        <v>82</v>
      </c>
      <c r="B485" s="37" t="s">
        <v>1272</v>
      </c>
      <c r="C485" s="37" t="s">
        <v>1273</v>
      </c>
      <c r="D485" s="37" t="s">
        <v>1284</v>
      </c>
      <c r="E485" s="37" t="s">
        <v>1279</v>
      </c>
      <c r="F485" s="37" t="s">
        <v>38</v>
      </c>
      <c r="G485" s="38" t="s">
        <v>26</v>
      </c>
      <c r="H485" s="38" t="s">
        <v>16</v>
      </c>
      <c r="I485" s="38" t="s">
        <v>26</v>
      </c>
      <c r="J485" s="38" t="s">
        <v>19</v>
      </c>
      <c r="K485" s="95"/>
      <c r="L485" s="48">
        <v>40998</v>
      </c>
      <c r="M485" s="38" t="s">
        <v>18</v>
      </c>
      <c r="N485" s="80">
        <v>13</v>
      </c>
      <c r="O485" s="80"/>
      <c r="P485" s="22">
        <v>0.35499999999999998</v>
      </c>
      <c r="Q485" s="21">
        <v>12.654</v>
      </c>
      <c r="R485" s="21"/>
      <c r="S485" s="21"/>
      <c r="T485" s="21"/>
      <c r="U485" s="21"/>
      <c r="V485" s="38" t="s">
        <v>23</v>
      </c>
      <c r="W485" s="29" t="s">
        <v>20</v>
      </c>
      <c r="X485" s="23" t="s">
        <v>78</v>
      </c>
      <c r="AA48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0.35499999999999998</v>
      </c>
      <c r="AB48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12.32132424537488</v>
      </c>
      <c r="AC48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8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5" s="160">
        <f>SUM(Infrastructure[[#This Row],[2011/12c]:[2014/15c]])</f>
        <v>12.676324245374881</v>
      </c>
      <c r="AH485" s="160">
        <f>SUM(Infrastructure[[#This Row],[2012/13c]:[2014/15c]])</f>
        <v>12.32132424537488</v>
      </c>
      <c r="AI485" s="160">
        <f>SUM(Infrastructure[[#This Row],[2015 to 2020c]:[Beyond 2020c]])</f>
        <v>0</v>
      </c>
      <c r="AJ485" s="160">
        <f>Infrastructure[[#This Row],[2012 to 2015 deflated]]+Infrastructure[[#This Row],[Post 2015 deflated]]</f>
        <v>12.32132424537488</v>
      </c>
      <c r="AK485" s="160">
        <f>Infrastructure[[#This Row],[2011 to 2015 deflated]]+Infrastructure[[#This Row],[Post 2015 deflated]]</f>
        <v>12.676324245374881</v>
      </c>
    </row>
    <row r="486" spans="1:37" ht="30">
      <c r="A486" s="37" t="s">
        <v>82</v>
      </c>
      <c r="B486" s="37" t="s">
        <v>1272</v>
      </c>
      <c r="C486" s="37" t="s">
        <v>1273</v>
      </c>
      <c r="D486" s="37" t="s">
        <v>1285</v>
      </c>
      <c r="E486" s="37" t="s">
        <v>1279</v>
      </c>
      <c r="F486" s="37" t="s">
        <v>38</v>
      </c>
      <c r="G486" s="38" t="s">
        <v>26</v>
      </c>
      <c r="H486" s="38" t="s">
        <v>16</v>
      </c>
      <c r="I486" s="38" t="s">
        <v>26</v>
      </c>
      <c r="J486" s="38" t="s">
        <v>19</v>
      </c>
      <c r="K486" s="95"/>
      <c r="L486" s="48">
        <v>40908</v>
      </c>
      <c r="M486" s="38" t="s">
        <v>18</v>
      </c>
      <c r="N486" s="80">
        <v>17</v>
      </c>
      <c r="O486" s="80"/>
      <c r="P486" s="22">
        <v>0.34499999999999997</v>
      </c>
      <c r="Q486" s="21">
        <v>15.484</v>
      </c>
      <c r="R486" s="21"/>
      <c r="S486" s="21"/>
      <c r="T486" s="21"/>
      <c r="U486" s="21"/>
      <c r="V486" s="38" t="s">
        <v>23</v>
      </c>
      <c r="W486" s="29" t="s">
        <v>20</v>
      </c>
      <c r="X486" s="23" t="s">
        <v>78</v>
      </c>
      <c r="AA48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0.34499999999999997</v>
      </c>
      <c r="AB48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15.07692307692308</v>
      </c>
      <c r="AC48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8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6" s="160">
        <f>SUM(Infrastructure[[#This Row],[2011/12c]:[2014/15c]])</f>
        <v>15.421923076923081</v>
      </c>
      <c r="AH486" s="160">
        <f>SUM(Infrastructure[[#This Row],[2012/13c]:[2014/15c]])</f>
        <v>15.07692307692308</v>
      </c>
      <c r="AI486" s="160">
        <f>SUM(Infrastructure[[#This Row],[2015 to 2020c]:[Beyond 2020c]])</f>
        <v>0</v>
      </c>
      <c r="AJ486" s="160">
        <f>Infrastructure[[#This Row],[2012 to 2015 deflated]]+Infrastructure[[#This Row],[Post 2015 deflated]]</f>
        <v>15.07692307692308</v>
      </c>
      <c r="AK486" s="160">
        <f>Infrastructure[[#This Row],[2011 to 2015 deflated]]+Infrastructure[[#This Row],[Post 2015 deflated]]</f>
        <v>15.421923076923081</v>
      </c>
    </row>
    <row r="487" spans="1:37" ht="30">
      <c r="A487" s="37" t="s">
        <v>82</v>
      </c>
      <c r="B487" s="37" t="s">
        <v>1272</v>
      </c>
      <c r="C487" s="37" t="s">
        <v>1273</v>
      </c>
      <c r="D487" s="37" t="s">
        <v>1274</v>
      </c>
      <c r="E487" s="37" t="s">
        <v>1275</v>
      </c>
      <c r="F487" s="37" t="s">
        <v>83</v>
      </c>
      <c r="G487" s="38" t="s">
        <v>26</v>
      </c>
      <c r="H487" s="38" t="s">
        <v>16</v>
      </c>
      <c r="I487" s="38" t="s">
        <v>26</v>
      </c>
      <c r="J487" s="38" t="s">
        <v>19</v>
      </c>
      <c r="K487" s="20">
        <v>2011</v>
      </c>
      <c r="L487" s="95">
        <v>2015</v>
      </c>
      <c r="M487" s="38" t="s">
        <v>1225</v>
      </c>
      <c r="N487" s="80">
        <v>1507</v>
      </c>
      <c r="O487" s="80"/>
      <c r="P487" s="22">
        <v>397.4</v>
      </c>
      <c r="Q487" s="21">
        <v>393.8</v>
      </c>
      <c r="R487" s="21">
        <v>386.3</v>
      </c>
      <c r="S487" s="21">
        <v>383.8</v>
      </c>
      <c r="T487" s="21"/>
      <c r="U487" s="21"/>
      <c r="V487" s="38" t="s">
        <v>23</v>
      </c>
      <c r="W487" s="29" t="s">
        <v>20</v>
      </c>
      <c r="X487" s="23" t="s">
        <v>78</v>
      </c>
      <c r="Y487" s="25" t="s">
        <v>1276</v>
      </c>
      <c r="Z487" s="25" t="s">
        <v>1277</v>
      </c>
      <c r="AA48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397.4</v>
      </c>
      <c r="AB48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383.44693281402147</v>
      </c>
      <c r="AC48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366.96986249317223</v>
      </c>
      <c r="AD48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355.7024004467134</v>
      </c>
      <c r="AE48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7" s="160">
        <f>SUM(Infrastructure[[#This Row],[2011/12c]:[2014/15c]])</f>
        <v>1503.5191957539071</v>
      </c>
      <c r="AH487" s="160">
        <f>SUM(Infrastructure[[#This Row],[2012/13c]:[2014/15c]])</f>
        <v>1106.1191957539072</v>
      </c>
      <c r="AI487" s="160">
        <f>SUM(Infrastructure[[#This Row],[2015 to 2020c]:[Beyond 2020c]])</f>
        <v>0</v>
      </c>
      <c r="AJ487" s="160">
        <f>Infrastructure[[#This Row],[2012 to 2015 deflated]]+Infrastructure[[#This Row],[Post 2015 deflated]]</f>
        <v>1106.1191957539072</v>
      </c>
      <c r="AK487" s="160">
        <f>Infrastructure[[#This Row],[2011 to 2015 deflated]]+Infrastructure[[#This Row],[Post 2015 deflated]]</f>
        <v>1503.5191957539071</v>
      </c>
    </row>
    <row r="488" spans="1:37" ht="30">
      <c r="A488" s="37" t="s">
        <v>82</v>
      </c>
      <c r="B488" s="37" t="s">
        <v>1272</v>
      </c>
      <c r="C488" s="37" t="s">
        <v>1273</v>
      </c>
      <c r="D488" s="37" t="s">
        <v>1289</v>
      </c>
      <c r="E488" s="37" t="s">
        <v>1288</v>
      </c>
      <c r="F488" s="37" t="s">
        <v>35</v>
      </c>
      <c r="G488" s="38" t="s">
        <v>26</v>
      </c>
      <c r="H488" s="38" t="s">
        <v>16</v>
      </c>
      <c r="I488" s="38" t="s">
        <v>26</v>
      </c>
      <c r="J488" s="38" t="s">
        <v>19</v>
      </c>
      <c r="K488" s="95"/>
      <c r="M488" s="38" t="s">
        <v>18</v>
      </c>
      <c r="N488" s="24">
        <v>13</v>
      </c>
      <c r="O488" s="80"/>
      <c r="P488" s="22">
        <v>0.65</v>
      </c>
      <c r="Q488" s="21">
        <v>12.35</v>
      </c>
      <c r="R488" s="21"/>
      <c r="S488" s="21"/>
      <c r="T488" s="21"/>
      <c r="U488" s="21"/>
      <c r="V488" s="38" t="s">
        <v>23</v>
      </c>
      <c r="W488" s="29" t="s">
        <v>20</v>
      </c>
      <c r="X488" s="23" t="s">
        <v>78</v>
      </c>
      <c r="AA48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0.65</v>
      </c>
      <c r="AB48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12.025316455696204</v>
      </c>
      <c r="AC48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8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8" s="160">
        <f>SUM(Infrastructure[[#This Row],[2011/12c]:[2014/15c]])</f>
        <v>12.675316455696205</v>
      </c>
      <c r="AH488" s="160">
        <f>SUM(Infrastructure[[#This Row],[2012/13c]:[2014/15c]])</f>
        <v>12.025316455696204</v>
      </c>
      <c r="AI488" s="160">
        <f>SUM(Infrastructure[[#This Row],[2015 to 2020c]:[Beyond 2020c]])</f>
        <v>0</v>
      </c>
      <c r="AJ488" s="160">
        <f>Infrastructure[[#This Row],[2012 to 2015 deflated]]+Infrastructure[[#This Row],[Post 2015 deflated]]</f>
        <v>12.025316455696204</v>
      </c>
      <c r="AK488" s="160">
        <f>Infrastructure[[#This Row],[2011 to 2015 deflated]]+Infrastructure[[#This Row],[Post 2015 deflated]]</f>
        <v>12.675316455696205</v>
      </c>
    </row>
    <row r="489" spans="1:37" ht="30">
      <c r="A489" s="37" t="s">
        <v>82</v>
      </c>
      <c r="B489" s="37" t="s">
        <v>1272</v>
      </c>
      <c r="C489" s="37" t="s">
        <v>1273</v>
      </c>
      <c r="D489" s="37" t="s">
        <v>1283</v>
      </c>
      <c r="E489" s="37" t="s">
        <v>1279</v>
      </c>
      <c r="F489" s="37" t="s">
        <v>38</v>
      </c>
      <c r="G489" s="38" t="s">
        <v>26</v>
      </c>
      <c r="H489" s="38" t="s">
        <v>16</v>
      </c>
      <c r="I489" s="38" t="s">
        <v>26</v>
      </c>
      <c r="J489" s="38" t="s">
        <v>17</v>
      </c>
      <c r="K489" s="95"/>
      <c r="L489" s="48">
        <v>40632</v>
      </c>
      <c r="M489" s="38" t="s">
        <v>18</v>
      </c>
      <c r="N489" s="80">
        <v>32</v>
      </c>
      <c r="O489" s="80"/>
      <c r="P489" s="22">
        <v>8.2040000000000006</v>
      </c>
      <c r="Q489" s="21">
        <v>6.3</v>
      </c>
      <c r="R489" s="21"/>
      <c r="S489" s="21"/>
      <c r="T489" s="21"/>
      <c r="U489" s="21"/>
      <c r="V489" s="38" t="s">
        <v>23</v>
      </c>
      <c r="W489" s="29" t="s">
        <v>20</v>
      </c>
      <c r="X489" s="23" t="s">
        <v>78</v>
      </c>
      <c r="AA48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8.2040000000000006</v>
      </c>
      <c r="AB48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6.1343719571567679</v>
      </c>
      <c r="AC48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8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8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8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89" s="160">
        <f>SUM(Infrastructure[[#This Row],[2011/12c]:[2014/15c]])</f>
        <v>14.338371957156768</v>
      </c>
      <c r="AH489" s="160">
        <f>SUM(Infrastructure[[#This Row],[2012/13c]:[2014/15c]])</f>
        <v>6.1343719571567679</v>
      </c>
      <c r="AI489" s="160">
        <f>SUM(Infrastructure[[#This Row],[2015 to 2020c]:[Beyond 2020c]])</f>
        <v>0</v>
      </c>
      <c r="AJ489" s="160">
        <f>Infrastructure[[#This Row],[2012 to 2015 deflated]]+Infrastructure[[#This Row],[Post 2015 deflated]]</f>
        <v>6.1343719571567679</v>
      </c>
      <c r="AK489" s="160">
        <f>Infrastructure[[#This Row],[2011 to 2015 deflated]]+Infrastructure[[#This Row],[Post 2015 deflated]]</f>
        <v>14.338371957156768</v>
      </c>
    </row>
    <row r="490" spans="1:37" ht="30">
      <c r="A490" s="37" t="s">
        <v>82</v>
      </c>
      <c r="B490" s="37" t="s">
        <v>1272</v>
      </c>
      <c r="C490" s="37" t="s">
        <v>1273</v>
      </c>
      <c r="D490" s="37" t="s">
        <v>1287</v>
      </c>
      <c r="E490" s="37" t="s">
        <v>1288</v>
      </c>
      <c r="F490" s="37" t="s">
        <v>38</v>
      </c>
      <c r="G490" s="38" t="s">
        <v>26</v>
      </c>
      <c r="H490" s="38" t="s">
        <v>16</v>
      </c>
      <c r="I490" s="38" t="s">
        <v>26</v>
      </c>
      <c r="J490" s="38" t="s">
        <v>19</v>
      </c>
      <c r="K490" s="95"/>
      <c r="L490" s="48">
        <v>40886</v>
      </c>
      <c r="M490" s="38" t="s">
        <v>18</v>
      </c>
      <c r="N490" s="80">
        <v>24</v>
      </c>
      <c r="O490" s="80"/>
      <c r="P490" s="22">
        <v>5.8769999999999998</v>
      </c>
      <c r="Q490" s="21"/>
      <c r="R490" s="21"/>
      <c r="S490" s="21"/>
      <c r="T490" s="21"/>
      <c r="U490" s="21"/>
      <c r="V490" s="38" t="s">
        <v>23</v>
      </c>
      <c r="W490" s="29" t="s">
        <v>20</v>
      </c>
      <c r="X490" s="23" t="s">
        <v>78</v>
      </c>
      <c r="AA49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5.8769999999999989</v>
      </c>
      <c r="AB49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9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9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9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0" s="160">
        <f>SUM(Infrastructure[[#This Row],[2011/12c]:[2014/15c]])</f>
        <v>5.8769999999999989</v>
      </c>
      <c r="AH490" s="160">
        <f>SUM(Infrastructure[[#This Row],[2012/13c]:[2014/15c]])</f>
        <v>0</v>
      </c>
      <c r="AI490" s="160">
        <f>SUM(Infrastructure[[#This Row],[2015 to 2020c]:[Beyond 2020c]])</f>
        <v>0</v>
      </c>
      <c r="AJ490" s="160">
        <f>Infrastructure[[#This Row],[2012 to 2015 deflated]]+Infrastructure[[#This Row],[Post 2015 deflated]]</f>
        <v>0</v>
      </c>
      <c r="AK490" s="160">
        <f>Infrastructure[[#This Row],[2011 to 2015 deflated]]+Infrastructure[[#This Row],[Post 2015 deflated]]</f>
        <v>5.8769999999999989</v>
      </c>
    </row>
    <row r="491" spans="1:37" ht="30">
      <c r="A491" s="37" t="s">
        <v>82</v>
      </c>
      <c r="B491" s="37" t="s">
        <v>1272</v>
      </c>
      <c r="C491" s="37" t="s">
        <v>1273</v>
      </c>
      <c r="D491" s="37" t="s">
        <v>1280</v>
      </c>
      <c r="E491" s="37" t="s">
        <v>1281</v>
      </c>
      <c r="F491" s="37" t="s">
        <v>27</v>
      </c>
      <c r="G491" s="38" t="s">
        <v>26</v>
      </c>
      <c r="H491" s="38" t="s">
        <v>16</v>
      </c>
      <c r="I491" s="38" t="s">
        <v>26</v>
      </c>
      <c r="J491" s="38" t="s">
        <v>19</v>
      </c>
      <c r="K491" s="95"/>
      <c r="L491" s="48">
        <v>42094</v>
      </c>
      <c r="M491" s="38" t="s">
        <v>18</v>
      </c>
      <c r="N491" s="80">
        <v>12</v>
      </c>
      <c r="O491" s="80"/>
      <c r="P491" s="22">
        <v>0.22700000000000001</v>
      </c>
      <c r="Q491" s="21">
        <v>0.114</v>
      </c>
      <c r="R491" s="21">
        <v>5.7</v>
      </c>
      <c r="S491" s="21">
        <v>6.2</v>
      </c>
      <c r="T491" s="21"/>
      <c r="U491" s="21"/>
      <c r="V491" s="38" t="s">
        <v>23</v>
      </c>
      <c r="W491" s="29" t="s">
        <v>20</v>
      </c>
      <c r="X491" s="23" t="s">
        <v>78</v>
      </c>
      <c r="AA49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0.22699999999999998</v>
      </c>
      <c r="AB49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0.11100292112950343</v>
      </c>
      <c r="AC49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5.4147766404635815</v>
      </c>
      <c r="AD49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5.7461044366066254</v>
      </c>
      <c r="AE49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1" s="160">
        <f>SUM(Infrastructure[[#This Row],[2011/12c]:[2014/15c]])</f>
        <v>11.498883998199711</v>
      </c>
      <c r="AH491" s="160">
        <f>SUM(Infrastructure[[#This Row],[2012/13c]:[2014/15c]])</f>
        <v>11.27188399819971</v>
      </c>
      <c r="AI491" s="160">
        <f>SUM(Infrastructure[[#This Row],[2015 to 2020c]:[Beyond 2020c]])</f>
        <v>0</v>
      </c>
      <c r="AJ491" s="160">
        <f>Infrastructure[[#This Row],[2012 to 2015 deflated]]+Infrastructure[[#This Row],[Post 2015 deflated]]</f>
        <v>11.27188399819971</v>
      </c>
      <c r="AK491" s="160">
        <f>Infrastructure[[#This Row],[2011 to 2015 deflated]]+Infrastructure[[#This Row],[Post 2015 deflated]]</f>
        <v>11.498883998199711</v>
      </c>
    </row>
    <row r="492" spans="1:37" ht="30">
      <c r="A492" s="37" t="s">
        <v>82</v>
      </c>
      <c r="B492" s="37" t="s">
        <v>1272</v>
      </c>
      <c r="C492" s="37" t="s">
        <v>1273</v>
      </c>
      <c r="D492" s="37" t="s">
        <v>1278</v>
      </c>
      <c r="E492" s="37" t="s">
        <v>1279</v>
      </c>
      <c r="F492" s="37" t="s">
        <v>27</v>
      </c>
      <c r="G492" s="38" t="s">
        <v>26</v>
      </c>
      <c r="H492" s="38" t="s">
        <v>16</v>
      </c>
      <c r="I492" s="38" t="s">
        <v>26</v>
      </c>
      <c r="J492" s="38" t="s">
        <v>19</v>
      </c>
      <c r="K492" s="95"/>
      <c r="L492" s="48">
        <v>40908</v>
      </c>
      <c r="M492" s="38" t="s">
        <v>18</v>
      </c>
      <c r="N492" s="80">
        <v>10</v>
      </c>
      <c r="O492" s="80"/>
      <c r="P492" s="22">
        <v>0.378</v>
      </c>
      <c r="Q492" s="21">
        <v>9.6219999999999999</v>
      </c>
      <c r="R492" s="21"/>
      <c r="S492" s="21"/>
      <c r="T492" s="21"/>
      <c r="U492" s="21"/>
      <c r="V492" s="38" t="s">
        <v>23</v>
      </c>
      <c r="W492" s="29" t="s">
        <v>20</v>
      </c>
      <c r="X492" s="23" t="s">
        <v>78</v>
      </c>
      <c r="AA49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0.37799999999999995</v>
      </c>
      <c r="AB49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9.369036027263876</v>
      </c>
      <c r="AC49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9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9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2" s="160">
        <f>SUM(Infrastructure[[#This Row],[2011/12c]:[2014/15c]])</f>
        <v>9.7470360272638761</v>
      </c>
      <c r="AH492" s="160">
        <f>SUM(Infrastructure[[#This Row],[2012/13c]:[2014/15c]])</f>
        <v>9.369036027263876</v>
      </c>
      <c r="AI492" s="160">
        <f>SUM(Infrastructure[[#This Row],[2015 to 2020c]:[Beyond 2020c]])</f>
        <v>0</v>
      </c>
      <c r="AJ492" s="160">
        <f>Infrastructure[[#This Row],[2012 to 2015 deflated]]+Infrastructure[[#This Row],[Post 2015 deflated]]</f>
        <v>9.369036027263876</v>
      </c>
      <c r="AK492" s="160">
        <f>Infrastructure[[#This Row],[2011 to 2015 deflated]]+Infrastructure[[#This Row],[Post 2015 deflated]]</f>
        <v>9.7470360272638761</v>
      </c>
    </row>
    <row r="493" spans="1:37" ht="30">
      <c r="A493" s="37" t="s">
        <v>82</v>
      </c>
      <c r="B493" s="37" t="s">
        <v>1272</v>
      </c>
      <c r="C493" s="37" t="s">
        <v>1273</v>
      </c>
      <c r="D493" s="37" t="s">
        <v>1282</v>
      </c>
      <c r="E493" s="37" t="s">
        <v>1281</v>
      </c>
      <c r="F493" s="37" t="s">
        <v>38</v>
      </c>
      <c r="G493" s="38" t="s">
        <v>26</v>
      </c>
      <c r="H493" s="38" t="s">
        <v>16</v>
      </c>
      <c r="I493" s="38" t="s">
        <v>26</v>
      </c>
      <c r="J493" s="38" t="s">
        <v>17</v>
      </c>
      <c r="K493" s="95"/>
      <c r="L493" s="48">
        <v>40847</v>
      </c>
      <c r="M493" s="38" t="s">
        <v>18</v>
      </c>
      <c r="N493" s="83">
        <v>19</v>
      </c>
      <c r="O493" s="80"/>
      <c r="P493" s="22">
        <v>2.2999999999999998</v>
      </c>
      <c r="Q493" s="21"/>
      <c r="R493" s="21"/>
      <c r="S493" s="21"/>
      <c r="T493" s="21"/>
      <c r="U493" s="21"/>
      <c r="V493" s="38" t="s">
        <v>23</v>
      </c>
      <c r="W493" s="29" t="s">
        <v>20</v>
      </c>
      <c r="X493" s="23" t="s">
        <v>78</v>
      </c>
      <c r="AA49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2.2999999999999998</v>
      </c>
      <c r="AB49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9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9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9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3" s="160">
        <f>SUM(Infrastructure[[#This Row],[2011/12c]:[2014/15c]])</f>
        <v>2.2999999999999998</v>
      </c>
      <c r="AH493" s="160">
        <f>SUM(Infrastructure[[#This Row],[2012/13c]:[2014/15c]])</f>
        <v>0</v>
      </c>
      <c r="AI493" s="160">
        <f>SUM(Infrastructure[[#This Row],[2015 to 2020c]:[Beyond 2020c]])</f>
        <v>0</v>
      </c>
      <c r="AJ493" s="160">
        <f>Infrastructure[[#This Row],[2012 to 2015 deflated]]+Infrastructure[[#This Row],[Post 2015 deflated]]</f>
        <v>0</v>
      </c>
      <c r="AK493" s="160">
        <f>Infrastructure[[#This Row],[2011 to 2015 deflated]]+Infrastructure[[#This Row],[Post 2015 deflated]]</f>
        <v>2.2999999999999998</v>
      </c>
    </row>
    <row r="494" spans="1:37" ht="30">
      <c r="A494" s="37" t="s">
        <v>82</v>
      </c>
      <c r="B494" s="37" t="s">
        <v>1753</v>
      </c>
      <c r="C494" s="37" t="s">
        <v>85</v>
      </c>
      <c r="D494" s="37" t="s">
        <v>1185</v>
      </c>
      <c r="E494" s="37" t="s">
        <v>1186</v>
      </c>
      <c r="F494" s="37" t="s">
        <v>34</v>
      </c>
      <c r="G494" s="38" t="s">
        <v>26</v>
      </c>
      <c r="H494" s="38" t="s">
        <v>16</v>
      </c>
      <c r="I494" s="38" t="s">
        <v>21</v>
      </c>
      <c r="J494" s="38" t="s">
        <v>24</v>
      </c>
      <c r="K494" s="20">
        <v>2010</v>
      </c>
      <c r="M494" s="38" t="s">
        <v>41</v>
      </c>
      <c r="N494" s="80">
        <v>284</v>
      </c>
      <c r="O494" s="80"/>
      <c r="P494" s="22">
        <v>0</v>
      </c>
      <c r="Q494" s="21">
        <v>14</v>
      </c>
      <c r="R494" s="21">
        <v>50</v>
      </c>
      <c r="S494" s="21">
        <v>56</v>
      </c>
      <c r="T494" s="21"/>
      <c r="U494" s="21"/>
      <c r="V494" s="38" t="s">
        <v>23</v>
      </c>
      <c r="W494" s="29" t="s">
        <v>20</v>
      </c>
      <c r="X494" s="23" t="s">
        <v>78</v>
      </c>
      <c r="AA49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9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13.631937682570596</v>
      </c>
      <c r="AC49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47.498040705820891</v>
      </c>
      <c r="AD49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51.900298137092108</v>
      </c>
      <c r="AE49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4" s="160">
        <f>SUM(Infrastructure[[#This Row],[2011/12c]:[2014/15c]])</f>
        <v>113.0302765254836</v>
      </c>
      <c r="AH494" s="160">
        <f>SUM(Infrastructure[[#This Row],[2012/13c]:[2014/15c]])</f>
        <v>113.0302765254836</v>
      </c>
      <c r="AI494" s="160">
        <f>SUM(Infrastructure[[#This Row],[2015 to 2020c]:[Beyond 2020c]])</f>
        <v>0</v>
      </c>
      <c r="AJ494" s="160">
        <f>Infrastructure[[#This Row],[2012 to 2015 deflated]]+Infrastructure[[#This Row],[Post 2015 deflated]]</f>
        <v>113.0302765254836</v>
      </c>
      <c r="AK494" s="160">
        <f>Infrastructure[[#This Row],[2011 to 2015 deflated]]+Infrastructure[[#This Row],[Post 2015 deflated]]</f>
        <v>113.0302765254836</v>
      </c>
    </row>
    <row r="495" spans="1:37" ht="45">
      <c r="A495" s="37" t="s">
        <v>82</v>
      </c>
      <c r="B495" s="37" t="s">
        <v>1753</v>
      </c>
      <c r="C495" s="37" t="s">
        <v>85</v>
      </c>
      <c r="D495" s="37" t="s">
        <v>1182</v>
      </c>
      <c r="E495" s="37" t="s">
        <v>1183</v>
      </c>
      <c r="F495" s="37" t="s">
        <v>83</v>
      </c>
      <c r="G495" s="38" t="s">
        <v>26</v>
      </c>
      <c r="H495" s="38" t="s">
        <v>16</v>
      </c>
      <c r="I495" s="38" t="s">
        <v>26</v>
      </c>
      <c r="J495" s="38" t="s">
        <v>19</v>
      </c>
      <c r="K495" s="95"/>
      <c r="L495" s="95" t="s">
        <v>1176</v>
      </c>
      <c r="M495" s="38" t="s">
        <v>18</v>
      </c>
      <c r="N495" s="24">
        <v>3042</v>
      </c>
      <c r="O495" s="80"/>
      <c r="P495" s="22">
        <v>806</v>
      </c>
      <c r="Q495" s="21">
        <v>779</v>
      </c>
      <c r="R495" s="21">
        <v>750</v>
      </c>
      <c r="S495" s="21">
        <v>707</v>
      </c>
      <c r="T495" s="21"/>
      <c r="U495" s="21"/>
      <c r="V495" s="38" t="s">
        <v>19</v>
      </c>
      <c r="W495" s="29" t="s">
        <v>20</v>
      </c>
      <c r="X495" s="23" t="s">
        <v>78</v>
      </c>
      <c r="Y495" s="25" t="s">
        <v>1165</v>
      </c>
      <c r="Z495" s="25" t="s">
        <v>1184</v>
      </c>
      <c r="AA49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806</v>
      </c>
      <c r="AB49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758.51996105160674</v>
      </c>
      <c r="AC49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712.47061058731333</v>
      </c>
      <c r="AD49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655.24126398078783</v>
      </c>
      <c r="AE49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5" s="160">
        <f>SUM(Infrastructure[[#This Row],[2011/12c]:[2014/15c]])</f>
        <v>2932.2318356197084</v>
      </c>
      <c r="AH495" s="160">
        <f>SUM(Infrastructure[[#This Row],[2012/13c]:[2014/15c]])</f>
        <v>2126.2318356197079</v>
      </c>
      <c r="AI495" s="160">
        <f>SUM(Infrastructure[[#This Row],[2015 to 2020c]:[Beyond 2020c]])</f>
        <v>0</v>
      </c>
      <c r="AJ495" s="160">
        <f>Infrastructure[[#This Row],[2012 to 2015 deflated]]+Infrastructure[[#This Row],[Post 2015 deflated]]</f>
        <v>2126.2318356197079</v>
      </c>
      <c r="AK495" s="160">
        <f>Infrastructure[[#This Row],[2011 to 2015 deflated]]+Infrastructure[[#This Row],[Post 2015 deflated]]</f>
        <v>2932.2318356197084</v>
      </c>
    </row>
    <row r="496" spans="1:37" ht="45">
      <c r="A496" s="37" t="s">
        <v>82</v>
      </c>
      <c r="B496" s="37" t="s">
        <v>1753</v>
      </c>
      <c r="C496" s="37" t="s">
        <v>85</v>
      </c>
      <c r="D496" s="37" t="s">
        <v>1174</v>
      </c>
      <c r="E496" s="37" t="s">
        <v>1175</v>
      </c>
      <c r="F496" s="37" t="s">
        <v>83</v>
      </c>
      <c r="G496" s="38" t="s">
        <v>26</v>
      </c>
      <c r="H496" s="38" t="s">
        <v>1168</v>
      </c>
      <c r="I496" s="38" t="s">
        <v>26</v>
      </c>
      <c r="J496" s="38" t="s">
        <v>19</v>
      </c>
      <c r="K496" s="95"/>
      <c r="L496" s="95" t="s">
        <v>1176</v>
      </c>
      <c r="M496" s="38" t="s">
        <v>18</v>
      </c>
      <c r="N496" s="80">
        <v>1440</v>
      </c>
      <c r="O496" s="80" t="s">
        <v>1177</v>
      </c>
      <c r="P496" s="22">
        <v>350</v>
      </c>
      <c r="Q496" s="21">
        <v>320</v>
      </c>
      <c r="R496" s="21">
        <v>320</v>
      </c>
      <c r="S496" s="21">
        <v>450</v>
      </c>
      <c r="T496" s="21"/>
      <c r="U496" s="21"/>
      <c r="V496" s="38" t="s">
        <v>19</v>
      </c>
      <c r="W496" s="29" t="s">
        <v>20</v>
      </c>
      <c r="X496" s="23" t="s">
        <v>78</v>
      </c>
      <c r="Y496" s="25" t="s">
        <v>1165</v>
      </c>
      <c r="Z496" s="25" t="s">
        <v>1178</v>
      </c>
      <c r="AA49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350</v>
      </c>
      <c r="AB49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311.58714703018506</v>
      </c>
      <c r="AC49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303.98746051725374</v>
      </c>
      <c r="AD49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417.05596717306156</v>
      </c>
      <c r="AE49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6" s="160">
        <f>SUM(Infrastructure[[#This Row],[2011/12c]:[2014/15c]])</f>
        <v>1382.6305747205004</v>
      </c>
      <c r="AH496" s="160">
        <f>SUM(Infrastructure[[#This Row],[2012/13c]:[2014/15c]])</f>
        <v>1032.6305747205004</v>
      </c>
      <c r="AI496" s="160">
        <f>SUM(Infrastructure[[#This Row],[2015 to 2020c]:[Beyond 2020c]])</f>
        <v>0</v>
      </c>
      <c r="AJ496" s="160">
        <f>Infrastructure[[#This Row],[2012 to 2015 deflated]]+Infrastructure[[#This Row],[Post 2015 deflated]]</f>
        <v>1032.6305747205004</v>
      </c>
      <c r="AK496" s="160">
        <f>Infrastructure[[#This Row],[2011 to 2015 deflated]]+Infrastructure[[#This Row],[Post 2015 deflated]]</f>
        <v>1382.6305747205004</v>
      </c>
    </row>
    <row r="497" spans="1:37" ht="75">
      <c r="A497" s="37" t="s">
        <v>82</v>
      </c>
      <c r="B497" s="37" t="s">
        <v>1753</v>
      </c>
      <c r="C497" s="37" t="s">
        <v>85</v>
      </c>
      <c r="D497" s="37" t="s">
        <v>1162</v>
      </c>
      <c r="E497" s="37" t="s">
        <v>1163</v>
      </c>
      <c r="F497" s="37" t="s">
        <v>83</v>
      </c>
      <c r="G497" s="38" t="s">
        <v>26</v>
      </c>
      <c r="H497" s="38" t="s">
        <v>16</v>
      </c>
      <c r="I497" s="38" t="s">
        <v>26</v>
      </c>
      <c r="J497" s="38" t="s">
        <v>17</v>
      </c>
      <c r="K497" s="95" t="s">
        <v>47</v>
      </c>
      <c r="L497" s="95" t="s">
        <v>1164</v>
      </c>
      <c r="M497" s="38" t="s">
        <v>18</v>
      </c>
      <c r="N497" s="24">
        <v>1604.9</v>
      </c>
      <c r="O497" s="80">
        <v>1604.9</v>
      </c>
      <c r="P497" s="22">
        <v>432.4</v>
      </c>
      <c r="Q497" s="21">
        <v>359</v>
      </c>
      <c r="R497" s="21">
        <v>399.9</v>
      </c>
      <c r="S497" s="21">
        <v>413.6</v>
      </c>
      <c r="T497" s="21"/>
      <c r="U497" s="21"/>
      <c r="V497" s="38" t="s">
        <v>19</v>
      </c>
      <c r="W497" s="29" t="s">
        <v>20</v>
      </c>
      <c r="X497" s="23" t="s">
        <v>78</v>
      </c>
      <c r="Y497" s="25" t="s">
        <v>1165</v>
      </c>
      <c r="Z497" s="25" t="s">
        <v>1166</v>
      </c>
      <c r="AA49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432.4</v>
      </c>
      <c r="AB49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349.56183057448885</v>
      </c>
      <c r="AC49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379.88932956515549</v>
      </c>
      <c r="AD49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383.32077338395169</v>
      </c>
      <c r="AE49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7" s="160">
        <f>SUM(Infrastructure[[#This Row],[2011/12c]:[2014/15c]])</f>
        <v>1545.1719335235962</v>
      </c>
      <c r="AH497" s="160">
        <f>SUM(Infrastructure[[#This Row],[2012/13c]:[2014/15c]])</f>
        <v>1112.7719335235961</v>
      </c>
      <c r="AI497" s="160">
        <f>SUM(Infrastructure[[#This Row],[2015 to 2020c]:[Beyond 2020c]])</f>
        <v>0</v>
      </c>
      <c r="AJ497" s="160">
        <f>Infrastructure[[#This Row],[2012 to 2015 deflated]]+Infrastructure[[#This Row],[Post 2015 deflated]]</f>
        <v>1112.7719335235961</v>
      </c>
      <c r="AK497" s="160">
        <f>Infrastructure[[#This Row],[2011 to 2015 deflated]]+Infrastructure[[#This Row],[Post 2015 deflated]]</f>
        <v>1545.1719335235962</v>
      </c>
    </row>
    <row r="498" spans="1:37" ht="45">
      <c r="A498" s="37" t="s">
        <v>82</v>
      </c>
      <c r="B498" s="37" t="s">
        <v>1753</v>
      </c>
      <c r="C498" s="37" t="s">
        <v>85</v>
      </c>
      <c r="D498" s="37" t="s">
        <v>1167</v>
      </c>
      <c r="E498" s="37" t="s">
        <v>1163</v>
      </c>
      <c r="F498" s="37" t="s">
        <v>83</v>
      </c>
      <c r="G498" s="38" t="s">
        <v>26</v>
      </c>
      <c r="H498" s="38" t="s">
        <v>1168</v>
      </c>
      <c r="I498" s="38" t="s">
        <v>26</v>
      </c>
      <c r="J498" s="38"/>
      <c r="K498" s="95"/>
      <c r="M498" s="38"/>
      <c r="N498" s="80"/>
      <c r="O498" s="80"/>
      <c r="P498" s="22"/>
      <c r="Q498" s="21"/>
      <c r="R498" s="21"/>
      <c r="S498" s="21"/>
      <c r="T498" s="21"/>
      <c r="U498" s="21"/>
      <c r="V498" s="38"/>
      <c r="W498" s="47" t="s">
        <v>20</v>
      </c>
      <c r="X498" s="23"/>
      <c r="Y498" s="25" t="s">
        <v>1165</v>
      </c>
      <c r="Z498" s="25" t="s">
        <v>1169</v>
      </c>
      <c r="AA49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49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49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49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49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8" s="160">
        <f>SUM(Infrastructure[[#This Row],[2011/12c]:[2014/15c]])</f>
        <v>0</v>
      </c>
      <c r="AH498" s="160">
        <f>SUM(Infrastructure[[#This Row],[2012/13c]:[2014/15c]])</f>
        <v>0</v>
      </c>
      <c r="AI498" s="160">
        <f>SUM(Infrastructure[[#This Row],[2015 to 2020c]:[Beyond 2020c]])</f>
        <v>0</v>
      </c>
      <c r="AJ498" s="160">
        <f>Infrastructure[[#This Row],[2012 to 2015 deflated]]+Infrastructure[[#This Row],[Post 2015 deflated]]</f>
        <v>0</v>
      </c>
      <c r="AK498" s="160">
        <f>Infrastructure[[#This Row],[2011 to 2015 deflated]]+Infrastructure[[#This Row],[Post 2015 deflated]]</f>
        <v>0</v>
      </c>
    </row>
    <row r="499" spans="1:37" ht="30">
      <c r="A499" s="37" t="s">
        <v>82</v>
      </c>
      <c r="B499" s="37" t="s">
        <v>1753</v>
      </c>
      <c r="C499" s="37" t="s">
        <v>85</v>
      </c>
      <c r="D499" s="37" t="s">
        <v>1179</v>
      </c>
      <c r="E499" s="37" t="s">
        <v>1180</v>
      </c>
      <c r="F499" s="37" t="s">
        <v>83</v>
      </c>
      <c r="G499" s="38" t="s">
        <v>26</v>
      </c>
      <c r="H499" s="38" t="s">
        <v>16</v>
      </c>
      <c r="I499" s="38" t="s">
        <v>26</v>
      </c>
      <c r="J499" s="38" t="s">
        <v>17</v>
      </c>
      <c r="K499" s="95"/>
      <c r="L499" s="95" t="s">
        <v>1164</v>
      </c>
      <c r="M499" s="38" t="s">
        <v>18</v>
      </c>
      <c r="N499" s="80">
        <v>210</v>
      </c>
      <c r="O499" s="80">
        <v>210</v>
      </c>
      <c r="P499" s="22">
        <v>30</v>
      </c>
      <c r="Q499" s="21">
        <v>40</v>
      </c>
      <c r="R499" s="21">
        <v>60</v>
      </c>
      <c r="S499" s="21">
        <v>80</v>
      </c>
      <c r="T499" s="21"/>
      <c r="U499" s="21"/>
      <c r="V499" s="38" t="s">
        <v>19</v>
      </c>
      <c r="W499" s="29" t="s">
        <v>20</v>
      </c>
      <c r="X499" s="23" t="s">
        <v>78</v>
      </c>
      <c r="Y499" s="25" t="s">
        <v>1165</v>
      </c>
      <c r="Z499" s="25" t="s">
        <v>1181</v>
      </c>
      <c r="AA49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30</v>
      </c>
      <c r="AB49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38.948393378773133</v>
      </c>
      <c r="AC49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56.997648846985072</v>
      </c>
      <c r="AD49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74.143283052988721</v>
      </c>
      <c r="AE49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49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499" s="160">
        <f>SUM(Infrastructure[[#This Row],[2011/12c]:[2014/15c]])</f>
        <v>200.08932527874691</v>
      </c>
      <c r="AH499" s="160">
        <f>SUM(Infrastructure[[#This Row],[2012/13c]:[2014/15c]])</f>
        <v>170.08932527874691</v>
      </c>
      <c r="AI499" s="160">
        <f>SUM(Infrastructure[[#This Row],[2015 to 2020c]:[Beyond 2020c]])</f>
        <v>0</v>
      </c>
      <c r="AJ499" s="160">
        <f>Infrastructure[[#This Row],[2012 to 2015 deflated]]+Infrastructure[[#This Row],[Post 2015 deflated]]</f>
        <v>170.08932527874691</v>
      </c>
      <c r="AK499" s="160">
        <f>Infrastructure[[#This Row],[2011 to 2015 deflated]]+Infrastructure[[#This Row],[Post 2015 deflated]]</f>
        <v>200.08932527874691</v>
      </c>
    </row>
    <row r="500" spans="1:37" ht="30">
      <c r="A500" s="37" t="s">
        <v>82</v>
      </c>
      <c r="B500" s="37" t="s">
        <v>1753</v>
      </c>
      <c r="C500" s="37" t="s">
        <v>85</v>
      </c>
      <c r="D500" s="37" t="s">
        <v>1170</v>
      </c>
      <c r="E500" s="37" t="s">
        <v>1171</v>
      </c>
      <c r="F500" s="37" t="s">
        <v>34</v>
      </c>
      <c r="G500" s="38" t="s">
        <v>26</v>
      </c>
      <c r="H500" s="38" t="s">
        <v>1168</v>
      </c>
      <c r="I500" s="38" t="s">
        <v>21</v>
      </c>
      <c r="J500" s="38" t="s">
        <v>22</v>
      </c>
      <c r="K500" s="95" t="s">
        <v>86</v>
      </c>
      <c r="L500" s="95" t="s">
        <v>1172</v>
      </c>
      <c r="M500" s="38" t="s">
        <v>18</v>
      </c>
      <c r="N500" s="24">
        <v>81.3</v>
      </c>
      <c r="O500" s="80">
        <v>470</v>
      </c>
      <c r="P500" s="22">
        <v>0</v>
      </c>
      <c r="Q500" s="21">
        <v>0</v>
      </c>
      <c r="R500" s="21">
        <v>10</v>
      </c>
      <c r="S500" s="21">
        <v>71.3</v>
      </c>
      <c r="T500" s="21"/>
      <c r="U500" s="21"/>
      <c r="V500" s="38" t="s">
        <v>88</v>
      </c>
      <c r="W500" s="29" t="s">
        <v>20</v>
      </c>
      <c r="X500" s="23" t="s">
        <v>78</v>
      </c>
      <c r="Y500" s="25" t="s">
        <v>1165</v>
      </c>
      <c r="Z500" s="25" t="s">
        <v>1173</v>
      </c>
      <c r="AA50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0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0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9.4996081411641793</v>
      </c>
      <c r="AD50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66.08020102097619</v>
      </c>
      <c r="AE50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0" s="160">
        <f>SUM(Infrastructure[[#This Row],[2011/12c]:[2014/15c]])</f>
        <v>75.579809162140364</v>
      </c>
      <c r="AH500" s="160">
        <f>SUM(Infrastructure[[#This Row],[2012/13c]:[2014/15c]])</f>
        <v>75.579809162140364</v>
      </c>
      <c r="AI500" s="160">
        <f>SUM(Infrastructure[[#This Row],[2015 to 2020c]:[Beyond 2020c]])</f>
        <v>0</v>
      </c>
      <c r="AJ500" s="160">
        <f>Infrastructure[[#This Row],[2012 to 2015 deflated]]+Infrastructure[[#This Row],[Post 2015 deflated]]</f>
        <v>75.579809162140364</v>
      </c>
      <c r="AK500" s="160">
        <f>Infrastructure[[#This Row],[2011 to 2015 deflated]]+Infrastructure[[#This Row],[Post 2015 deflated]]</f>
        <v>75.579809162140364</v>
      </c>
    </row>
    <row r="501" spans="1:37" ht="30">
      <c r="A501" s="37" t="s">
        <v>82</v>
      </c>
      <c r="B501" s="37" t="s">
        <v>1753</v>
      </c>
      <c r="C501" s="37" t="s">
        <v>1187</v>
      </c>
      <c r="D501" s="37" t="s">
        <v>1197</v>
      </c>
      <c r="E501" s="37" t="s">
        <v>1196</v>
      </c>
      <c r="F501" s="37" t="s">
        <v>39</v>
      </c>
      <c r="G501" s="38" t="s">
        <v>26</v>
      </c>
      <c r="H501" s="38" t="s">
        <v>16</v>
      </c>
      <c r="I501" s="38" t="s">
        <v>21</v>
      </c>
      <c r="J501" s="38" t="s">
        <v>17</v>
      </c>
      <c r="K501" s="95"/>
      <c r="L501" s="95">
        <v>2002</v>
      </c>
      <c r="M501" s="38" t="s">
        <v>18</v>
      </c>
      <c r="N501" s="80">
        <v>97.5</v>
      </c>
      <c r="O501" s="82">
        <v>97.5</v>
      </c>
      <c r="P501" s="22">
        <v>2.4375</v>
      </c>
      <c r="Q501" s="21">
        <v>2.4375</v>
      </c>
      <c r="R501" s="21">
        <v>2.4375</v>
      </c>
      <c r="S501" s="21">
        <v>2.4375</v>
      </c>
      <c r="T501" s="21"/>
      <c r="U501" s="21"/>
      <c r="V501" s="38" t="s">
        <v>19</v>
      </c>
      <c r="W501" s="29" t="s">
        <v>20</v>
      </c>
      <c r="X501" s="23" t="s">
        <v>78</v>
      </c>
      <c r="Y501" s="25" t="s">
        <v>1190</v>
      </c>
      <c r="Z501" s="25" t="s">
        <v>1754</v>
      </c>
      <c r="AA50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2.4375</v>
      </c>
      <c r="AB50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2.3734177215189876</v>
      </c>
      <c r="AC50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2.3155294844087684</v>
      </c>
      <c r="AD50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2.2590531555207503</v>
      </c>
      <c r="AE50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1" s="160">
        <f>SUM(Infrastructure[[#This Row],[2011/12c]:[2014/15c]])</f>
        <v>9.3855003614485053</v>
      </c>
      <c r="AH501" s="160">
        <f>SUM(Infrastructure[[#This Row],[2012/13c]:[2014/15c]])</f>
        <v>6.9480003614485053</v>
      </c>
      <c r="AI501" s="160">
        <f>SUM(Infrastructure[[#This Row],[2015 to 2020c]:[Beyond 2020c]])</f>
        <v>0</v>
      </c>
      <c r="AJ501" s="160">
        <f>Infrastructure[[#This Row],[2012 to 2015 deflated]]+Infrastructure[[#This Row],[Post 2015 deflated]]</f>
        <v>6.9480003614485053</v>
      </c>
      <c r="AK501" s="160">
        <f>Infrastructure[[#This Row],[2011 to 2015 deflated]]+Infrastructure[[#This Row],[Post 2015 deflated]]</f>
        <v>9.3855003614485053</v>
      </c>
    </row>
    <row r="502" spans="1:37" ht="30">
      <c r="A502" s="37" t="s">
        <v>82</v>
      </c>
      <c r="B502" s="37" t="s">
        <v>1753</v>
      </c>
      <c r="C502" s="37" t="s">
        <v>1187</v>
      </c>
      <c r="D502" s="37" t="s">
        <v>1188</v>
      </c>
      <c r="E502" s="37" t="s">
        <v>1189</v>
      </c>
      <c r="F502" s="37" t="s">
        <v>31</v>
      </c>
      <c r="G502" s="38" t="s">
        <v>26</v>
      </c>
      <c r="H502" s="38" t="s">
        <v>16</v>
      </c>
      <c r="I502" s="38" t="s">
        <v>21</v>
      </c>
      <c r="J502" s="38" t="s">
        <v>17</v>
      </c>
      <c r="K502" s="20">
        <v>2010</v>
      </c>
      <c r="L502" s="95">
        <v>2010</v>
      </c>
      <c r="M502" s="38" t="s">
        <v>18</v>
      </c>
      <c r="N502" s="80">
        <v>322</v>
      </c>
      <c r="O502" s="82">
        <v>625.20000000000005</v>
      </c>
      <c r="P502" s="22">
        <v>64.400000000000006</v>
      </c>
      <c r="Q502" s="21">
        <v>64.400000000000006</v>
      </c>
      <c r="R502" s="21">
        <v>64.400000000000006</v>
      </c>
      <c r="S502" s="21">
        <v>64</v>
      </c>
      <c r="T502" s="21"/>
      <c r="U502" s="21"/>
      <c r="V502" s="38" t="s">
        <v>19</v>
      </c>
      <c r="W502" s="29" t="s">
        <v>20</v>
      </c>
      <c r="X502" s="23" t="s">
        <v>78</v>
      </c>
      <c r="Y502" s="25" t="s">
        <v>1190</v>
      </c>
      <c r="Z502" s="25" t="s">
        <v>1191</v>
      </c>
      <c r="AA50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64.400000000000006</v>
      </c>
      <c r="AB50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62.706913339824752</v>
      </c>
      <c r="AC50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61.177476429097318</v>
      </c>
      <c r="AD50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59.314626442390974</v>
      </c>
      <c r="AE50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2" s="160">
        <f>SUM(Infrastructure[[#This Row],[2011/12c]:[2014/15c]])</f>
        <v>247.59901621131303</v>
      </c>
      <c r="AH502" s="160">
        <f>SUM(Infrastructure[[#This Row],[2012/13c]:[2014/15c]])</f>
        <v>183.19901621131305</v>
      </c>
      <c r="AI502" s="160">
        <f>SUM(Infrastructure[[#This Row],[2015 to 2020c]:[Beyond 2020c]])</f>
        <v>0</v>
      </c>
      <c r="AJ502" s="160">
        <f>Infrastructure[[#This Row],[2012 to 2015 deflated]]+Infrastructure[[#This Row],[Post 2015 deflated]]</f>
        <v>183.19901621131305</v>
      </c>
      <c r="AK502" s="160">
        <f>Infrastructure[[#This Row],[2011 to 2015 deflated]]+Infrastructure[[#This Row],[Post 2015 deflated]]</f>
        <v>247.59901621131303</v>
      </c>
    </row>
    <row r="503" spans="1:37" ht="30">
      <c r="A503" s="37" t="s">
        <v>82</v>
      </c>
      <c r="B503" s="37" t="s">
        <v>1753</v>
      </c>
      <c r="C503" s="37" t="s">
        <v>1187</v>
      </c>
      <c r="D503" s="37" t="s">
        <v>1195</v>
      </c>
      <c r="E503" s="37" t="s">
        <v>1196</v>
      </c>
      <c r="F503" s="37" t="s">
        <v>25</v>
      </c>
      <c r="G503" s="38" t="s">
        <v>26</v>
      </c>
      <c r="H503" s="38" t="s">
        <v>16</v>
      </c>
      <c r="I503" s="38" t="s">
        <v>21</v>
      </c>
      <c r="J503" s="38" t="s">
        <v>17</v>
      </c>
      <c r="K503" s="95">
        <v>2006</v>
      </c>
      <c r="L503" s="95">
        <v>2006</v>
      </c>
      <c r="M503" s="38" t="s">
        <v>18</v>
      </c>
      <c r="N503" s="80">
        <v>200</v>
      </c>
      <c r="O503" s="82">
        <v>26.184000000000001</v>
      </c>
      <c r="P503" s="22">
        <v>0</v>
      </c>
      <c r="Q503" s="21">
        <v>0</v>
      </c>
      <c r="R503" s="21">
        <v>0</v>
      </c>
      <c r="S503" s="21">
        <v>0</v>
      </c>
      <c r="T503" s="21"/>
      <c r="U503" s="21"/>
      <c r="V503" s="38" t="s">
        <v>19</v>
      </c>
      <c r="W503" s="29" t="s">
        <v>20</v>
      </c>
      <c r="X503" s="23" t="s">
        <v>78</v>
      </c>
      <c r="Y503" s="25" t="s">
        <v>1190</v>
      </c>
      <c r="Z503" s="25" t="s">
        <v>1754</v>
      </c>
      <c r="AA50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0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0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0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0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3" s="160">
        <f>SUM(Infrastructure[[#This Row],[2011/12c]:[2014/15c]])</f>
        <v>0</v>
      </c>
      <c r="AH503" s="160">
        <f>SUM(Infrastructure[[#This Row],[2012/13c]:[2014/15c]])</f>
        <v>0</v>
      </c>
      <c r="AI503" s="160">
        <f>SUM(Infrastructure[[#This Row],[2015 to 2020c]:[Beyond 2020c]])</f>
        <v>0</v>
      </c>
      <c r="AJ503" s="160">
        <f>Infrastructure[[#This Row],[2012 to 2015 deflated]]+Infrastructure[[#This Row],[Post 2015 deflated]]</f>
        <v>0</v>
      </c>
      <c r="AK503" s="160">
        <f>Infrastructure[[#This Row],[2011 to 2015 deflated]]+Infrastructure[[#This Row],[Post 2015 deflated]]</f>
        <v>0</v>
      </c>
    </row>
    <row r="504" spans="1:37" ht="30">
      <c r="A504" s="37" t="s">
        <v>82</v>
      </c>
      <c r="B504" s="37" t="s">
        <v>1753</v>
      </c>
      <c r="C504" s="37" t="s">
        <v>1187</v>
      </c>
      <c r="D504" s="37" t="s">
        <v>1198</v>
      </c>
      <c r="E504" s="37" t="s">
        <v>1199</v>
      </c>
      <c r="F504" s="37" t="s">
        <v>33</v>
      </c>
      <c r="G504" s="38" t="s">
        <v>26</v>
      </c>
      <c r="H504" s="38" t="s">
        <v>16</v>
      </c>
      <c r="I504" s="38" t="s">
        <v>21</v>
      </c>
      <c r="J504" s="38" t="s">
        <v>17</v>
      </c>
      <c r="K504" s="20">
        <v>2004</v>
      </c>
      <c r="L504" s="95">
        <v>2004</v>
      </c>
      <c r="M504" s="38" t="s">
        <v>18</v>
      </c>
      <c r="N504" s="80">
        <v>220.9</v>
      </c>
      <c r="O504" s="82">
        <v>174.2</v>
      </c>
      <c r="P504" s="22">
        <v>11.045000000000002</v>
      </c>
      <c r="Q504" s="21">
        <v>11.045000000000002</v>
      </c>
      <c r="R504" s="21">
        <v>11.045000000000002</v>
      </c>
      <c r="S504" s="21">
        <v>11.045000000000002</v>
      </c>
      <c r="T504" s="21"/>
      <c r="U504" s="21"/>
      <c r="V504" s="38" t="s">
        <v>19</v>
      </c>
      <c r="W504" s="29" t="s">
        <v>20</v>
      </c>
      <c r="X504" s="23" t="s">
        <v>78</v>
      </c>
      <c r="Y504" s="25" t="s">
        <v>1190</v>
      </c>
      <c r="Z504" s="25" t="s">
        <v>1754</v>
      </c>
      <c r="AA50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11.045000000000002</v>
      </c>
      <c r="AB50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10.754625121713733</v>
      </c>
      <c r="AC50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10.492317191915838</v>
      </c>
      <c r="AD50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10.236407016503257</v>
      </c>
      <c r="AE50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4" s="160">
        <f>SUM(Infrastructure[[#This Row],[2011/12c]:[2014/15c]])</f>
        <v>42.528349330132833</v>
      </c>
      <c r="AH504" s="160">
        <f>SUM(Infrastructure[[#This Row],[2012/13c]:[2014/15c]])</f>
        <v>31.483349330132828</v>
      </c>
      <c r="AI504" s="160">
        <f>SUM(Infrastructure[[#This Row],[2015 to 2020c]:[Beyond 2020c]])</f>
        <v>0</v>
      </c>
      <c r="AJ504" s="160">
        <f>Infrastructure[[#This Row],[2012 to 2015 deflated]]+Infrastructure[[#This Row],[Post 2015 deflated]]</f>
        <v>31.483349330132828</v>
      </c>
      <c r="AK504" s="160">
        <f>Infrastructure[[#This Row],[2011 to 2015 deflated]]+Infrastructure[[#This Row],[Post 2015 deflated]]</f>
        <v>42.528349330132833</v>
      </c>
    </row>
    <row r="505" spans="1:37" ht="30">
      <c r="A505" s="37" t="s">
        <v>82</v>
      </c>
      <c r="B505" s="37" t="s">
        <v>1753</v>
      </c>
      <c r="C505" s="37" t="s">
        <v>1187</v>
      </c>
      <c r="D505" s="37" t="s">
        <v>1192</v>
      </c>
      <c r="E505" s="37" t="s">
        <v>1189</v>
      </c>
      <c r="F505" s="37" t="s">
        <v>38</v>
      </c>
      <c r="G505" s="38" t="s">
        <v>26</v>
      </c>
      <c r="H505" s="38" t="s">
        <v>16</v>
      </c>
      <c r="I505" s="38" t="s">
        <v>21</v>
      </c>
      <c r="J505" s="38" t="s">
        <v>17</v>
      </c>
      <c r="K505" s="20">
        <v>2004</v>
      </c>
      <c r="L505" s="95">
        <v>2004</v>
      </c>
      <c r="M505" s="38" t="s">
        <v>18</v>
      </c>
      <c r="N505" s="80">
        <v>121</v>
      </c>
      <c r="O505" s="82">
        <v>121</v>
      </c>
      <c r="P505" s="22">
        <v>6.0500000000000007</v>
      </c>
      <c r="Q505" s="21">
        <v>6.0500000000000007</v>
      </c>
      <c r="R505" s="21">
        <v>6.0500000000000007</v>
      </c>
      <c r="S505" s="21">
        <v>6.0500000000000007</v>
      </c>
      <c r="T505" s="21"/>
      <c r="U505" s="21"/>
      <c r="V505" s="38" t="s">
        <v>19</v>
      </c>
      <c r="W505" s="29" t="s">
        <v>20</v>
      </c>
      <c r="X505" s="23" t="s">
        <v>78</v>
      </c>
      <c r="Y505" s="25" t="s">
        <v>1190</v>
      </c>
      <c r="Z505" s="25" t="s">
        <v>1754</v>
      </c>
      <c r="AA50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6.0500000000000007</v>
      </c>
      <c r="AB50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5.8909444985394366</v>
      </c>
      <c r="AC50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5.7472629254043293</v>
      </c>
      <c r="AD50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5.6070857808822732</v>
      </c>
      <c r="AE50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5" s="160">
        <f>SUM(Infrastructure[[#This Row],[2011/12c]:[2014/15c]])</f>
        <v>23.295293204826038</v>
      </c>
      <c r="AH505" s="160">
        <f>SUM(Infrastructure[[#This Row],[2012/13c]:[2014/15c]])</f>
        <v>17.245293204826037</v>
      </c>
      <c r="AI505" s="160">
        <f>SUM(Infrastructure[[#This Row],[2015 to 2020c]:[Beyond 2020c]])</f>
        <v>0</v>
      </c>
      <c r="AJ505" s="160">
        <f>Infrastructure[[#This Row],[2012 to 2015 deflated]]+Infrastructure[[#This Row],[Post 2015 deflated]]</f>
        <v>17.245293204826037</v>
      </c>
      <c r="AK505" s="160">
        <f>Infrastructure[[#This Row],[2011 to 2015 deflated]]+Infrastructure[[#This Row],[Post 2015 deflated]]</f>
        <v>23.295293204826038</v>
      </c>
    </row>
    <row r="506" spans="1:37" ht="30">
      <c r="A506" s="37" t="s">
        <v>82</v>
      </c>
      <c r="B506" s="37" t="s">
        <v>1753</v>
      </c>
      <c r="C506" s="37" t="s">
        <v>1187</v>
      </c>
      <c r="D506" s="37" t="s">
        <v>1193</v>
      </c>
      <c r="E506" s="37" t="s">
        <v>1194</v>
      </c>
      <c r="F506" s="37" t="s">
        <v>83</v>
      </c>
      <c r="G506" s="38" t="s">
        <v>26</v>
      </c>
      <c r="H506" s="38" t="s">
        <v>16</v>
      </c>
      <c r="I506" s="38" t="s">
        <v>21</v>
      </c>
      <c r="J506" s="38" t="s">
        <v>17</v>
      </c>
      <c r="K506" s="95"/>
      <c r="L506" s="95" t="s">
        <v>1164</v>
      </c>
      <c r="M506" s="38" t="s">
        <v>18</v>
      </c>
      <c r="N506" s="80">
        <v>1460</v>
      </c>
      <c r="O506" s="81">
        <v>1449</v>
      </c>
      <c r="P506" s="22">
        <v>168.7</v>
      </c>
      <c r="Q506" s="21">
        <v>154.4</v>
      </c>
      <c r="R506" s="21">
        <v>213.2</v>
      </c>
      <c r="S506" s="21">
        <v>166.6</v>
      </c>
      <c r="T506" s="21"/>
      <c r="U506" s="21"/>
      <c r="V506" s="38" t="s">
        <v>19</v>
      </c>
      <c r="W506" s="29" t="s">
        <v>20</v>
      </c>
      <c r="X506" s="23" t="s">
        <v>78</v>
      </c>
      <c r="Y506" s="25" t="s">
        <v>1190</v>
      </c>
      <c r="Z506" s="25" t="s">
        <v>1191</v>
      </c>
      <c r="AA50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168.7</v>
      </c>
      <c r="AB50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150.34079844206428</v>
      </c>
      <c r="AC50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202.53164556962028</v>
      </c>
      <c r="AD50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154.40338695784902</v>
      </c>
      <c r="AE50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6" s="160">
        <f>SUM(Infrastructure[[#This Row],[2011/12c]:[2014/15c]])</f>
        <v>675.97583096953349</v>
      </c>
      <c r="AH506" s="160">
        <f>SUM(Infrastructure[[#This Row],[2012/13c]:[2014/15c]])</f>
        <v>507.27583096953362</v>
      </c>
      <c r="AI506" s="160">
        <f>SUM(Infrastructure[[#This Row],[2015 to 2020c]:[Beyond 2020c]])</f>
        <v>0</v>
      </c>
      <c r="AJ506" s="160">
        <f>Infrastructure[[#This Row],[2012 to 2015 deflated]]+Infrastructure[[#This Row],[Post 2015 deflated]]</f>
        <v>507.27583096953362</v>
      </c>
      <c r="AK506" s="160">
        <f>Infrastructure[[#This Row],[2011 to 2015 deflated]]+Infrastructure[[#This Row],[Post 2015 deflated]]</f>
        <v>675.97583096953349</v>
      </c>
    </row>
    <row r="507" spans="1:37" ht="30">
      <c r="A507" s="37" t="s">
        <v>82</v>
      </c>
      <c r="B507" s="37" t="s">
        <v>1753</v>
      </c>
      <c r="C507" s="37" t="s">
        <v>1200</v>
      </c>
      <c r="D507" s="37" t="s">
        <v>1201</v>
      </c>
      <c r="E507" s="37" t="s">
        <v>1189</v>
      </c>
      <c r="F507" s="37" t="s">
        <v>37</v>
      </c>
      <c r="G507" s="38" t="s">
        <v>26</v>
      </c>
      <c r="H507" s="38" t="s">
        <v>16</v>
      </c>
      <c r="I507" s="38" t="s">
        <v>21</v>
      </c>
      <c r="J507" s="38" t="s">
        <v>24</v>
      </c>
      <c r="K507" s="20">
        <v>2013</v>
      </c>
      <c r="L507" s="95">
        <v>2013</v>
      </c>
      <c r="M507" s="38" t="s">
        <v>18</v>
      </c>
      <c r="N507" s="80">
        <v>100</v>
      </c>
      <c r="O507" s="81">
        <v>488</v>
      </c>
      <c r="P507" s="22"/>
      <c r="Q507" s="21"/>
      <c r="R507" s="21">
        <v>20</v>
      </c>
      <c r="S507" s="21">
        <v>20</v>
      </c>
      <c r="T507" s="21"/>
      <c r="U507" s="21"/>
      <c r="V507" s="38" t="s">
        <v>23</v>
      </c>
      <c r="W507" s="29" t="s">
        <v>20</v>
      </c>
      <c r="X507" s="23" t="s">
        <v>78</v>
      </c>
      <c r="Y507" s="25" t="s">
        <v>1190</v>
      </c>
      <c r="Z507" s="25" t="s">
        <v>1202</v>
      </c>
      <c r="AA50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0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0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18.999216282328359</v>
      </c>
      <c r="AD50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18.53582076324718</v>
      </c>
      <c r="AE50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7" s="160">
        <f>SUM(Infrastructure[[#This Row],[2011/12c]:[2014/15c]])</f>
        <v>37.535037045575535</v>
      </c>
      <c r="AH507" s="160">
        <f>SUM(Infrastructure[[#This Row],[2012/13c]:[2014/15c]])</f>
        <v>37.535037045575535</v>
      </c>
      <c r="AI507" s="160">
        <f>SUM(Infrastructure[[#This Row],[2015 to 2020c]:[Beyond 2020c]])</f>
        <v>0</v>
      </c>
      <c r="AJ507" s="160">
        <f>Infrastructure[[#This Row],[2012 to 2015 deflated]]+Infrastructure[[#This Row],[Post 2015 deflated]]</f>
        <v>37.535037045575535</v>
      </c>
      <c r="AK507" s="160">
        <f>Infrastructure[[#This Row],[2011 to 2015 deflated]]+Infrastructure[[#This Row],[Post 2015 deflated]]</f>
        <v>37.535037045575535</v>
      </c>
    </row>
    <row r="508" spans="1:37" ht="30">
      <c r="A508" s="37" t="s">
        <v>82</v>
      </c>
      <c r="B508" s="37" t="s">
        <v>1753</v>
      </c>
      <c r="C508" s="37" t="s">
        <v>1200</v>
      </c>
      <c r="D508" s="37" t="s">
        <v>1203</v>
      </c>
      <c r="E508" s="37" t="s">
        <v>1189</v>
      </c>
      <c r="F508" s="37" t="s">
        <v>38</v>
      </c>
      <c r="G508" s="38" t="s">
        <v>26</v>
      </c>
      <c r="H508" s="38" t="s">
        <v>16</v>
      </c>
      <c r="I508" s="38" t="s">
        <v>21</v>
      </c>
      <c r="J508" s="38" t="s">
        <v>24</v>
      </c>
      <c r="K508" s="20">
        <v>2013</v>
      </c>
      <c r="L508" s="95">
        <v>2013</v>
      </c>
      <c r="M508" s="38" t="s">
        <v>18</v>
      </c>
      <c r="N508" s="80">
        <v>132.69999999999999</v>
      </c>
      <c r="O508" s="81">
        <v>313.3</v>
      </c>
      <c r="P508" s="22"/>
      <c r="Q508" s="21"/>
      <c r="R508" s="21">
        <v>15.4</v>
      </c>
      <c r="S508" s="21">
        <v>26</v>
      </c>
      <c r="T508" s="21"/>
      <c r="U508" s="21"/>
      <c r="V508" s="38" t="s">
        <v>23</v>
      </c>
      <c r="W508" s="29" t="s">
        <v>20</v>
      </c>
      <c r="X508" s="23" t="s">
        <v>78</v>
      </c>
      <c r="Y508" s="25" t="s">
        <v>1190</v>
      </c>
      <c r="Z508" s="25" t="s">
        <v>1202</v>
      </c>
      <c r="AA50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0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0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14.629396537392834</v>
      </c>
      <c r="AD50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24.096566992221334</v>
      </c>
      <c r="AE50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8" s="160">
        <f>SUM(Infrastructure[[#This Row],[2011/12c]:[2014/15c]])</f>
        <v>38.72596352961417</v>
      </c>
      <c r="AH508" s="160">
        <f>SUM(Infrastructure[[#This Row],[2012/13c]:[2014/15c]])</f>
        <v>38.72596352961417</v>
      </c>
      <c r="AI508" s="160">
        <f>SUM(Infrastructure[[#This Row],[2015 to 2020c]:[Beyond 2020c]])</f>
        <v>0</v>
      </c>
      <c r="AJ508" s="160">
        <f>Infrastructure[[#This Row],[2012 to 2015 deflated]]+Infrastructure[[#This Row],[Post 2015 deflated]]</f>
        <v>38.72596352961417</v>
      </c>
      <c r="AK508" s="160">
        <f>Infrastructure[[#This Row],[2011 to 2015 deflated]]+Infrastructure[[#This Row],[Post 2015 deflated]]</f>
        <v>38.72596352961417</v>
      </c>
    </row>
    <row r="509" spans="1:37" ht="30">
      <c r="A509" s="37" t="s">
        <v>82</v>
      </c>
      <c r="B509" s="37" t="s">
        <v>1753</v>
      </c>
      <c r="C509" s="37" t="s">
        <v>1200</v>
      </c>
      <c r="D509" s="37" t="s">
        <v>1205</v>
      </c>
      <c r="E509" s="37" t="s">
        <v>1199</v>
      </c>
      <c r="F509" s="37" t="s">
        <v>33</v>
      </c>
      <c r="G509" s="38" t="s">
        <v>26</v>
      </c>
      <c r="H509" s="38" t="s">
        <v>16</v>
      </c>
      <c r="I509" s="38" t="s">
        <v>21</v>
      </c>
      <c r="J509" s="38" t="s">
        <v>24</v>
      </c>
      <c r="K509" s="20">
        <v>2011</v>
      </c>
      <c r="L509" s="95">
        <v>2011</v>
      </c>
      <c r="M509" s="38" t="s">
        <v>18</v>
      </c>
      <c r="N509" s="80">
        <v>580.9</v>
      </c>
      <c r="O509" s="82">
        <v>530.70000000000005</v>
      </c>
      <c r="P509" s="22">
        <v>131.19999999999999</v>
      </c>
      <c r="Q509" s="21">
        <v>237.9</v>
      </c>
      <c r="R509" s="21">
        <v>162.30000000000001</v>
      </c>
      <c r="S509" s="21">
        <v>49.5</v>
      </c>
      <c r="T509" s="21"/>
      <c r="U509" s="21"/>
      <c r="V509" s="38" t="s">
        <v>23</v>
      </c>
      <c r="W509" s="29" t="s">
        <v>20</v>
      </c>
      <c r="X509" s="23" t="s">
        <v>78</v>
      </c>
      <c r="Y509" s="25" t="s">
        <v>1190</v>
      </c>
      <c r="Z509" s="25" t="s">
        <v>1202</v>
      </c>
      <c r="AA50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131.19999999999999</v>
      </c>
      <c r="AB50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231.64556962025318</v>
      </c>
      <c r="AC50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154.17864013109462</v>
      </c>
      <c r="AD50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45.876156389036773</v>
      </c>
      <c r="AE50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0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09" s="160">
        <f>SUM(Infrastructure[[#This Row],[2011/12c]:[2014/15c]])</f>
        <v>562.90036614038456</v>
      </c>
      <c r="AH509" s="160">
        <f>SUM(Infrastructure[[#This Row],[2012/13c]:[2014/15c]])</f>
        <v>431.70036614038457</v>
      </c>
      <c r="AI509" s="160">
        <f>SUM(Infrastructure[[#This Row],[2015 to 2020c]:[Beyond 2020c]])</f>
        <v>0</v>
      </c>
      <c r="AJ509" s="160">
        <f>Infrastructure[[#This Row],[2012 to 2015 deflated]]+Infrastructure[[#This Row],[Post 2015 deflated]]</f>
        <v>431.70036614038457</v>
      </c>
      <c r="AK509" s="160">
        <f>Infrastructure[[#This Row],[2011 to 2015 deflated]]+Infrastructure[[#This Row],[Post 2015 deflated]]</f>
        <v>562.90036614038456</v>
      </c>
    </row>
    <row r="510" spans="1:37" ht="30">
      <c r="A510" s="37" t="s">
        <v>82</v>
      </c>
      <c r="B510" s="37" t="s">
        <v>1753</v>
      </c>
      <c r="C510" s="37" t="s">
        <v>1200</v>
      </c>
      <c r="D510" s="37" t="s">
        <v>1204</v>
      </c>
      <c r="E510" s="37" t="s">
        <v>1189</v>
      </c>
      <c r="F510" s="37" t="s">
        <v>25</v>
      </c>
      <c r="G510" s="38" t="s">
        <v>26</v>
      </c>
      <c r="H510" s="38" t="s">
        <v>16</v>
      </c>
      <c r="I510" s="38" t="s">
        <v>21</v>
      </c>
      <c r="J510" s="38" t="s">
        <v>24</v>
      </c>
      <c r="K510" s="20">
        <v>2012</v>
      </c>
      <c r="L510" s="95">
        <v>2012</v>
      </c>
      <c r="M510" s="38" t="s">
        <v>18</v>
      </c>
      <c r="N510" s="80">
        <v>463.67200000000003</v>
      </c>
      <c r="O510" s="81">
        <v>864</v>
      </c>
      <c r="P510" s="22"/>
      <c r="Q510" s="21">
        <v>52.145000000000003</v>
      </c>
      <c r="R510" s="21">
        <v>59.555</v>
      </c>
      <c r="S510" s="21">
        <v>59.555</v>
      </c>
      <c r="T510" s="21"/>
      <c r="U510" s="21"/>
      <c r="V510" s="38" t="s">
        <v>23</v>
      </c>
      <c r="W510" s="29" t="s">
        <v>20</v>
      </c>
      <c r="X510" s="23" t="s">
        <v>78</v>
      </c>
      <c r="Y510" s="25" t="s">
        <v>1190</v>
      </c>
      <c r="Z510" s="25" t="s">
        <v>1202</v>
      </c>
      <c r="AA51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1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50.774099318403124</v>
      </c>
      <c r="AC51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56.574916284703264</v>
      </c>
      <c r="AD51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55.19504027775929</v>
      </c>
      <c r="AE51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0" s="160">
        <f>SUM(Infrastructure[[#This Row],[2011/12c]:[2014/15c]])</f>
        <v>162.54405588086567</v>
      </c>
      <c r="AH510" s="160">
        <f>SUM(Infrastructure[[#This Row],[2012/13c]:[2014/15c]])</f>
        <v>162.54405588086567</v>
      </c>
      <c r="AI510" s="160">
        <f>SUM(Infrastructure[[#This Row],[2015 to 2020c]:[Beyond 2020c]])</f>
        <v>0</v>
      </c>
      <c r="AJ510" s="160">
        <f>Infrastructure[[#This Row],[2012 to 2015 deflated]]+Infrastructure[[#This Row],[Post 2015 deflated]]</f>
        <v>162.54405588086567</v>
      </c>
      <c r="AK510" s="160">
        <f>Infrastructure[[#This Row],[2011 to 2015 deflated]]+Infrastructure[[#This Row],[Post 2015 deflated]]</f>
        <v>162.54405588086567</v>
      </c>
    </row>
    <row r="511" spans="1:37" ht="15.75">
      <c r="A511" s="46" t="s">
        <v>90</v>
      </c>
      <c r="B511" s="46" t="s">
        <v>1290</v>
      </c>
      <c r="C511" s="46" t="s">
        <v>1290</v>
      </c>
      <c r="D511" s="46" t="s">
        <v>1331</v>
      </c>
      <c r="E511" s="46" t="s">
        <v>1332</v>
      </c>
      <c r="F511" s="46" t="s">
        <v>114</v>
      </c>
      <c r="G511" s="47" t="s">
        <v>26</v>
      </c>
      <c r="H511" s="47" t="s">
        <v>16</v>
      </c>
      <c r="I511" s="47" t="s">
        <v>26</v>
      </c>
      <c r="J511" s="47" t="s">
        <v>1745</v>
      </c>
      <c r="K511" s="48">
        <v>41195</v>
      </c>
      <c r="L511" s="48">
        <v>42095</v>
      </c>
      <c r="M511" s="47" t="s">
        <v>18</v>
      </c>
      <c r="N511" s="21">
        <v>64.8</v>
      </c>
      <c r="O511" s="21">
        <v>77.400000000000006</v>
      </c>
      <c r="P511" s="22"/>
      <c r="Q511" s="21"/>
      <c r="R511" s="21">
        <v>28.8</v>
      </c>
      <c r="S511" s="21">
        <v>36</v>
      </c>
      <c r="T511" s="21"/>
      <c r="U511" s="21"/>
      <c r="V511" s="47" t="s">
        <v>61</v>
      </c>
      <c r="W511" s="29" t="s">
        <v>20</v>
      </c>
      <c r="X511" s="23" t="s">
        <v>2199</v>
      </c>
      <c r="Y511" s="25" t="s">
        <v>1293</v>
      </c>
      <c r="AA51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1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1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27.358871446552833</v>
      </c>
      <c r="AD51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33.364477373844927</v>
      </c>
      <c r="AE51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1" s="160">
        <f>SUM(Infrastructure[[#This Row],[2011/12c]:[2014/15c]])</f>
        <v>60.72334882039776</v>
      </c>
      <c r="AH511" s="160">
        <f>SUM(Infrastructure[[#This Row],[2012/13c]:[2014/15c]])</f>
        <v>60.72334882039776</v>
      </c>
      <c r="AI511" s="160">
        <f>SUM(Infrastructure[[#This Row],[2015 to 2020c]:[Beyond 2020c]])</f>
        <v>0</v>
      </c>
      <c r="AJ511" s="160">
        <f>Infrastructure[[#This Row],[2012 to 2015 deflated]]+Infrastructure[[#This Row],[Post 2015 deflated]]</f>
        <v>60.72334882039776</v>
      </c>
      <c r="AK511" s="160">
        <f>Infrastructure[[#This Row],[2011 to 2015 deflated]]+Infrastructure[[#This Row],[Post 2015 deflated]]</f>
        <v>60.72334882039776</v>
      </c>
    </row>
    <row r="512" spans="1:37" ht="45">
      <c r="A512" s="46" t="s">
        <v>90</v>
      </c>
      <c r="B512" s="46" t="s">
        <v>1290</v>
      </c>
      <c r="C512" s="46" t="s">
        <v>1290</v>
      </c>
      <c r="D512" s="46" t="s">
        <v>1316</v>
      </c>
      <c r="E512" s="46" t="s">
        <v>1317</v>
      </c>
      <c r="F512" s="46" t="s">
        <v>114</v>
      </c>
      <c r="G512" s="47" t="s">
        <v>26</v>
      </c>
      <c r="H512" s="47" t="s">
        <v>16</v>
      </c>
      <c r="I512" s="47" t="s">
        <v>26</v>
      </c>
      <c r="J512" s="47" t="s">
        <v>17</v>
      </c>
      <c r="K512" s="48">
        <v>41365</v>
      </c>
      <c r="L512" s="48">
        <v>42461</v>
      </c>
      <c r="M512" s="47" t="s">
        <v>18</v>
      </c>
      <c r="N512" s="21">
        <v>181</v>
      </c>
      <c r="O512" s="21">
        <v>62.1</v>
      </c>
      <c r="P512" s="22"/>
      <c r="Q512" s="21"/>
      <c r="R512" s="21">
        <v>58</v>
      </c>
      <c r="S512" s="21">
        <v>81</v>
      </c>
      <c r="T512" s="21"/>
      <c r="U512" s="21"/>
      <c r="V512" s="47" t="s">
        <v>61</v>
      </c>
      <c r="W512" s="29" t="s">
        <v>20</v>
      </c>
      <c r="X512" s="23" t="s">
        <v>2199</v>
      </c>
      <c r="Y512" s="25" t="s">
        <v>1293</v>
      </c>
      <c r="Z512" s="25" t="s">
        <v>1318</v>
      </c>
      <c r="AA51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1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1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55.097727218752233</v>
      </c>
      <c r="AD51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75.070074091151085</v>
      </c>
      <c r="AE51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2" s="160">
        <f>SUM(Infrastructure[[#This Row],[2011/12c]:[2014/15c]])</f>
        <v>130.16780130990333</v>
      </c>
      <c r="AH512" s="160">
        <f>SUM(Infrastructure[[#This Row],[2012/13c]:[2014/15c]])</f>
        <v>130.16780130990333</v>
      </c>
      <c r="AI512" s="160">
        <f>SUM(Infrastructure[[#This Row],[2015 to 2020c]:[Beyond 2020c]])</f>
        <v>0</v>
      </c>
      <c r="AJ512" s="160">
        <f>Infrastructure[[#This Row],[2012 to 2015 deflated]]+Infrastructure[[#This Row],[Post 2015 deflated]]</f>
        <v>130.16780130990333</v>
      </c>
      <c r="AK512" s="160">
        <f>Infrastructure[[#This Row],[2011 to 2015 deflated]]+Infrastructure[[#This Row],[Post 2015 deflated]]</f>
        <v>130.16780130990333</v>
      </c>
    </row>
    <row r="513" spans="1:37" ht="15.75">
      <c r="A513" s="46" t="s">
        <v>90</v>
      </c>
      <c r="B513" s="46" t="s">
        <v>1290</v>
      </c>
      <c r="C513" s="46" t="s">
        <v>1290</v>
      </c>
      <c r="D513" s="46" t="s">
        <v>1296</v>
      </c>
      <c r="E513" s="46" t="s">
        <v>1297</v>
      </c>
      <c r="F513" s="46" t="s">
        <v>27</v>
      </c>
      <c r="G513" s="47" t="s">
        <v>26</v>
      </c>
      <c r="H513" s="47" t="s">
        <v>16</v>
      </c>
      <c r="I513" s="47" t="s">
        <v>26</v>
      </c>
      <c r="J513" s="47" t="s">
        <v>17</v>
      </c>
      <c r="K513" s="48">
        <v>41244</v>
      </c>
      <c r="L513" s="48">
        <v>42339</v>
      </c>
      <c r="M513" s="47" t="s">
        <v>18</v>
      </c>
      <c r="N513" s="21">
        <v>176</v>
      </c>
      <c r="O513" s="21">
        <v>45</v>
      </c>
      <c r="P513" s="22">
        <v>55</v>
      </c>
      <c r="Q513" s="21">
        <v>95</v>
      </c>
      <c r="R513" s="21">
        <v>10</v>
      </c>
      <c r="S513" s="21">
        <v>6</v>
      </c>
      <c r="T513" s="21"/>
      <c r="U513" s="21"/>
      <c r="V513" s="47" t="s">
        <v>61</v>
      </c>
      <c r="W513" s="29" t="s">
        <v>20</v>
      </c>
      <c r="X513" s="23" t="s">
        <v>2199</v>
      </c>
      <c r="Y513" s="25" t="s">
        <v>1293</v>
      </c>
      <c r="Z513" s="25" t="s">
        <v>1298</v>
      </c>
      <c r="AA51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55</v>
      </c>
      <c r="AB51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92.502434274586179</v>
      </c>
      <c r="AC51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9.4996081411641793</v>
      </c>
      <c r="AD51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5.5607462289741543</v>
      </c>
      <c r="AE51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3" s="160">
        <f>SUM(Infrastructure[[#This Row],[2011/12c]:[2014/15c]])</f>
        <v>162.56278864472449</v>
      </c>
      <c r="AH513" s="160">
        <f>SUM(Infrastructure[[#This Row],[2012/13c]:[2014/15c]])</f>
        <v>107.56278864472451</v>
      </c>
      <c r="AI513" s="160">
        <f>SUM(Infrastructure[[#This Row],[2015 to 2020c]:[Beyond 2020c]])</f>
        <v>0</v>
      </c>
      <c r="AJ513" s="160">
        <f>Infrastructure[[#This Row],[2012 to 2015 deflated]]+Infrastructure[[#This Row],[Post 2015 deflated]]</f>
        <v>107.56278864472451</v>
      </c>
      <c r="AK513" s="160">
        <f>Infrastructure[[#This Row],[2011 to 2015 deflated]]+Infrastructure[[#This Row],[Post 2015 deflated]]</f>
        <v>162.56278864472449</v>
      </c>
    </row>
    <row r="514" spans="1:37" ht="30">
      <c r="A514" s="46" t="s">
        <v>90</v>
      </c>
      <c r="B514" s="46" t="s">
        <v>1290</v>
      </c>
      <c r="C514" s="46" t="s">
        <v>1290</v>
      </c>
      <c r="D514" s="46" t="s">
        <v>1319</v>
      </c>
      <c r="E514" s="46" t="s">
        <v>1320</v>
      </c>
      <c r="F514" s="46" t="s">
        <v>115</v>
      </c>
      <c r="G514" s="47" t="s">
        <v>26</v>
      </c>
      <c r="H514" s="47" t="s">
        <v>16</v>
      </c>
      <c r="I514" s="47" t="s">
        <v>26</v>
      </c>
      <c r="J514" s="47" t="s">
        <v>17</v>
      </c>
      <c r="K514" s="48">
        <v>41286</v>
      </c>
      <c r="L514" s="48">
        <v>42188</v>
      </c>
      <c r="M514" s="47" t="s">
        <v>18</v>
      </c>
      <c r="N514" s="21">
        <v>115.9</v>
      </c>
      <c r="O514" s="21">
        <v>100.9</v>
      </c>
      <c r="P514" s="22"/>
      <c r="Q514" s="21">
        <v>15.3</v>
      </c>
      <c r="R514" s="21">
        <v>80.599999999999994</v>
      </c>
      <c r="S514" s="21">
        <v>16.2</v>
      </c>
      <c r="T514" s="21"/>
      <c r="U514" s="21"/>
      <c r="V514" s="47" t="s">
        <v>61</v>
      </c>
      <c r="W514" s="29" t="s">
        <v>20</v>
      </c>
      <c r="X514" s="23" t="s">
        <v>2199</v>
      </c>
      <c r="Y514" s="25" t="s">
        <v>1293</v>
      </c>
      <c r="Z514" s="25" t="s">
        <v>1321</v>
      </c>
      <c r="AA51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1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14.897760467380722</v>
      </c>
      <c r="AC51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76.566841617783268</v>
      </c>
      <c r="AD51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15.014014818230216</v>
      </c>
      <c r="AE51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4" s="160">
        <f>SUM(Infrastructure[[#This Row],[2011/12c]:[2014/15c]])</f>
        <v>106.4786169033942</v>
      </c>
      <c r="AH514" s="160">
        <f>SUM(Infrastructure[[#This Row],[2012/13c]:[2014/15c]])</f>
        <v>106.4786169033942</v>
      </c>
      <c r="AI514" s="160">
        <f>SUM(Infrastructure[[#This Row],[2015 to 2020c]:[Beyond 2020c]])</f>
        <v>0</v>
      </c>
      <c r="AJ514" s="160">
        <f>Infrastructure[[#This Row],[2012 to 2015 deflated]]+Infrastructure[[#This Row],[Post 2015 deflated]]</f>
        <v>106.4786169033942</v>
      </c>
      <c r="AK514" s="160">
        <f>Infrastructure[[#This Row],[2011 to 2015 deflated]]+Infrastructure[[#This Row],[Post 2015 deflated]]</f>
        <v>106.4786169033942</v>
      </c>
    </row>
    <row r="515" spans="1:37" ht="30">
      <c r="A515" s="46" t="s">
        <v>90</v>
      </c>
      <c r="B515" s="46" t="s">
        <v>1290</v>
      </c>
      <c r="C515" s="46" t="s">
        <v>1290</v>
      </c>
      <c r="D515" s="46" t="s">
        <v>1305</v>
      </c>
      <c r="E515" s="46" t="s">
        <v>1306</v>
      </c>
      <c r="F515" s="46" t="s">
        <v>34</v>
      </c>
      <c r="G515" s="47" t="s">
        <v>26</v>
      </c>
      <c r="H515" s="47" t="s">
        <v>16</v>
      </c>
      <c r="I515" s="47" t="s">
        <v>26</v>
      </c>
      <c r="J515" s="47" t="s">
        <v>1745</v>
      </c>
      <c r="K515" s="48">
        <v>39874</v>
      </c>
      <c r="L515" s="48">
        <v>41334</v>
      </c>
      <c r="M515" s="47" t="s">
        <v>18</v>
      </c>
      <c r="N515" s="21">
        <v>637</v>
      </c>
      <c r="O515" s="21">
        <v>124.5</v>
      </c>
      <c r="P515" s="22">
        <v>110</v>
      </c>
      <c r="Q515" s="21">
        <v>31.1</v>
      </c>
      <c r="R515" s="21"/>
      <c r="S515" s="21"/>
      <c r="T515" s="21"/>
      <c r="U515" s="21"/>
      <c r="V515" s="47" t="s">
        <v>61</v>
      </c>
      <c r="W515" s="29" t="s">
        <v>20</v>
      </c>
      <c r="X515" s="23" t="s">
        <v>2199</v>
      </c>
      <c r="Y515" s="25" t="s">
        <v>1293</v>
      </c>
      <c r="AA51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110</v>
      </c>
      <c r="AB51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30.282375851996107</v>
      </c>
      <c r="AC51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1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1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5" s="160">
        <f>SUM(Infrastructure[[#This Row],[2011/12c]:[2014/15c]])</f>
        <v>140.28237585199611</v>
      </c>
      <c r="AH515" s="160">
        <f>SUM(Infrastructure[[#This Row],[2012/13c]:[2014/15c]])</f>
        <v>30.282375851996107</v>
      </c>
      <c r="AI515" s="160">
        <f>SUM(Infrastructure[[#This Row],[2015 to 2020c]:[Beyond 2020c]])</f>
        <v>0</v>
      </c>
      <c r="AJ515" s="160">
        <f>Infrastructure[[#This Row],[2012 to 2015 deflated]]+Infrastructure[[#This Row],[Post 2015 deflated]]</f>
        <v>30.282375851996107</v>
      </c>
      <c r="AK515" s="160">
        <f>Infrastructure[[#This Row],[2011 to 2015 deflated]]+Infrastructure[[#This Row],[Post 2015 deflated]]</f>
        <v>140.28237585199611</v>
      </c>
    </row>
    <row r="516" spans="1:37" ht="15.75">
      <c r="A516" s="46" t="s">
        <v>90</v>
      </c>
      <c r="B516" s="46" t="s">
        <v>1290</v>
      </c>
      <c r="C516" s="46" t="s">
        <v>1290</v>
      </c>
      <c r="D516" s="46" t="s">
        <v>1291</v>
      </c>
      <c r="E516" s="46" t="s">
        <v>1292</v>
      </c>
      <c r="F516" s="46" t="s">
        <v>31</v>
      </c>
      <c r="G516" s="47" t="s">
        <v>26</v>
      </c>
      <c r="H516" s="47" t="s">
        <v>16</v>
      </c>
      <c r="I516" s="47" t="s">
        <v>26</v>
      </c>
      <c r="J516" s="47" t="s">
        <v>17</v>
      </c>
      <c r="K516" s="48">
        <v>41122</v>
      </c>
      <c r="L516" s="48">
        <v>42217</v>
      </c>
      <c r="M516" s="47" t="s">
        <v>18</v>
      </c>
      <c r="N516" s="21">
        <v>81</v>
      </c>
      <c r="O516" s="21">
        <v>57.4</v>
      </c>
      <c r="P516" s="22"/>
      <c r="Q516" s="21"/>
      <c r="R516" s="21">
        <v>60</v>
      </c>
      <c r="S516" s="21"/>
      <c r="T516" s="21"/>
      <c r="U516" s="21"/>
      <c r="V516" s="47" t="s">
        <v>88</v>
      </c>
      <c r="W516" s="29" t="s">
        <v>20</v>
      </c>
      <c r="X516" s="23" t="s">
        <v>2199</v>
      </c>
      <c r="Y516" s="25" t="s">
        <v>1293</v>
      </c>
      <c r="AA51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1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1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56.997648846985072</v>
      </c>
      <c r="AD51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1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6" s="160">
        <f>SUM(Infrastructure[[#This Row],[2011/12c]:[2014/15c]])</f>
        <v>56.997648846985072</v>
      </c>
      <c r="AH516" s="160">
        <f>SUM(Infrastructure[[#This Row],[2012/13c]:[2014/15c]])</f>
        <v>56.997648846985072</v>
      </c>
      <c r="AI516" s="160">
        <f>SUM(Infrastructure[[#This Row],[2015 to 2020c]:[Beyond 2020c]])</f>
        <v>0</v>
      </c>
      <c r="AJ516" s="160">
        <f>Infrastructure[[#This Row],[2012 to 2015 deflated]]+Infrastructure[[#This Row],[Post 2015 deflated]]</f>
        <v>56.997648846985072</v>
      </c>
      <c r="AK516" s="160">
        <f>Infrastructure[[#This Row],[2011 to 2015 deflated]]+Infrastructure[[#This Row],[Post 2015 deflated]]</f>
        <v>56.997648846985072</v>
      </c>
    </row>
    <row r="517" spans="1:37" ht="90">
      <c r="A517" s="46" t="s">
        <v>90</v>
      </c>
      <c r="B517" s="46" t="s">
        <v>1290</v>
      </c>
      <c r="C517" s="46" t="s">
        <v>1290</v>
      </c>
      <c r="D517" s="46" t="s">
        <v>91</v>
      </c>
      <c r="E517" s="46" t="s">
        <v>1322</v>
      </c>
      <c r="F517" s="46" t="s">
        <v>115</v>
      </c>
      <c r="G517" s="47" t="s">
        <v>26</v>
      </c>
      <c r="H517" s="47" t="s">
        <v>16</v>
      </c>
      <c r="I517" s="47" t="s">
        <v>26</v>
      </c>
      <c r="J517" s="47" t="s">
        <v>17</v>
      </c>
      <c r="K517" s="48">
        <v>41255</v>
      </c>
      <c r="L517" s="48">
        <v>42460</v>
      </c>
      <c r="M517" s="47" t="s">
        <v>18</v>
      </c>
      <c r="N517" s="21">
        <v>222.7</v>
      </c>
      <c r="O517" s="21">
        <v>115.3</v>
      </c>
      <c r="P517" s="22"/>
      <c r="Q517" s="21">
        <v>43.9</v>
      </c>
      <c r="R517" s="21">
        <v>62.6</v>
      </c>
      <c r="S517" s="21">
        <v>86.3</v>
      </c>
      <c r="T517" s="21"/>
      <c r="U517" s="21"/>
      <c r="V517" s="47" t="s">
        <v>61</v>
      </c>
      <c r="W517" s="29" t="s">
        <v>20</v>
      </c>
      <c r="X517" s="23" t="s">
        <v>2199</v>
      </c>
      <c r="Y517" s="25" t="s">
        <v>1293</v>
      </c>
      <c r="Z517" s="25" t="s">
        <v>1323</v>
      </c>
      <c r="AA51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1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42.745861733203512</v>
      </c>
      <c r="AC51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59.467546963687759</v>
      </c>
      <c r="AD51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79.982066593411588</v>
      </c>
      <c r="AE51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7" s="160">
        <f>SUM(Infrastructure[[#This Row],[2011/12c]:[2014/15c]])</f>
        <v>182.19547529030285</v>
      </c>
      <c r="AH517" s="160">
        <f>SUM(Infrastructure[[#This Row],[2012/13c]:[2014/15c]])</f>
        <v>182.19547529030285</v>
      </c>
      <c r="AI517" s="160">
        <f>SUM(Infrastructure[[#This Row],[2015 to 2020c]:[Beyond 2020c]])</f>
        <v>0</v>
      </c>
      <c r="AJ517" s="160">
        <f>Infrastructure[[#This Row],[2012 to 2015 deflated]]+Infrastructure[[#This Row],[Post 2015 deflated]]</f>
        <v>182.19547529030285</v>
      </c>
      <c r="AK517" s="160">
        <f>Infrastructure[[#This Row],[2011 to 2015 deflated]]+Infrastructure[[#This Row],[Post 2015 deflated]]</f>
        <v>182.19547529030285</v>
      </c>
    </row>
    <row r="518" spans="1:37" ht="75">
      <c r="A518" s="46" t="s">
        <v>90</v>
      </c>
      <c r="B518" s="46" t="s">
        <v>1290</v>
      </c>
      <c r="C518" s="46" t="s">
        <v>1290</v>
      </c>
      <c r="D518" s="46" t="s">
        <v>93</v>
      </c>
      <c r="E518" s="46" t="s">
        <v>1324</v>
      </c>
      <c r="F518" s="46" t="s">
        <v>114</v>
      </c>
      <c r="G518" s="47" t="s">
        <v>26</v>
      </c>
      <c r="H518" s="47" t="s">
        <v>16</v>
      </c>
      <c r="I518" s="47" t="s">
        <v>26</v>
      </c>
      <c r="J518" s="47" t="s">
        <v>17</v>
      </c>
      <c r="K518" s="48">
        <v>41451</v>
      </c>
      <c r="L518" s="48">
        <v>42419</v>
      </c>
      <c r="M518" s="47" t="s">
        <v>18</v>
      </c>
      <c r="N518" s="21">
        <v>210</v>
      </c>
      <c r="O518" s="21">
        <v>68.599999999999994</v>
      </c>
      <c r="P518" s="22">
        <v>0.86399999999999999</v>
      </c>
      <c r="Q518" s="21">
        <v>0.56499999999999995</v>
      </c>
      <c r="R518" s="21">
        <v>57.683</v>
      </c>
      <c r="S518" s="21">
        <v>53.804000000000002</v>
      </c>
      <c r="T518" s="21"/>
      <c r="U518" s="21"/>
      <c r="V518" s="47" t="s">
        <v>61</v>
      </c>
      <c r="W518" s="29" t="s">
        <v>20</v>
      </c>
      <c r="X518" s="23" t="s">
        <v>2199</v>
      </c>
      <c r="Y518" s="25" t="s">
        <v>1293</v>
      </c>
      <c r="Z518" s="25" t="s">
        <v>1325</v>
      </c>
      <c r="AA51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0.8640000000000001</v>
      </c>
      <c r="AB51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0.55014605647517034</v>
      </c>
      <c r="AC51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54.796589640677333</v>
      </c>
      <c r="AD51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49.86506501728757</v>
      </c>
      <c r="AE51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8" s="160">
        <f>SUM(Infrastructure[[#This Row],[2011/12c]:[2014/15c]])</f>
        <v>106.07580071444008</v>
      </c>
      <c r="AH518" s="160">
        <f>SUM(Infrastructure[[#This Row],[2012/13c]:[2014/15c]])</f>
        <v>105.21180071444007</v>
      </c>
      <c r="AI518" s="160">
        <f>SUM(Infrastructure[[#This Row],[2015 to 2020c]:[Beyond 2020c]])</f>
        <v>0</v>
      </c>
      <c r="AJ518" s="160">
        <f>Infrastructure[[#This Row],[2012 to 2015 deflated]]+Infrastructure[[#This Row],[Post 2015 deflated]]</f>
        <v>105.21180071444007</v>
      </c>
      <c r="AK518" s="160">
        <f>Infrastructure[[#This Row],[2011 to 2015 deflated]]+Infrastructure[[#This Row],[Post 2015 deflated]]</f>
        <v>106.07580071444008</v>
      </c>
    </row>
    <row r="519" spans="1:37" ht="15.75">
      <c r="A519" s="46" t="s">
        <v>90</v>
      </c>
      <c r="B519" s="46" t="s">
        <v>1290</v>
      </c>
      <c r="C519" s="46" t="s">
        <v>1290</v>
      </c>
      <c r="D519" s="46" t="s">
        <v>1307</v>
      </c>
      <c r="E519" s="46" t="s">
        <v>1308</v>
      </c>
      <c r="F519" s="46" t="s">
        <v>37</v>
      </c>
      <c r="G519" s="47" t="s">
        <v>26</v>
      </c>
      <c r="H519" s="47" t="s">
        <v>16</v>
      </c>
      <c r="I519" s="47" t="s">
        <v>26</v>
      </c>
      <c r="J519" s="47" t="s">
        <v>1744</v>
      </c>
      <c r="K519" s="48">
        <v>40299</v>
      </c>
      <c r="L519" s="48">
        <v>40976</v>
      </c>
      <c r="M519" s="47" t="s">
        <v>18</v>
      </c>
      <c r="N519" s="21">
        <v>69</v>
      </c>
      <c r="O519" s="21">
        <v>34.5</v>
      </c>
      <c r="P519" s="22">
        <v>5.8</v>
      </c>
      <c r="Q519" s="21"/>
      <c r="R519" s="21">
        <v>45.4</v>
      </c>
      <c r="S519" s="21"/>
      <c r="T519" s="21"/>
      <c r="U519" s="21"/>
      <c r="V519" s="47" t="s">
        <v>61</v>
      </c>
      <c r="W519" s="29" t="s">
        <v>20</v>
      </c>
      <c r="X519" s="23" t="s">
        <v>2199</v>
      </c>
      <c r="Y519" s="25" t="s">
        <v>1293</v>
      </c>
      <c r="AA51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5.8</v>
      </c>
      <c r="AB51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1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43.128220960885372</v>
      </c>
      <c r="AD51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1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1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19" s="160">
        <f>SUM(Infrastructure[[#This Row],[2011/12c]:[2014/15c]])</f>
        <v>48.928220960885369</v>
      </c>
      <c r="AH519" s="160">
        <f>SUM(Infrastructure[[#This Row],[2012/13c]:[2014/15c]])</f>
        <v>43.128220960885372</v>
      </c>
      <c r="AI519" s="160">
        <f>SUM(Infrastructure[[#This Row],[2015 to 2020c]:[Beyond 2020c]])</f>
        <v>0</v>
      </c>
      <c r="AJ519" s="160">
        <f>Infrastructure[[#This Row],[2012 to 2015 deflated]]+Infrastructure[[#This Row],[Post 2015 deflated]]</f>
        <v>43.128220960885372</v>
      </c>
      <c r="AK519" s="160">
        <f>Infrastructure[[#This Row],[2011 to 2015 deflated]]+Infrastructure[[#This Row],[Post 2015 deflated]]</f>
        <v>48.928220960885369</v>
      </c>
    </row>
    <row r="520" spans="1:37" ht="60">
      <c r="A520" s="46" t="s">
        <v>90</v>
      </c>
      <c r="B520" s="46" t="s">
        <v>1290</v>
      </c>
      <c r="C520" s="46" t="s">
        <v>1290</v>
      </c>
      <c r="D520" s="46" t="s">
        <v>1335</v>
      </c>
      <c r="E520" s="46" t="s">
        <v>1292</v>
      </c>
      <c r="F520" s="46" t="s">
        <v>34</v>
      </c>
      <c r="G520" s="47" t="s">
        <v>26</v>
      </c>
      <c r="H520" s="47" t="s">
        <v>16</v>
      </c>
      <c r="I520" s="47" t="s">
        <v>26</v>
      </c>
      <c r="J520" s="47" t="s">
        <v>17</v>
      </c>
      <c r="K520" s="48">
        <v>41244</v>
      </c>
      <c r="L520" s="48">
        <v>42430</v>
      </c>
      <c r="M520" s="47" t="s">
        <v>18</v>
      </c>
      <c r="N520" s="21">
        <v>436</v>
      </c>
      <c r="O520" s="21">
        <v>90</v>
      </c>
      <c r="P520" s="22"/>
      <c r="Q520" s="21">
        <v>123</v>
      </c>
      <c r="R520" s="21">
        <v>123</v>
      </c>
      <c r="S520" s="21">
        <v>123</v>
      </c>
      <c r="T520" s="21"/>
      <c r="U520" s="21"/>
      <c r="V520" s="47" t="s">
        <v>88</v>
      </c>
      <c r="W520" s="29" t="s">
        <v>20</v>
      </c>
      <c r="X520" s="23" t="s">
        <v>2199</v>
      </c>
      <c r="Y520" s="25" t="s">
        <v>1293</v>
      </c>
      <c r="Z520" s="25" t="s">
        <v>1336</v>
      </c>
      <c r="AA52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2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119.76630963972737</v>
      </c>
      <c r="AC52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116.8451801363194</v>
      </c>
      <c r="AD52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113.99529769397016</v>
      </c>
      <c r="AE52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0" s="160">
        <f>SUM(Infrastructure[[#This Row],[2011/12c]:[2014/15c]])</f>
        <v>350.60678747001691</v>
      </c>
      <c r="AH520" s="160">
        <f>SUM(Infrastructure[[#This Row],[2012/13c]:[2014/15c]])</f>
        <v>350.60678747001691</v>
      </c>
      <c r="AI520" s="160">
        <f>SUM(Infrastructure[[#This Row],[2015 to 2020c]:[Beyond 2020c]])</f>
        <v>0</v>
      </c>
      <c r="AJ520" s="160">
        <f>Infrastructure[[#This Row],[2012 to 2015 deflated]]+Infrastructure[[#This Row],[Post 2015 deflated]]</f>
        <v>350.60678747001691</v>
      </c>
      <c r="AK520" s="160">
        <f>Infrastructure[[#This Row],[2011 to 2015 deflated]]+Infrastructure[[#This Row],[Post 2015 deflated]]</f>
        <v>350.60678747001691</v>
      </c>
    </row>
    <row r="521" spans="1:37" ht="90">
      <c r="A521" s="46" t="s">
        <v>90</v>
      </c>
      <c r="B521" s="46" t="s">
        <v>1290</v>
      </c>
      <c r="C521" s="46" t="s">
        <v>1290</v>
      </c>
      <c r="D521" s="46" t="s">
        <v>94</v>
      </c>
      <c r="E521" s="46" t="s">
        <v>1326</v>
      </c>
      <c r="F521" s="46" t="s">
        <v>115</v>
      </c>
      <c r="G521" s="47" t="s">
        <v>26</v>
      </c>
      <c r="H521" s="47" t="s">
        <v>16</v>
      </c>
      <c r="I521" s="47" t="s">
        <v>26</v>
      </c>
      <c r="J521" s="47" t="s">
        <v>17</v>
      </c>
      <c r="K521" s="48">
        <v>41091</v>
      </c>
      <c r="L521" s="48">
        <v>42614</v>
      </c>
      <c r="M521" s="47" t="s">
        <v>18</v>
      </c>
      <c r="N521" s="21">
        <v>155.1</v>
      </c>
      <c r="O521" s="21">
        <v>91</v>
      </c>
      <c r="P521" s="22"/>
      <c r="Q521" s="21">
        <v>48.2</v>
      </c>
      <c r="R521" s="21">
        <v>66.7</v>
      </c>
      <c r="S521" s="21">
        <v>40.200000000000003</v>
      </c>
      <c r="T521" s="21"/>
      <c r="U521" s="21"/>
      <c r="V521" s="47" t="s">
        <v>61</v>
      </c>
      <c r="W521" s="29" t="s">
        <v>20</v>
      </c>
      <c r="X521" s="23" t="s">
        <v>2199</v>
      </c>
      <c r="Y521" s="25" t="s">
        <v>1293</v>
      </c>
      <c r="Z521" s="25" t="s">
        <v>1327</v>
      </c>
      <c r="AA52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2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46.932814021421621</v>
      </c>
      <c r="AC52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63.362386301565067</v>
      </c>
      <c r="AD52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37.256999734126836</v>
      </c>
      <c r="AE52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1" s="160">
        <f>SUM(Infrastructure[[#This Row],[2011/12c]:[2014/15c]])</f>
        <v>147.55220005711351</v>
      </c>
      <c r="AH521" s="160">
        <f>SUM(Infrastructure[[#This Row],[2012/13c]:[2014/15c]])</f>
        <v>147.55220005711351</v>
      </c>
      <c r="AI521" s="160">
        <f>SUM(Infrastructure[[#This Row],[2015 to 2020c]:[Beyond 2020c]])</f>
        <v>0</v>
      </c>
      <c r="AJ521" s="160">
        <f>Infrastructure[[#This Row],[2012 to 2015 deflated]]+Infrastructure[[#This Row],[Post 2015 deflated]]</f>
        <v>147.55220005711351</v>
      </c>
      <c r="AK521" s="160">
        <f>Infrastructure[[#This Row],[2011 to 2015 deflated]]+Infrastructure[[#This Row],[Post 2015 deflated]]</f>
        <v>147.55220005711351</v>
      </c>
    </row>
    <row r="522" spans="1:37" ht="15.75">
      <c r="A522" s="46" t="s">
        <v>90</v>
      </c>
      <c r="B522" s="46" t="s">
        <v>1290</v>
      </c>
      <c r="C522" s="46" t="s">
        <v>1290</v>
      </c>
      <c r="D522" s="46" t="s">
        <v>1315</v>
      </c>
      <c r="E522" s="46" t="s">
        <v>1292</v>
      </c>
      <c r="F522" s="46" t="s">
        <v>114</v>
      </c>
      <c r="G522" s="47" t="s">
        <v>26</v>
      </c>
      <c r="H522" s="47" t="s">
        <v>16</v>
      </c>
      <c r="I522" s="47" t="s">
        <v>26</v>
      </c>
      <c r="J522" s="47" t="s">
        <v>17</v>
      </c>
      <c r="K522" s="48">
        <v>41244</v>
      </c>
      <c r="L522" s="48">
        <v>42278</v>
      </c>
      <c r="M522" s="47" t="s">
        <v>18</v>
      </c>
      <c r="N522" s="21">
        <v>256</v>
      </c>
      <c r="O522" s="21">
        <v>65</v>
      </c>
      <c r="P522" s="22">
        <v>34</v>
      </c>
      <c r="Q522" s="21">
        <v>108</v>
      </c>
      <c r="R522" s="21">
        <v>91</v>
      </c>
      <c r="S522" s="21">
        <v>23</v>
      </c>
      <c r="T522" s="21"/>
      <c r="U522" s="21"/>
      <c r="V522" s="47" t="s">
        <v>61</v>
      </c>
      <c r="W522" s="29" t="s">
        <v>20</v>
      </c>
      <c r="X522" s="23" t="s">
        <v>2199</v>
      </c>
      <c r="Y522" s="25" t="s">
        <v>1293</v>
      </c>
      <c r="AA52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34</v>
      </c>
      <c r="AB52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105.16066212268746</v>
      </c>
      <c r="AC52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86.446434084594017</v>
      </c>
      <c r="AD52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21.316193877734257</v>
      </c>
      <c r="AE52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2" s="160">
        <f>SUM(Infrastructure[[#This Row],[2011/12c]:[2014/15c]])</f>
        <v>246.92329008501574</v>
      </c>
      <c r="AH522" s="160">
        <f>SUM(Infrastructure[[#This Row],[2012/13c]:[2014/15c]])</f>
        <v>212.92329008501574</v>
      </c>
      <c r="AI522" s="160">
        <f>SUM(Infrastructure[[#This Row],[2015 to 2020c]:[Beyond 2020c]])</f>
        <v>0</v>
      </c>
      <c r="AJ522" s="160">
        <f>Infrastructure[[#This Row],[2012 to 2015 deflated]]+Infrastructure[[#This Row],[Post 2015 deflated]]</f>
        <v>212.92329008501574</v>
      </c>
      <c r="AK522" s="160">
        <f>Infrastructure[[#This Row],[2011 to 2015 deflated]]+Infrastructure[[#This Row],[Post 2015 deflated]]</f>
        <v>246.92329008501574</v>
      </c>
    </row>
    <row r="523" spans="1:37" ht="15.75">
      <c r="A523" s="46" t="s">
        <v>90</v>
      </c>
      <c r="B523" s="46" t="s">
        <v>1290</v>
      </c>
      <c r="C523" s="46" t="s">
        <v>1290</v>
      </c>
      <c r="D523" s="46" t="s">
        <v>1299</v>
      </c>
      <c r="E523" s="46" t="s">
        <v>1300</v>
      </c>
      <c r="F523" s="46" t="s">
        <v>33</v>
      </c>
      <c r="G523" s="47" t="s">
        <v>26</v>
      </c>
      <c r="H523" s="47" t="s">
        <v>16</v>
      </c>
      <c r="I523" s="47" t="s">
        <v>26</v>
      </c>
      <c r="J523" s="47" t="s">
        <v>17</v>
      </c>
      <c r="K523" s="203" t="s">
        <v>1301</v>
      </c>
      <c r="L523" s="203" t="s">
        <v>1301</v>
      </c>
      <c r="M523" s="47" t="s">
        <v>18</v>
      </c>
      <c r="N523" s="21">
        <v>132.30000000000001</v>
      </c>
      <c r="O523" s="21">
        <v>38.31</v>
      </c>
      <c r="P523" s="22">
        <v>55.6</v>
      </c>
      <c r="Q523" s="21">
        <v>0.1</v>
      </c>
      <c r="R523" s="21"/>
      <c r="S523" s="21"/>
      <c r="T523" s="21"/>
      <c r="U523" s="21"/>
      <c r="V523" s="47" t="s">
        <v>61</v>
      </c>
      <c r="W523" s="29" t="s">
        <v>20</v>
      </c>
      <c r="X523" s="23" t="s">
        <v>2199</v>
      </c>
      <c r="Y523" s="25" t="s">
        <v>1293</v>
      </c>
      <c r="AA52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55.6</v>
      </c>
      <c r="AB52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9.7370983446932818E-2</v>
      </c>
      <c r="AC52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2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2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3" s="160">
        <f>SUM(Infrastructure[[#This Row],[2011/12c]:[2014/15c]])</f>
        <v>55.697370983446937</v>
      </c>
      <c r="AH523" s="160">
        <f>SUM(Infrastructure[[#This Row],[2012/13c]:[2014/15c]])</f>
        <v>9.7370983446932818E-2</v>
      </c>
      <c r="AI523" s="160">
        <f>SUM(Infrastructure[[#This Row],[2015 to 2020c]:[Beyond 2020c]])</f>
        <v>0</v>
      </c>
      <c r="AJ523" s="160">
        <f>Infrastructure[[#This Row],[2012 to 2015 deflated]]+Infrastructure[[#This Row],[Post 2015 deflated]]</f>
        <v>9.7370983446932818E-2</v>
      </c>
      <c r="AK523" s="160">
        <f>Infrastructure[[#This Row],[2011 to 2015 deflated]]+Infrastructure[[#This Row],[Post 2015 deflated]]</f>
        <v>55.697370983446937</v>
      </c>
    </row>
    <row r="524" spans="1:37" ht="60">
      <c r="A524" s="46" t="s">
        <v>90</v>
      </c>
      <c r="B524" s="46" t="s">
        <v>1290</v>
      </c>
      <c r="C524" s="46" t="s">
        <v>1290</v>
      </c>
      <c r="D524" s="46" t="s">
        <v>1302</v>
      </c>
      <c r="E524" s="46" t="s">
        <v>1303</v>
      </c>
      <c r="F524" s="46" t="s">
        <v>31</v>
      </c>
      <c r="G524" s="47" t="s">
        <v>26</v>
      </c>
      <c r="H524" s="47" t="s">
        <v>16</v>
      </c>
      <c r="I524" s="47" t="s">
        <v>26</v>
      </c>
      <c r="J524" s="47" t="s">
        <v>1745</v>
      </c>
      <c r="K524" s="20">
        <v>2012</v>
      </c>
      <c r="L524" s="48">
        <v>42156</v>
      </c>
      <c r="M524" s="47" t="s">
        <v>18</v>
      </c>
      <c r="N524" s="21">
        <v>113.5</v>
      </c>
      <c r="O524" s="21">
        <v>40.799999999999997</v>
      </c>
      <c r="P524" s="22"/>
      <c r="Q524" s="21">
        <v>40</v>
      </c>
      <c r="R524" s="21">
        <v>40</v>
      </c>
      <c r="S524" s="21"/>
      <c r="T524" s="21"/>
      <c r="U524" s="21"/>
      <c r="V524" s="47" t="s">
        <v>61</v>
      </c>
      <c r="W524" s="29" t="s">
        <v>20</v>
      </c>
      <c r="X524" s="23" t="s">
        <v>2199</v>
      </c>
      <c r="Y524" s="25" t="s">
        <v>1293</v>
      </c>
      <c r="Z524" s="25" t="s">
        <v>1304</v>
      </c>
      <c r="AA52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2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38.948393378773133</v>
      </c>
      <c r="AC52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37.998432564656717</v>
      </c>
      <c r="AD52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2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4" s="160">
        <f>SUM(Infrastructure[[#This Row],[2011/12c]:[2014/15c]])</f>
        <v>76.946825943429843</v>
      </c>
      <c r="AH524" s="160">
        <f>SUM(Infrastructure[[#This Row],[2012/13c]:[2014/15c]])</f>
        <v>76.946825943429843</v>
      </c>
      <c r="AI524" s="160">
        <f>SUM(Infrastructure[[#This Row],[2015 to 2020c]:[Beyond 2020c]])</f>
        <v>0</v>
      </c>
      <c r="AJ524" s="160">
        <f>Infrastructure[[#This Row],[2012 to 2015 deflated]]+Infrastructure[[#This Row],[Post 2015 deflated]]</f>
        <v>76.946825943429843</v>
      </c>
      <c r="AK524" s="160">
        <f>Infrastructure[[#This Row],[2011 to 2015 deflated]]+Infrastructure[[#This Row],[Post 2015 deflated]]</f>
        <v>76.946825943429843</v>
      </c>
    </row>
    <row r="525" spans="1:37" ht="15.75">
      <c r="A525" s="46" t="s">
        <v>90</v>
      </c>
      <c r="B525" s="46" t="s">
        <v>1290</v>
      </c>
      <c r="C525" s="46" t="s">
        <v>1290</v>
      </c>
      <c r="D525" s="46" t="s">
        <v>1333</v>
      </c>
      <c r="E525" s="46" t="s">
        <v>1334</v>
      </c>
      <c r="F525" s="46" t="s">
        <v>35</v>
      </c>
      <c r="G525" s="47" t="s">
        <v>26</v>
      </c>
      <c r="H525" s="47" t="s">
        <v>16</v>
      </c>
      <c r="I525" s="47" t="s">
        <v>26</v>
      </c>
      <c r="J525" s="47" t="s">
        <v>1745</v>
      </c>
      <c r="K525" s="48">
        <v>40653</v>
      </c>
      <c r="L525" s="48">
        <v>41699</v>
      </c>
      <c r="M525" s="47" t="s">
        <v>18</v>
      </c>
      <c r="N525" s="21">
        <v>177</v>
      </c>
      <c r="O525" s="21">
        <v>73.5</v>
      </c>
      <c r="P525" s="22">
        <v>49</v>
      </c>
      <c r="Q525" s="21">
        <v>82</v>
      </c>
      <c r="R525" s="21">
        <v>46</v>
      </c>
      <c r="S525" s="21"/>
      <c r="T525" s="21"/>
      <c r="U525" s="21"/>
      <c r="V525" s="47" t="s">
        <v>61</v>
      </c>
      <c r="W525" s="29" t="s">
        <v>20</v>
      </c>
      <c r="X525" s="23" t="s">
        <v>2199</v>
      </c>
      <c r="Y525" s="25" t="s">
        <v>1293</v>
      </c>
      <c r="AA52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49</v>
      </c>
      <c r="AB52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79.844206426484917</v>
      </c>
      <c r="AC52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43.69819744935522</v>
      </c>
      <c r="AD52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2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5" s="160">
        <f>SUM(Infrastructure[[#This Row],[2011/12c]:[2014/15c]])</f>
        <v>172.54240387584014</v>
      </c>
      <c r="AH525" s="160">
        <f>SUM(Infrastructure[[#This Row],[2012/13c]:[2014/15c]])</f>
        <v>123.54240387584014</v>
      </c>
      <c r="AI525" s="160">
        <f>SUM(Infrastructure[[#This Row],[2015 to 2020c]:[Beyond 2020c]])</f>
        <v>0</v>
      </c>
      <c r="AJ525" s="160">
        <f>Infrastructure[[#This Row],[2012 to 2015 deflated]]+Infrastructure[[#This Row],[Post 2015 deflated]]</f>
        <v>123.54240387584014</v>
      </c>
      <c r="AK525" s="160">
        <f>Infrastructure[[#This Row],[2011 to 2015 deflated]]+Infrastructure[[#This Row],[Post 2015 deflated]]</f>
        <v>172.54240387584014</v>
      </c>
    </row>
    <row r="526" spans="1:37" ht="45">
      <c r="A526" s="46" t="s">
        <v>90</v>
      </c>
      <c r="B526" s="46" t="s">
        <v>1290</v>
      </c>
      <c r="C526" s="46" t="s">
        <v>1290</v>
      </c>
      <c r="D526" s="46" t="s">
        <v>1328</v>
      </c>
      <c r="E526" s="46" t="s">
        <v>1329</v>
      </c>
      <c r="F526" s="46" t="s">
        <v>27</v>
      </c>
      <c r="G526" s="47" t="s">
        <v>26</v>
      </c>
      <c r="H526" s="47" t="s">
        <v>16</v>
      </c>
      <c r="I526" s="47" t="s">
        <v>26</v>
      </c>
      <c r="J526" s="47" t="s">
        <v>1745</v>
      </c>
      <c r="K526" s="48">
        <v>41030</v>
      </c>
      <c r="L526" s="48">
        <v>41944</v>
      </c>
      <c r="M526" s="47" t="s">
        <v>18</v>
      </c>
      <c r="N526" s="21">
        <v>230</v>
      </c>
      <c r="O526" s="21">
        <v>95</v>
      </c>
      <c r="P526" s="22">
        <v>17.3</v>
      </c>
      <c r="Q526" s="21">
        <v>84.2</v>
      </c>
      <c r="R526" s="21">
        <v>77.900000000000006</v>
      </c>
      <c r="S526" s="21">
        <v>43.3</v>
      </c>
      <c r="T526" s="21"/>
      <c r="U526" s="21"/>
      <c r="V526" s="47" t="s">
        <v>61</v>
      </c>
      <c r="W526" s="29" t="s">
        <v>20</v>
      </c>
      <c r="X526" s="23" t="s">
        <v>2199</v>
      </c>
      <c r="Y526" s="25" t="s">
        <v>1293</v>
      </c>
      <c r="Z526" s="25" t="s">
        <v>1330</v>
      </c>
      <c r="AA52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17.3</v>
      </c>
      <c r="AB52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81.986368062317439</v>
      </c>
      <c r="AC52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74.001947419668952</v>
      </c>
      <c r="AD52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40.130051952430144</v>
      </c>
      <c r="AE52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6" s="160">
        <f>SUM(Infrastructure[[#This Row],[2011/12c]:[2014/15c]])</f>
        <v>213.41836743441652</v>
      </c>
      <c r="AH526" s="160">
        <f>SUM(Infrastructure[[#This Row],[2012/13c]:[2014/15c]])</f>
        <v>196.11836743441651</v>
      </c>
      <c r="AI526" s="160">
        <f>SUM(Infrastructure[[#This Row],[2015 to 2020c]:[Beyond 2020c]])</f>
        <v>0</v>
      </c>
      <c r="AJ526" s="160">
        <f>Infrastructure[[#This Row],[2012 to 2015 deflated]]+Infrastructure[[#This Row],[Post 2015 deflated]]</f>
        <v>196.11836743441651</v>
      </c>
      <c r="AK526" s="160">
        <f>Infrastructure[[#This Row],[2011 to 2015 deflated]]+Infrastructure[[#This Row],[Post 2015 deflated]]</f>
        <v>213.41836743441652</v>
      </c>
    </row>
    <row r="527" spans="1:37" ht="15.75">
      <c r="A527" s="46" t="s">
        <v>90</v>
      </c>
      <c r="B527" s="46" t="s">
        <v>1290</v>
      </c>
      <c r="C527" s="46" t="s">
        <v>1290</v>
      </c>
      <c r="D527" s="46" t="s">
        <v>96</v>
      </c>
      <c r="E527" s="46" t="s">
        <v>1311</v>
      </c>
      <c r="F527" s="46" t="s">
        <v>31</v>
      </c>
      <c r="G527" s="47" t="s">
        <v>26</v>
      </c>
      <c r="H527" s="47" t="s">
        <v>16</v>
      </c>
      <c r="I527" s="47" t="s">
        <v>26</v>
      </c>
      <c r="J527" s="47" t="s">
        <v>1745</v>
      </c>
      <c r="K527" s="48">
        <v>40709</v>
      </c>
      <c r="L527" s="48">
        <v>41624</v>
      </c>
      <c r="M527" s="47" t="s">
        <v>18</v>
      </c>
      <c r="N527" s="21">
        <v>166.4</v>
      </c>
      <c r="O527" s="21">
        <v>122.4</v>
      </c>
      <c r="P527" s="22">
        <v>54.3</v>
      </c>
      <c r="Q527" s="21">
        <v>77.400000000000006</v>
      </c>
      <c r="R527" s="21">
        <v>30.8</v>
      </c>
      <c r="S527" s="21"/>
      <c r="T527" s="21"/>
      <c r="U527" s="21"/>
      <c r="V527" s="47" t="s">
        <v>61</v>
      </c>
      <c r="W527" s="29" t="s">
        <v>20</v>
      </c>
      <c r="X527" s="23" t="s">
        <v>2199</v>
      </c>
      <c r="Y527" s="25" t="s">
        <v>1293</v>
      </c>
      <c r="Z527" s="25" t="s">
        <v>1312</v>
      </c>
      <c r="AA52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54.3</v>
      </c>
      <c r="AB52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75.365141187926014</v>
      </c>
      <c r="AC52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29.258793074785668</v>
      </c>
      <c r="AD52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2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7" s="160">
        <f>SUM(Infrastructure[[#This Row],[2011/12c]:[2014/15c]])</f>
        <v>158.92393426271167</v>
      </c>
      <c r="AH527" s="160">
        <f>SUM(Infrastructure[[#This Row],[2012/13c]:[2014/15c]])</f>
        <v>104.62393426271169</v>
      </c>
      <c r="AI527" s="160">
        <f>SUM(Infrastructure[[#This Row],[2015 to 2020c]:[Beyond 2020c]])</f>
        <v>0</v>
      </c>
      <c r="AJ527" s="160">
        <f>Infrastructure[[#This Row],[2012 to 2015 deflated]]+Infrastructure[[#This Row],[Post 2015 deflated]]</f>
        <v>104.62393426271169</v>
      </c>
      <c r="AK527" s="160">
        <f>Infrastructure[[#This Row],[2011 to 2015 deflated]]+Infrastructure[[#This Row],[Post 2015 deflated]]</f>
        <v>158.92393426271167</v>
      </c>
    </row>
    <row r="528" spans="1:37" ht="15.75">
      <c r="A528" s="46" t="s">
        <v>90</v>
      </c>
      <c r="B528" s="46" t="s">
        <v>1290</v>
      </c>
      <c r="C528" s="46" t="s">
        <v>1290</v>
      </c>
      <c r="D528" s="46" t="s">
        <v>97</v>
      </c>
      <c r="E528" s="46" t="s">
        <v>1309</v>
      </c>
      <c r="F528" s="46" t="s">
        <v>115</v>
      </c>
      <c r="G528" s="47" t="s">
        <v>26</v>
      </c>
      <c r="H528" s="47" t="s">
        <v>16</v>
      </c>
      <c r="I528" s="47" t="s">
        <v>26</v>
      </c>
      <c r="J528" s="47" t="s">
        <v>1745</v>
      </c>
      <c r="K528" s="48">
        <v>40940</v>
      </c>
      <c r="L528" s="48">
        <v>41974</v>
      </c>
      <c r="M528" s="47" t="s">
        <v>18</v>
      </c>
      <c r="N528" s="21">
        <v>176.6</v>
      </c>
      <c r="O528" s="21">
        <v>102.24</v>
      </c>
      <c r="P528" s="22">
        <v>36.430999999999997</v>
      </c>
      <c r="Q528" s="21">
        <v>62.232999999999997</v>
      </c>
      <c r="R528" s="21">
        <v>45.19</v>
      </c>
      <c r="S528" s="21">
        <v>25.353999999999999</v>
      </c>
      <c r="T528" s="21"/>
      <c r="U528" s="21"/>
      <c r="V528" s="47" t="s">
        <v>61</v>
      </c>
      <c r="W528" s="29" t="s">
        <v>20</v>
      </c>
      <c r="X528" s="23" t="s">
        <v>2199</v>
      </c>
      <c r="Y528" s="25" t="s">
        <v>1293</v>
      </c>
      <c r="Z528" s="25" t="s">
        <v>1310</v>
      </c>
      <c r="AA52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36.430999999999997</v>
      </c>
      <c r="AB52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60.596884128529695</v>
      </c>
      <c r="AC52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42.928729189920922</v>
      </c>
      <c r="AD52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23.49785998156845</v>
      </c>
      <c r="AE52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8" s="160">
        <f>SUM(Infrastructure[[#This Row],[2011/12c]:[2014/15c]])</f>
        <v>163.45447330001906</v>
      </c>
      <c r="AH528" s="160">
        <f>SUM(Infrastructure[[#This Row],[2012/13c]:[2014/15c]])</f>
        <v>127.02347330001906</v>
      </c>
      <c r="AI528" s="160">
        <f>SUM(Infrastructure[[#This Row],[2015 to 2020c]:[Beyond 2020c]])</f>
        <v>0</v>
      </c>
      <c r="AJ528" s="160">
        <f>Infrastructure[[#This Row],[2012 to 2015 deflated]]+Infrastructure[[#This Row],[Post 2015 deflated]]</f>
        <v>127.02347330001906</v>
      </c>
      <c r="AK528" s="160">
        <f>Infrastructure[[#This Row],[2011 to 2015 deflated]]+Infrastructure[[#This Row],[Post 2015 deflated]]</f>
        <v>163.45447330001906</v>
      </c>
    </row>
    <row r="529" spans="1:37" ht="30">
      <c r="A529" s="46" t="s">
        <v>90</v>
      </c>
      <c r="B529" s="46" t="s">
        <v>1290</v>
      </c>
      <c r="C529" s="46" t="s">
        <v>1290</v>
      </c>
      <c r="D529" s="46" t="s">
        <v>98</v>
      </c>
      <c r="E529" s="46" t="s">
        <v>1294</v>
      </c>
      <c r="F529" s="46" t="s">
        <v>38</v>
      </c>
      <c r="G529" s="47" t="s">
        <v>26</v>
      </c>
      <c r="H529" s="47" t="s">
        <v>16</v>
      </c>
      <c r="I529" s="47" t="s">
        <v>26</v>
      </c>
      <c r="J529" s="47" t="s">
        <v>17</v>
      </c>
      <c r="K529" s="48">
        <v>41122</v>
      </c>
      <c r="L529" s="48">
        <v>42430</v>
      </c>
      <c r="M529" s="47" t="s">
        <v>18</v>
      </c>
      <c r="N529" s="21">
        <v>82.9</v>
      </c>
      <c r="O529" s="21">
        <v>85.5</v>
      </c>
      <c r="P529" s="22">
        <v>1.9</v>
      </c>
      <c r="Q529" s="21">
        <v>24.2</v>
      </c>
      <c r="R529" s="21">
        <v>21.5</v>
      </c>
      <c r="S529" s="21">
        <v>23.8</v>
      </c>
      <c r="T529" s="21"/>
      <c r="U529" s="21"/>
      <c r="V529" s="47" t="s">
        <v>88</v>
      </c>
      <c r="W529" s="29" t="s">
        <v>20</v>
      </c>
      <c r="X529" s="23" t="s">
        <v>2199</v>
      </c>
      <c r="Y529" s="25" t="s">
        <v>1293</v>
      </c>
      <c r="Z529" s="25" t="s">
        <v>1295</v>
      </c>
      <c r="AA52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1.9</v>
      </c>
      <c r="AB52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23.563777994157743</v>
      </c>
      <c r="AC52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20.424157503502983</v>
      </c>
      <c r="AD52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22.057626708264145</v>
      </c>
      <c r="AE52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2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29" s="160">
        <f>SUM(Infrastructure[[#This Row],[2011/12c]:[2014/15c]])</f>
        <v>67.945562205924858</v>
      </c>
      <c r="AH529" s="160">
        <f>SUM(Infrastructure[[#This Row],[2012/13c]:[2014/15c]])</f>
        <v>66.045562205924881</v>
      </c>
      <c r="AI529" s="160">
        <f>SUM(Infrastructure[[#This Row],[2015 to 2020c]:[Beyond 2020c]])</f>
        <v>0</v>
      </c>
      <c r="AJ529" s="160">
        <f>Infrastructure[[#This Row],[2012 to 2015 deflated]]+Infrastructure[[#This Row],[Post 2015 deflated]]</f>
        <v>66.045562205924881</v>
      </c>
      <c r="AK529" s="160">
        <f>Infrastructure[[#This Row],[2011 to 2015 deflated]]+Infrastructure[[#This Row],[Post 2015 deflated]]</f>
        <v>67.945562205924858</v>
      </c>
    </row>
    <row r="530" spans="1:37" ht="15.75">
      <c r="A530" s="46" t="s">
        <v>90</v>
      </c>
      <c r="B530" s="46" t="s">
        <v>1290</v>
      </c>
      <c r="C530" s="46" t="s">
        <v>1290</v>
      </c>
      <c r="D530" s="46" t="s">
        <v>1313</v>
      </c>
      <c r="E530" s="46" t="s">
        <v>1314</v>
      </c>
      <c r="F530" s="46" t="s">
        <v>114</v>
      </c>
      <c r="G530" s="47" t="s">
        <v>26</v>
      </c>
      <c r="H530" s="47" t="s">
        <v>16</v>
      </c>
      <c r="I530" s="47" t="s">
        <v>26</v>
      </c>
      <c r="J530" s="47" t="s">
        <v>17</v>
      </c>
      <c r="K530" s="48">
        <v>41082</v>
      </c>
      <c r="L530" s="48">
        <v>42034</v>
      </c>
      <c r="M530" s="47" t="s">
        <v>18</v>
      </c>
      <c r="N530" s="21">
        <v>100.4</v>
      </c>
      <c r="O530" s="21">
        <v>33</v>
      </c>
      <c r="P530" s="22">
        <v>35</v>
      </c>
      <c r="Q530" s="21">
        <v>45</v>
      </c>
      <c r="R530" s="21">
        <v>20.399999999999999</v>
      </c>
      <c r="S530" s="21"/>
      <c r="T530" s="21"/>
      <c r="U530" s="21"/>
      <c r="V530" s="47" t="s">
        <v>61</v>
      </c>
      <c r="W530" s="29" t="s">
        <v>20</v>
      </c>
      <c r="X530" s="23" t="s">
        <v>2199</v>
      </c>
      <c r="Y530" s="25" t="s">
        <v>1293</v>
      </c>
      <c r="AA53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35</v>
      </c>
      <c r="AB53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43.816942551119773</v>
      </c>
      <c r="AC53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19.379200607974923</v>
      </c>
      <c r="AD53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0" s="160">
        <f>SUM(Infrastructure[[#This Row],[2011/12c]:[2014/15c]])</f>
        <v>98.196143159094703</v>
      </c>
      <c r="AH530" s="160">
        <f>SUM(Infrastructure[[#This Row],[2012/13c]:[2014/15c]])</f>
        <v>63.196143159094696</v>
      </c>
      <c r="AI530" s="160">
        <f>SUM(Infrastructure[[#This Row],[2015 to 2020c]:[Beyond 2020c]])</f>
        <v>0</v>
      </c>
      <c r="AJ530" s="160">
        <f>Infrastructure[[#This Row],[2012 to 2015 deflated]]+Infrastructure[[#This Row],[Post 2015 deflated]]</f>
        <v>63.196143159094696</v>
      </c>
      <c r="AK530" s="160">
        <f>Infrastructure[[#This Row],[2011 to 2015 deflated]]+Infrastructure[[#This Row],[Post 2015 deflated]]</f>
        <v>98.196143159094703</v>
      </c>
    </row>
    <row r="531" spans="1:37" ht="60">
      <c r="A531" s="46" t="s">
        <v>90</v>
      </c>
      <c r="B531" s="46" t="s">
        <v>1337</v>
      </c>
      <c r="C531" s="46" t="s">
        <v>1337</v>
      </c>
      <c r="D531" s="46" t="s">
        <v>1361</v>
      </c>
      <c r="E531" s="46"/>
      <c r="F531" s="46" t="s">
        <v>115</v>
      </c>
      <c r="G531" s="38" t="s">
        <v>21</v>
      </c>
      <c r="H531" s="47" t="s">
        <v>16</v>
      </c>
      <c r="I531" s="38" t="s">
        <v>21</v>
      </c>
      <c r="J531" s="47" t="s">
        <v>17</v>
      </c>
      <c r="K531" s="203" t="s">
        <v>95</v>
      </c>
      <c r="L531" s="203" t="s">
        <v>95</v>
      </c>
      <c r="M531" s="47" t="s">
        <v>18</v>
      </c>
      <c r="N531" s="21">
        <v>200</v>
      </c>
      <c r="O531" s="21"/>
      <c r="P531" s="22">
        <v>66.666666666666671</v>
      </c>
      <c r="Q531" s="21">
        <v>66.666666666666671</v>
      </c>
      <c r="R531" s="21">
        <v>66.666666666666671</v>
      </c>
      <c r="S531" s="21"/>
      <c r="T531" s="21"/>
      <c r="U531" s="21"/>
      <c r="V531" s="47" t="s">
        <v>88</v>
      </c>
      <c r="W531" s="29" t="s">
        <v>20</v>
      </c>
      <c r="X531" s="23" t="s">
        <v>2199</v>
      </c>
      <c r="Y531" s="25" t="s">
        <v>1362</v>
      </c>
      <c r="Z531" s="25" t="s">
        <v>1747</v>
      </c>
      <c r="AA53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66.666666666666671</v>
      </c>
      <c r="AB53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64.913988964621879</v>
      </c>
      <c r="AC53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63.330720941094526</v>
      </c>
      <c r="AD53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1" s="160">
        <f>SUM(Infrastructure[[#This Row],[2011/12c]:[2014/15c]])</f>
        <v>194.91137657238306</v>
      </c>
      <c r="AH531" s="160">
        <f>SUM(Infrastructure[[#This Row],[2012/13c]:[2014/15c]])</f>
        <v>128.24470990571641</v>
      </c>
      <c r="AI531" s="160">
        <f>SUM(Infrastructure[[#This Row],[2015 to 2020c]:[Beyond 2020c]])</f>
        <v>0</v>
      </c>
      <c r="AJ531" s="160">
        <f>Infrastructure[[#This Row],[2012 to 2015 deflated]]+Infrastructure[[#This Row],[Post 2015 deflated]]</f>
        <v>128.24470990571641</v>
      </c>
      <c r="AK531" s="160">
        <f>Infrastructure[[#This Row],[2011 to 2015 deflated]]+Infrastructure[[#This Row],[Post 2015 deflated]]</f>
        <v>194.91137657238306</v>
      </c>
    </row>
    <row r="532" spans="1:37" ht="30">
      <c r="A532" s="46" t="s">
        <v>90</v>
      </c>
      <c r="B532" s="46" t="s">
        <v>1337</v>
      </c>
      <c r="C532" s="46" t="s">
        <v>1337</v>
      </c>
      <c r="D532" s="46" t="s">
        <v>1365</v>
      </c>
      <c r="E532" s="46"/>
      <c r="F532" s="46" t="s">
        <v>34</v>
      </c>
      <c r="G532" s="38" t="s">
        <v>21</v>
      </c>
      <c r="H532" s="47" t="s">
        <v>16</v>
      </c>
      <c r="I532" s="38" t="s">
        <v>21</v>
      </c>
      <c r="J532" s="47" t="s">
        <v>1746</v>
      </c>
      <c r="K532" s="203" t="s">
        <v>95</v>
      </c>
      <c r="L532" s="203" t="s">
        <v>95</v>
      </c>
      <c r="M532" s="47" t="s">
        <v>41</v>
      </c>
      <c r="N532" s="21"/>
      <c r="O532" s="21"/>
      <c r="P532" s="22"/>
      <c r="Q532" s="21"/>
      <c r="R532" s="21"/>
      <c r="S532" s="21"/>
      <c r="T532" s="21"/>
      <c r="U532" s="21"/>
      <c r="V532" s="47"/>
      <c r="W532" s="29" t="s">
        <v>20</v>
      </c>
      <c r="X532" s="23" t="s">
        <v>2199</v>
      </c>
      <c r="Y532" s="25" t="s">
        <v>1352</v>
      </c>
      <c r="Z532" s="25" t="s">
        <v>1748</v>
      </c>
      <c r="AA53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3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3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3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2" s="160">
        <f>SUM(Infrastructure[[#This Row],[2011/12c]:[2014/15c]])</f>
        <v>0</v>
      </c>
      <c r="AH532" s="160">
        <f>SUM(Infrastructure[[#This Row],[2012/13c]:[2014/15c]])</f>
        <v>0</v>
      </c>
      <c r="AI532" s="160">
        <f>SUM(Infrastructure[[#This Row],[2015 to 2020c]:[Beyond 2020c]])</f>
        <v>0</v>
      </c>
      <c r="AJ532" s="160">
        <f>Infrastructure[[#This Row],[2012 to 2015 deflated]]+Infrastructure[[#This Row],[Post 2015 deflated]]</f>
        <v>0</v>
      </c>
      <c r="AK532" s="160">
        <f>Infrastructure[[#This Row],[2011 to 2015 deflated]]+Infrastructure[[#This Row],[Post 2015 deflated]]</f>
        <v>0</v>
      </c>
    </row>
    <row r="533" spans="1:37" ht="15.75">
      <c r="A533" s="46" t="s">
        <v>90</v>
      </c>
      <c r="B533" s="46" t="s">
        <v>1337</v>
      </c>
      <c r="C533" s="46" t="s">
        <v>1337</v>
      </c>
      <c r="D533" s="46" t="s">
        <v>1364</v>
      </c>
      <c r="E533" s="46"/>
      <c r="F533" s="46" t="s">
        <v>38</v>
      </c>
      <c r="G533" s="47" t="s">
        <v>26</v>
      </c>
      <c r="H533" s="47" t="s">
        <v>16</v>
      </c>
      <c r="I533" s="47" t="s">
        <v>15</v>
      </c>
      <c r="J533" s="47" t="s">
        <v>17</v>
      </c>
      <c r="K533" s="203" t="s">
        <v>95</v>
      </c>
      <c r="L533" s="48">
        <v>42430</v>
      </c>
      <c r="M533" s="47" t="s">
        <v>18</v>
      </c>
      <c r="N533" s="21"/>
      <c r="O533" s="21"/>
      <c r="P533" s="22"/>
      <c r="Q533" s="21"/>
      <c r="R533" s="21"/>
      <c r="S533" s="21"/>
      <c r="T533" s="21"/>
      <c r="U533" s="21"/>
      <c r="V533" s="47"/>
      <c r="W533" s="29" t="s">
        <v>20</v>
      </c>
      <c r="X533" s="23" t="s">
        <v>2199</v>
      </c>
      <c r="Y533" s="25" t="s">
        <v>1340</v>
      </c>
      <c r="Z533" s="25" t="s">
        <v>1356</v>
      </c>
      <c r="AA53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3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3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3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3" s="160">
        <f>SUM(Infrastructure[[#This Row],[2011/12c]:[2014/15c]])</f>
        <v>0</v>
      </c>
      <c r="AH533" s="160">
        <f>SUM(Infrastructure[[#This Row],[2012/13c]:[2014/15c]])</f>
        <v>0</v>
      </c>
      <c r="AI533" s="160">
        <f>SUM(Infrastructure[[#This Row],[2015 to 2020c]:[Beyond 2020c]])</f>
        <v>0</v>
      </c>
      <c r="AJ533" s="160">
        <f>Infrastructure[[#This Row],[2012 to 2015 deflated]]+Infrastructure[[#This Row],[Post 2015 deflated]]</f>
        <v>0</v>
      </c>
      <c r="AK533" s="160">
        <f>Infrastructure[[#This Row],[2011 to 2015 deflated]]+Infrastructure[[#This Row],[Post 2015 deflated]]</f>
        <v>0</v>
      </c>
    </row>
    <row r="534" spans="1:37" ht="60">
      <c r="A534" s="46" t="s">
        <v>90</v>
      </c>
      <c r="B534" s="46" t="s">
        <v>1337</v>
      </c>
      <c r="C534" s="46" t="s">
        <v>1337</v>
      </c>
      <c r="D534" s="46" t="s">
        <v>1350</v>
      </c>
      <c r="E534" s="46"/>
      <c r="F534" s="46" t="s">
        <v>34</v>
      </c>
      <c r="G534" s="47" t="s">
        <v>26</v>
      </c>
      <c r="H534" s="47" t="s">
        <v>16</v>
      </c>
      <c r="I534" s="47" t="s">
        <v>15</v>
      </c>
      <c r="J534" s="47" t="s">
        <v>1745</v>
      </c>
      <c r="K534" s="203" t="s">
        <v>95</v>
      </c>
      <c r="L534" s="48" t="s">
        <v>1351</v>
      </c>
      <c r="M534" s="47" t="s">
        <v>18</v>
      </c>
      <c r="N534" s="21">
        <v>65.2</v>
      </c>
      <c r="O534" s="21"/>
      <c r="P534" s="22">
        <v>21.733333333333334</v>
      </c>
      <c r="Q534" s="21"/>
      <c r="R534" s="21"/>
      <c r="S534" s="21"/>
      <c r="T534" s="21"/>
      <c r="U534" s="21"/>
      <c r="V534" s="47" t="s">
        <v>61</v>
      </c>
      <c r="W534" s="29" t="s">
        <v>20</v>
      </c>
      <c r="X534" s="23" t="s">
        <v>2199</v>
      </c>
      <c r="Y534" s="25" t="s">
        <v>1352</v>
      </c>
      <c r="Z534" s="25" t="s">
        <v>1353</v>
      </c>
      <c r="AA53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21.733333333333334</v>
      </c>
      <c r="AB53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3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3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4" s="160">
        <f>SUM(Infrastructure[[#This Row],[2011/12c]:[2014/15c]])</f>
        <v>21.733333333333334</v>
      </c>
      <c r="AH534" s="160">
        <f>SUM(Infrastructure[[#This Row],[2012/13c]:[2014/15c]])</f>
        <v>0</v>
      </c>
      <c r="AI534" s="160">
        <f>SUM(Infrastructure[[#This Row],[2015 to 2020c]:[Beyond 2020c]])</f>
        <v>0</v>
      </c>
      <c r="AJ534" s="160">
        <f>Infrastructure[[#This Row],[2012 to 2015 deflated]]+Infrastructure[[#This Row],[Post 2015 deflated]]</f>
        <v>0</v>
      </c>
      <c r="AK534" s="160">
        <f>Infrastructure[[#This Row],[2011 to 2015 deflated]]+Infrastructure[[#This Row],[Post 2015 deflated]]</f>
        <v>21.733333333333334</v>
      </c>
    </row>
    <row r="535" spans="1:37" ht="30">
      <c r="A535" s="46" t="s">
        <v>90</v>
      </c>
      <c r="B535" s="46" t="s">
        <v>1337</v>
      </c>
      <c r="C535" s="46" t="s">
        <v>1337</v>
      </c>
      <c r="D535" s="46" t="s">
        <v>1360</v>
      </c>
      <c r="E535" s="46"/>
      <c r="F535" s="46" t="s">
        <v>33</v>
      </c>
      <c r="G535" s="47" t="s">
        <v>26</v>
      </c>
      <c r="H535" s="47" t="s">
        <v>16</v>
      </c>
      <c r="I535" s="47" t="s">
        <v>15</v>
      </c>
      <c r="J535" s="47" t="s">
        <v>17</v>
      </c>
      <c r="K535" s="203" t="s">
        <v>95</v>
      </c>
      <c r="L535" s="48">
        <v>41974</v>
      </c>
      <c r="M535" s="47" t="s">
        <v>18</v>
      </c>
      <c r="N535" s="21"/>
      <c r="O535" s="21"/>
      <c r="P535" s="22"/>
      <c r="Q535" s="21"/>
      <c r="R535" s="21"/>
      <c r="S535" s="21"/>
      <c r="T535" s="21"/>
      <c r="U535" s="21"/>
      <c r="V535" s="47"/>
      <c r="W535" s="29" t="s">
        <v>20</v>
      </c>
      <c r="X535" s="23" t="s">
        <v>2199</v>
      </c>
      <c r="Y535" s="25" t="s">
        <v>1352</v>
      </c>
      <c r="Z535" s="25" t="s">
        <v>1356</v>
      </c>
      <c r="AA53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3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3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3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5" s="160">
        <f>SUM(Infrastructure[[#This Row],[2011/12c]:[2014/15c]])</f>
        <v>0</v>
      </c>
      <c r="AH535" s="160">
        <f>SUM(Infrastructure[[#This Row],[2012/13c]:[2014/15c]])</f>
        <v>0</v>
      </c>
      <c r="AI535" s="160">
        <f>SUM(Infrastructure[[#This Row],[2015 to 2020c]:[Beyond 2020c]])</f>
        <v>0</v>
      </c>
      <c r="AJ535" s="160">
        <f>Infrastructure[[#This Row],[2012 to 2015 deflated]]+Infrastructure[[#This Row],[Post 2015 deflated]]</f>
        <v>0</v>
      </c>
      <c r="AK535" s="160">
        <f>Infrastructure[[#This Row],[2011 to 2015 deflated]]+Infrastructure[[#This Row],[Post 2015 deflated]]</f>
        <v>0</v>
      </c>
    </row>
    <row r="536" spans="1:37" ht="30">
      <c r="A536" s="46" t="s">
        <v>90</v>
      </c>
      <c r="B536" s="46" t="s">
        <v>1337</v>
      </c>
      <c r="C536" s="46" t="s">
        <v>1337</v>
      </c>
      <c r="D536" s="46" t="s">
        <v>1357</v>
      </c>
      <c r="E536" s="46"/>
      <c r="F536" s="46" t="s">
        <v>27</v>
      </c>
      <c r="G536" s="38" t="s">
        <v>21</v>
      </c>
      <c r="H536" s="47" t="s">
        <v>16</v>
      </c>
      <c r="I536" s="38" t="s">
        <v>21</v>
      </c>
      <c r="J536" s="47" t="s">
        <v>1745</v>
      </c>
      <c r="K536" s="203" t="s">
        <v>95</v>
      </c>
      <c r="L536" s="48">
        <v>41426</v>
      </c>
      <c r="M536" s="47" t="s">
        <v>18</v>
      </c>
      <c r="N536" s="21"/>
      <c r="O536" s="21"/>
      <c r="P536" s="22"/>
      <c r="Q536" s="21"/>
      <c r="R536" s="21"/>
      <c r="S536" s="21"/>
      <c r="T536" s="21"/>
      <c r="U536" s="21"/>
      <c r="V536" s="47"/>
      <c r="W536" s="29" t="s">
        <v>20</v>
      </c>
      <c r="X536" s="23" t="s">
        <v>2199</v>
      </c>
      <c r="Y536" s="25" t="s">
        <v>1352</v>
      </c>
      <c r="Z536" s="25" t="s">
        <v>1358</v>
      </c>
      <c r="AA53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3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3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3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6" s="160">
        <f>SUM(Infrastructure[[#This Row],[2011/12c]:[2014/15c]])</f>
        <v>0</v>
      </c>
      <c r="AH536" s="160">
        <f>SUM(Infrastructure[[#This Row],[2012/13c]:[2014/15c]])</f>
        <v>0</v>
      </c>
      <c r="AI536" s="160">
        <f>SUM(Infrastructure[[#This Row],[2015 to 2020c]:[Beyond 2020c]])</f>
        <v>0</v>
      </c>
      <c r="AJ536" s="160">
        <f>Infrastructure[[#This Row],[2012 to 2015 deflated]]+Infrastructure[[#This Row],[Post 2015 deflated]]</f>
        <v>0</v>
      </c>
      <c r="AK536" s="160">
        <f>Infrastructure[[#This Row],[2011 to 2015 deflated]]+Infrastructure[[#This Row],[Post 2015 deflated]]</f>
        <v>0</v>
      </c>
    </row>
    <row r="537" spans="1:37" ht="30">
      <c r="A537" s="46" t="s">
        <v>90</v>
      </c>
      <c r="B537" s="46" t="s">
        <v>1337</v>
      </c>
      <c r="C537" s="46" t="s">
        <v>1337</v>
      </c>
      <c r="D537" s="46" t="s">
        <v>99</v>
      </c>
      <c r="E537" s="46" t="s">
        <v>1342</v>
      </c>
      <c r="F537" s="46" t="s">
        <v>27</v>
      </c>
      <c r="G537" s="47" t="s">
        <v>26</v>
      </c>
      <c r="H537" s="47" t="s">
        <v>16</v>
      </c>
      <c r="I537" s="47" t="s">
        <v>15</v>
      </c>
      <c r="J537" s="47" t="s">
        <v>17</v>
      </c>
      <c r="K537" s="203" t="s">
        <v>1343</v>
      </c>
      <c r="L537" s="48" t="s">
        <v>1344</v>
      </c>
      <c r="M537" s="47" t="s">
        <v>18</v>
      </c>
      <c r="N537" s="21">
        <v>139</v>
      </c>
      <c r="O537" s="21"/>
      <c r="P537" s="22"/>
      <c r="Q537" s="21"/>
      <c r="R537" s="21">
        <v>69.5</v>
      </c>
      <c r="S537" s="21">
        <v>69.5</v>
      </c>
      <c r="T537" s="21"/>
      <c r="U537" s="21"/>
      <c r="V537" s="47" t="s">
        <v>88</v>
      </c>
      <c r="W537" s="29" t="s">
        <v>20</v>
      </c>
      <c r="X537" s="23" t="s">
        <v>2199</v>
      </c>
      <c r="Y537" s="25" t="s">
        <v>1340</v>
      </c>
      <c r="AA53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3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3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66.022276581091035</v>
      </c>
      <c r="AD53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64.411977152283953</v>
      </c>
      <c r="AE53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7" s="160">
        <f>SUM(Infrastructure[[#This Row],[2011/12c]:[2014/15c]])</f>
        <v>130.43425373337499</v>
      </c>
      <c r="AH537" s="160">
        <f>SUM(Infrastructure[[#This Row],[2012/13c]:[2014/15c]])</f>
        <v>130.43425373337499</v>
      </c>
      <c r="AI537" s="160">
        <f>SUM(Infrastructure[[#This Row],[2015 to 2020c]:[Beyond 2020c]])</f>
        <v>0</v>
      </c>
      <c r="AJ537" s="160">
        <f>Infrastructure[[#This Row],[2012 to 2015 deflated]]+Infrastructure[[#This Row],[Post 2015 deflated]]</f>
        <v>130.43425373337499</v>
      </c>
      <c r="AK537" s="160">
        <f>Infrastructure[[#This Row],[2011 to 2015 deflated]]+Infrastructure[[#This Row],[Post 2015 deflated]]</f>
        <v>130.43425373337499</v>
      </c>
    </row>
    <row r="538" spans="1:37" ht="30">
      <c r="A538" s="46" t="s">
        <v>90</v>
      </c>
      <c r="B538" s="46" t="s">
        <v>1337</v>
      </c>
      <c r="C538" s="46" t="s">
        <v>1337</v>
      </c>
      <c r="D538" s="46" t="s">
        <v>1359</v>
      </c>
      <c r="E538" s="46"/>
      <c r="F538" s="46" t="s">
        <v>33</v>
      </c>
      <c r="G538" s="47" t="s">
        <v>26</v>
      </c>
      <c r="H538" s="47" t="s">
        <v>16</v>
      </c>
      <c r="I538" s="47" t="s">
        <v>26</v>
      </c>
      <c r="J538" s="47" t="s">
        <v>1745</v>
      </c>
      <c r="K538" s="203" t="s">
        <v>95</v>
      </c>
      <c r="L538" s="48">
        <v>41395</v>
      </c>
      <c r="M538" s="47" t="s">
        <v>18</v>
      </c>
      <c r="N538" s="21" t="s">
        <v>1367</v>
      </c>
      <c r="O538" s="21"/>
      <c r="P538" s="22">
        <v>48.333333333333336</v>
      </c>
      <c r="Q538" s="21">
        <v>48.333333333333336</v>
      </c>
      <c r="R538" s="21"/>
      <c r="S538" s="21"/>
      <c r="T538" s="21"/>
      <c r="U538" s="21"/>
      <c r="V538" s="47" t="s">
        <v>88</v>
      </c>
      <c r="W538" s="29" t="s">
        <v>20</v>
      </c>
      <c r="X538" s="23" t="s">
        <v>2199</v>
      </c>
      <c r="Y538" s="25" t="s">
        <v>1352</v>
      </c>
      <c r="Z538" s="25" t="s">
        <v>1353</v>
      </c>
      <c r="AA53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48.333333333333343</v>
      </c>
      <c r="AB53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47.062641999350873</v>
      </c>
      <c r="AC53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3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8" s="160">
        <f>SUM(Infrastructure[[#This Row],[2011/12c]:[2014/15c]])</f>
        <v>95.395975332684216</v>
      </c>
      <c r="AH538" s="160">
        <f>SUM(Infrastructure[[#This Row],[2012/13c]:[2014/15c]])</f>
        <v>47.062641999350873</v>
      </c>
      <c r="AI538" s="160">
        <f>SUM(Infrastructure[[#This Row],[2015 to 2020c]:[Beyond 2020c]])</f>
        <v>0</v>
      </c>
      <c r="AJ538" s="160">
        <f>Infrastructure[[#This Row],[2012 to 2015 deflated]]+Infrastructure[[#This Row],[Post 2015 deflated]]</f>
        <v>47.062641999350873</v>
      </c>
      <c r="AK538" s="160">
        <f>Infrastructure[[#This Row],[2011 to 2015 deflated]]+Infrastructure[[#This Row],[Post 2015 deflated]]</f>
        <v>95.395975332684216</v>
      </c>
    </row>
    <row r="539" spans="1:37" ht="30">
      <c r="A539" s="46" t="s">
        <v>90</v>
      </c>
      <c r="B539" s="46" t="s">
        <v>1337</v>
      </c>
      <c r="C539" s="46" t="s">
        <v>1337</v>
      </c>
      <c r="D539" s="46" t="s">
        <v>1366</v>
      </c>
      <c r="E539" s="46"/>
      <c r="F539" s="46" t="s">
        <v>33</v>
      </c>
      <c r="G539" s="47" t="s">
        <v>26</v>
      </c>
      <c r="H539" s="47" t="s">
        <v>16</v>
      </c>
      <c r="I539" s="47" t="s">
        <v>15</v>
      </c>
      <c r="J539" s="47" t="s">
        <v>17</v>
      </c>
      <c r="K539" s="203" t="s">
        <v>95</v>
      </c>
      <c r="L539" s="48">
        <v>41640</v>
      </c>
      <c r="M539" s="47" t="s">
        <v>18</v>
      </c>
      <c r="N539" s="21"/>
      <c r="O539" s="21"/>
      <c r="P539" s="22"/>
      <c r="Q539" s="21"/>
      <c r="R539" s="21"/>
      <c r="S539" s="21"/>
      <c r="T539" s="21"/>
      <c r="U539" s="21"/>
      <c r="V539" s="47"/>
      <c r="W539" s="29" t="s">
        <v>20</v>
      </c>
      <c r="X539" s="23" t="s">
        <v>2199</v>
      </c>
      <c r="Y539" s="25" t="s">
        <v>1352</v>
      </c>
      <c r="Z539" s="25" t="s">
        <v>1356</v>
      </c>
      <c r="AA53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3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3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3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3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3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39" s="160">
        <f>SUM(Infrastructure[[#This Row],[2011/12c]:[2014/15c]])</f>
        <v>0</v>
      </c>
      <c r="AH539" s="160">
        <f>SUM(Infrastructure[[#This Row],[2012/13c]:[2014/15c]])</f>
        <v>0</v>
      </c>
      <c r="AI539" s="160">
        <f>SUM(Infrastructure[[#This Row],[2015 to 2020c]:[Beyond 2020c]])</f>
        <v>0</v>
      </c>
      <c r="AJ539" s="160">
        <f>Infrastructure[[#This Row],[2012 to 2015 deflated]]+Infrastructure[[#This Row],[Post 2015 deflated]]</f>
        <v>0</v>
      </c>
      <c r="AK539" s="160">
        <f>Infrastructure[[#This Row],[2011 to 2015 deflated]]+Infrastructure[[#This Row],[Post 2015 deflated]]</f>
        <v>0</v>
      </c>
    </row>
    <row r="540" spans="1:37" ht="75">
      <c r="A540" s="46" t="s">
        <v>90</v>
      </c>
      <c r="B540" s="46" t="s">
        <v>1337</v>
      </c>
      <c r="C540" s="46" t="s">
        <v>1337</v>
      </c>
      <c r="D540" s="46" t="s">
        <v>1348</v>
      </c>
      <c r="E540" s="46" t="s">
        <v>1349</v>
      </c>
      <c r="F540" s="46" t="s">
        <v>37</v>
      </c>
      <c r="G540" s="47" t="s">
        <v>15</v>
      </c>
      <c r="H540" s="47" t="s">
        <v>16</v>
      </c>
      <c r="I540" s="47" t="s">
        <v>15</v>
      </c>
      <c r="J540" s="47" t="s">
        <v>17</v>
      </c>
      <c r="K540" s="48">
        <v>41731</v>
      </c>
      <c r="L540" s="48">
        <v>42827</v>
      </c>
      <c r="M540" s="47" t="s">
        <v>41</v>
      </c>
      <c r="N540" s="21">
        <v>548.4</v>
      </c>
      <c r="O540" s="21"/>
      <c r="P540" s="22"/>
      <c r="Q540" s="21"/>
      <c r="R540" s="21"/>
      <c r="S540" s="21"/>
      <c r="T540" s="21"/>
      <c r="U540" s="21"/>
      <c r="V540" s="47" t="s">
        <v>88</v>
      </c>
      <c r="W540" s="47" t="s">
        <v>20</v>
      </c>
      <c r="X540" s="23" t="s">
        <v>2199</v>
      </c>
      <c r="Y540" s="25" t="s">
        <v>1340</v>
      </c>
      <c r="Z540" s="25" t="s">
        <v>1347</v>
      </c>
      <c r="AA54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4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4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4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4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0" s="160">
        <f>SUM(Infrastructure[[#This Row],[2011/12c]:[2014/15c]])</f>
        <v>0</v>
      </c>
      <c r="AH540" s="160">
        <f>SUM(Infrastructure[[#This Row],[2012/13c]:[2014/15c]])</f>
        <v>0</v>
      </c>
      <c r="AI540" s="160">
        <f>SUM(Infrastructure[[#This Row],[2015 to 2020c]:[Beyond 2020c]])</f>
        <v>0</v>
      </c>
      <c r="AJ540" s="160">
        <f>Infrastructure[[#This Row],[2012 to 2015 deflated]]+Infrastructure[[#This Row],[Post 2015 deflated]]</f>
        <v>0</v>
      </c>
      <c r="AK540" s="160">
        <f>Infrastructure[[#This Row],[2011 to 2015 deflated]]+Infrastructure[[#This Row],[Post 2015 deflated]]</f>
        <v>0</v>
      </c>
    </row>
    <row r="541" spans="1:37" ht="75">
      <c r="A541" s="46" t="s">
        <v>90</v>
      </c>
      <c r="B541" s="46" t="s">
        <v>1337</v>
      </c>
      <c r="C541" s="46" t="s">
        <v>1337</v>
      </c>
      <c r="D541" s="46" t="s">
        <v>1345</v>
      </c>
      <c r="E541" s="46" t="s">
        <v>1346</v>
      </c>
      <c r="F541" s="46" t="s">
        <v>37</v>
      </c>
      <c r="G541" s="47" t="s">
        <v>26</v>
      </c>
      <c r="H541" s="47" t="s">
        <v>16</v>
      </c>
      <c r="I541" s="47" t="s">
        <v>15</v>
      </c>
      <c r="J541" s="47" t="s">
        <v>17</v>
      </c>
      <c r="K541" s="48">
        <v>41730</v>
      </c>
      <c r="L541" s="48">
        <v>42826</v>
      </c>
      <c r="M541" s="47" t="s">
        <v>41</v>
      </c>
      <c r="N541" s="21">
        <v>548.4</v>
      </c>
      <c r="O541" s="21"/>
      <c r="P541" s="22"/>
      <c r="Q541" s="21">
        <v>57.5</v>
      </c>
      <c r="R541" s="21">
        <v>232.5</v>
      </c>
      <c r="S541" s="21">
        <v>116.2</v>
      </c>
      <c r="T541" s="21"/>
      <c r="U541" s="21"/>
      <c r="V541" s="47" t="s">
        <v>88</v>
      </c>
      <c r="W541" s="29" t="s">
        <v>20</v>
      </c>
      <c r="X541" s="23" t="s">
        <v>2199</v>
      </c>
      <c r="Y541" s="25" t="s">
        <v>1340</v>
      </c>
      <c r="Z541" s="25" t="s">
        <v>1347</v>
      </c>
      <c r="AA54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4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55.988315481986376</v>
      </c>
      <c r="AC54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220.86588928206714</v>
      </c>
      <c r="AD54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107.69311863446612</v>
      </c>
      <c r="AE54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1" s="160">
        <f>SUM(Infrastructure[[#This Row],[2011/12c]:[2014/15c]])</f>
        <v>384.54732339851967</v>
      </c>
      <c r="AH541" s="160">
        <f>SUM(Infrastructure[[#This Row],[2012/13c]:[2014/15c]])</f>
        <v>384.54732339851967</v>
      </c>
      <c r="AI541" s="160">
        <f>SUM(Infrastructure[[#This Row],[2015 to 2020c]:[Beyond 2020c]])</f>
        <v>0</v>
      </c>
      <c r="AJ541" s="160">
        <f>Infrastructure[[#This Row],[2012 to 2015 deflated]]+Infrastructure[[#This Row],[Post 2015 deflated]]</f>
        <v>384.54732339851967</v>
      </c>
      <c r="AK541" s="160">
        <f>Infrastructure[[#This Row],[2011 to 2015 deflated]]+Infrastructure[[#This Row],[Post 2015 deflated]]</f>
        <v>384.54732339851967</v>
      </c>
    </row>
    <row r="542" spans="1:37" ht="15.75">
      <c r="A542" s="46" t="s">
        <v>90</v>
      </c>
      <c r="B542" s="46" t="s">
        <v>1337</v>
      </c>
      <c r="C542" s="46" t="s">
        <v>1337</v>
      </c>
      <c r="D542" s="46" t="s">
        <v>1354</v>
      </c>
      <c r="E542" s="46"/>
      <c r="F542" s="46" t="s">
        <v>38</v>
      </c>
      <c r="G542" s="47" t="s">
        <v>15</v>
      </c>
      <c r="H542" s="47" t="s">
        <v>16</v>
      </c>
      <c r="I542" s="47" t="s">
        <v>15</v>
      </c>
      <c r="J542" s="47" t="s">
        <v>1745</v>
      </c>
      <c r="K542" s="48">
        <v>41244</v>
      </c>
      <c r="L542" s="48">
        <v>41974</v>
      </c>
      <c r="M542" s="47" t="s">
        <v>18</v>
      </c>
      <c r="N542" s="21">
        <v>200</v>
      </c>
      <c r="O542" s="21"/>
      <c r="P542" s="22"/>
      <c r="Q542" s="21"/>
      <c r="R542" s="21"/>
      <c r="S542" s="21"/>
      <c r="T542" s="21"/>
      <c r="U542" s="21"/>
      <c r="V542" s="47" t="s">
        <v>61</v>
      </c>
      <c r="W542" s="47" t="s">
        <v>20</v>
      </c>
      <c r="X542" s="23" t="s">
        <v>2199</v>
      </c>
      <c r="Y542" s="25" t="s">
        <v>1340</v>
      </c>
      <c r="AA54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4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4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4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4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2" s="160">
        <f>SUM(Infrastructure[[#This Row],[2011/12c]:[2014/15c]])</f>
        <v>0</v>
      </c>
      <c r="AH542" s="160">
        <f>SUM(Infrastructure[[#This Row],[2012/13c]:[2014/15c]])</f>
        <v>0</v>
      </c>
      <c r="AI542" s="160">
        <f>SUM(Infrastructure[[#This Row],[2015 to 2020c]:[Beyond 2020c]])</f>
        <v>0</v>
      </c>
      <c r="AJ542" s="160">
        <f>Infrastructure[[#This Row],[2012 to 2015 deflated]]+Infrastructure[[#This Row],[Post 2015 deflated]]</f>
        <v>0</v>
      </c>
      <c r="AK542" s="160">
        <f>Infrastructure[[#This Row],[2011 to 2015 deflated]]+Infrastructure[[#This Row],[Post 2015 deflated]]</f>
        <v>0</v>
      </c>
    </row>
    <row r="543" spans="1:37" ht="45">
      <c r="A543" s="46" t="s">
        <v>90</v>
      </c>
      <c r="B543" s="46" t="s">
        <v>1337</v>
      </c>
      <c r="C543" s="46" t="s">
        <v>1337</v>
      </c>
      <c r="D543" s="46" t="s">
        <v>1338</v>
      </c>
      <c r="E543" s="46" t="s">
        <v>1339</v>
      </c>
      <c r="F543" s="46" t="s">
        <v>37</v>
      </c>
      <c r="G543" s="38" t="s">
        <v>21</v>
      </c>
      <c r="H543" s="47" t="s">
        <v>16</v>
      </c>
      <c r="I543" s="38" t="s">
        <v>21</v>
      </c>
      <c r="J543" s="47" t="s">
        <v>17</v>
      </c>
      <c r="K543" s="48">
        <v>41579</v>
      </c>
      <c r="L543" s="48">
        <v>42675</v>
      </c>
      <c r="M543" s="47" t="s">
        <v>18</v>
      </c>
      <c r="N543" s="21">
        <v>191</v>
      </c>
      <c r="O543" s="21"/>
      <c r="P543" s="22">
        <v>2.2999999999999998</v>
      </c>
      <c r="Q543" s="21">
        <v>37.200000000000003</v>
      </c>
      <c r="R543" s="21">
        <v>72.3</v>
      </c>
      <c r="S543" s="21">
        <v>59.3</v>
      </c>
      <c r="T543" s="21"/>
      <c r="U543" s="21"/>
      <c r="V543" s="47" t="s">
        <v>61</v>
      </c>
      <c r="W543" s="29" t="s">
        <v>20</v>
      </c>
      <c r="X543" s="23" t="s">
        <v>2199</v>
      </c>
      <c r="Y543" s="25" t="s">
        <v>1340</v>
      </c>
      <c r="Z543" s="25" t="s">
        <v>1341</v>
      </c>
      <c r="AA54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2.2999999999999998</v>
      </c>
      <c r="AB54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36.222005842259016</v>
      </c>
      <c r="AC54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68.682166860617016</v>
      </c>
      <c r="AD54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54.958708563027891</v>
      </c>
      <c r="AE54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3" s="160">
        <f>SUM(Infrastructure[[#This Row],[2011/12c]:[2014/15c]])</f>
        <v>162.16288126590393</v>
      </c>
      <c r="AH543" s="160">
        <f>SUM(Infrastructure[[#This Row],[2012/13c]:[2014/15c]])</f>
        <v>159.86288126590392</v>
      </c>
      <c r="AI543" s="160">
        <f>SUM(Infrastructure[[#This Row],[2015 to 2020c]:[Beyond 2020c]])</f>
        <v>0</v>
      </c>
      <c r="AJ543" s="160">
        <f>Infrastructure[[#This Row],[2012 to 2015 deflated]]+Infrastructure[[#This Row],[Post 2015 deflated]]</f>
        <v>159.86288126590392</v>
      </c>
      <c r="AK543" s="160">
        <f>Infrastructure[[#This Row],[2011 to 2015 deflated]]+Infrastructure[[#This Row],[Post 2015 deflated]]</f>
        <v>162.16288126590393</v>
      </c>
    </row>
    <row r="544" spans="1:37" ht="30">
      <c r="A544" s="46" t="s">
        <v>90</v>
      </c>
      <c r="B544" s="46" t="s">
        <v>1337</v>
      </c>
      <c r="C544" s="46" t="s">
        <v>1337</v>
      </c>
      <c r="D544" s="46" t="s">
        <v>1355</v>
      </c>
      <c r="E544" s="46"/>
      <c r="F544" s="46" t="s">
        <v>38</v>
      </c>
      <c r="G544" s="47" t="s">
        <v>26</v>
      </c>
      <c r="H544" s="47" t="s">
        <v>16</v>
      </c>
      <c r="I544" s="38" t="s">
        <v>21</v>
      </c>
      <c r="J544" s="47" t="s">
        <v>1745</v>
      </c>
      <c r="K544" s="203" t="s">
        <v>95</v>
      </c>
      <c r="L544" s="48">
        <v>41548</v>
      </c>
      <c r="M544" s="47" t="s">
        <v>18</v>
      </c>
      <c r="N544" s="21"/>
      <c r="O544" s="21"/>
      <c r="P544" s="22"/>
      <c r="Q544" s="21"/>
      <c r="R544" s="21"/>
      <c r="S544" s="21"/>
      <c r="T544" s="21"/>
      <c r="U544" s="21"/>
      <c r="V544" s="47"/>
      <c r="W544" s="29" t="s">
        <v>20</v>
      </c>
      <c r="X544" s="23" t="s">
        <v>2199</v>
      </c>
      <c r="Y544" s="25" t="s">
        <v>1352</v>
      </c>
      <c r="Z544" s="25" t="s">
        <v>1356</v>
      </c>
      <c r="AA54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4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4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4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4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4" s="160">
        <f>SUM(Infrastructure[[#This Row],[2011/12c]:[2014/15c]])</f>
        <v>0</v>
      </c>
      <c r="AH544" s="160">
        <f>SUM(Infrastructure[[#This Row],[2012/13c]:[2014/15c]])</f>
        <v>0</v>
      </c>
      <c r="AI544" s="160">
        <f>SUM(Infrastructure[[#This Row],[2015 to 2020c]:[Beyond 2020c]])</f>
        <v>0</v>
      </c>
      <c r="AJ544" s="160">
        <f>Infrastructure[[#This Row],[2012 to 2015 deflated]]+Infrastructure[[#This Row],[Post 2015 deflated]]</f>
        <v>0</v>
      </c>
      <c r="AK544" s="160">
        <f>Infrastructure[[#This Row],[2011 to 2015 deflated]]+Infrastructure[[#This Row],[Post 2015 deflated]]</f>
        <v>0</v>
      </c>
    </row>
    <row r="545" spans="1:37" ht="15.75">
      <c r="A545" s="46" t="s">
        <v>90</v>
      </c>
      <c r="B545" s="46" t="s">
        <v>1337</v>
      </c>
      <c r="C545" s="46" t="s">
        <v>1337</v>
      </c>
      <c r="D545" s="46" t="s">
        <v>1363</v>
      </c>
      <c r="E545" s="46"/>
      <c r="F545" s="46" t="s">
        <v>34</v>
      </c>
      <c r="G545" s="38" t="s">
        <v>21</v>
      </c>
      <c r="H545" s="47" t="s">
        <v>16</v>
      </c>
      <c r="I545" s="38" t="s">
        <v>21</v>
      </c>
      <c r="J545" s="47" t="s">
        <v>24</v>
      </c>
      <c r="K545" s="48">
        <v>42156</v>
      </c>
      <c r="L545" s="48">
        <v>42887</v>
      </c>
      <c r="M545" s="47" t="s">
        <v>18</v>
      </c>
      <c r="N545" s="21"/>
      <c r="O545" s="21"/>
      <c r="P545" s="22"/>
      <c r="Q545" s="21"/>
      <c r="R545" s="21"/>
      <c r="S545" s="21"/>
      <c r="T545" s="21"/>
      <c r="U545" s="21"/>
      <c r="V545" s="47"/>
      <c r="W545" s="29" t="s">
        <v>20</v>
      </c>
      <c r="X545" s="23" t="s">
        <v>2199</v>
      </c>
      <c r="Y545" s="25" t="s">
        <v>1362</v>
      </c>
      <c r="Z545" s="25" t="s">
        <v>1356</v>
      </c>
      <c r="AA54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4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4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4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4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5" s="160">
        <f>SUM(Infrastructure[[#This Row],[2011/12c]:[2014/15c]])</f>
        <v>0</v>
      </c>
      <c r="AH545" s="160">
        <f>SUM(Infrastructure[[#This Row],[2012/13c]:[2014/15c]])</f>
        <v>0</v>
      </c>
      <c r="AI545" s="160">
        <f>SUM(Infrastructure[[#This Row],[2015 to 2020c]:[Beyond 2020c]])</f>
        <v>0</v>
      </c>
      <c r="AJ545" s="160">
        <f>Infrastructure[[#This Row],[2012 to 2015 deflated]]+Infrastructure[[#This Row],[Post 2015 deflated]]</f>
        <v>0</v>
      </c>
      <c r="AK545" s="160">
        <f>Infrastructure[[#This Row],[2011 to 2015 deflated]]+Infrastructure[[#This Row],[Post 2015 deflated]]</f>
        <v>0</v>
      </c>
    </row>
    <row r="546" spans="1:37" ht="30">
      <c r="A546" s="109" t="s">
        <v>100</v>
      </c>
      <c r="B546" s="109" t="s">
        <v>1836</v>
      </c>
      <c r="C546" s="114" t="s">
        <v>1836</v>
      </c>
      <c r="D546" s="118" t="s">
        <v>1837</v>
      </c>
      <c r="E546" s="120" t="s">
        <v>1838</v>
      </c>
      <c r="F546" s="26" t="s">
        <v>37</v>
      </c>
      <c r="G546" s="124" t="s">
        <v>15</v>
      </c>
      <c r="H546" s="29" t="s">
        <v>18</v>
      </c>
      <c r="I546" s="127" t="s">
        <v>15</v>
      </c>
      <c r="J546" s="28" t="s">
        <v>22</v>
      </c>
      <c r="K546" s="44">
        <v>2016</v>
      </c>
      <c r="L546" s="44">
        <v>2023</v>
      </c>
      <c r="M546" s="29" t="s">
        <v>41</v>
      </c>
      <c r="N546" s="24">
        <v>4100</v>
      </c>
      <c r="O546" s="24"/>
      <c r="P546" s="129"/>
      <c r="Q546" s="24"/>
      <c r="R546" s="24"/>
      <c r="S546" s="24"/>
      <c r="T546" s="24">
        <v>4100</v>
      </c>
      <c r="U546" s="24"/>
      <c r="V546" s="127" t="s">
        <v>23</v>
      </c>
      <c r="W546" s="29" t="s">
        <v>20</v>
      </c>
      <c r="X546" s="131"/>
      <c r="Y546" s="132"/>
      <c r="Z546" s="118"/>
      <c r="AA54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4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0</v>
      </c>
      <c r="AC54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0</v>
      </c>
      <c r="AD54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0</v>
      </c>
      <c r="AE54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3707.1641526494363</v>
      </c>
      <c r="AF54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6" s="160">
        <f>SUM(Infrastructure[[#This Row],[2011/12c]:[2014/15c]])</f>
        <v>0</v>
      </c>
      <c r="AH546" s="160">
        <f>SUM(Infrastructure[[#This Row],[2012/13c]:[2014/15c]])</f>
        <v>0</v>
      </c>
      <c r="AI546" s="160">
        <f>SUM(Infrastructure[[#This Row],[2015 to 2020c]:[Beyond 2020c]])</f>
        <v>3707.1641526494363</v>
      </c>
      <c r="AJ546" s="160">
        <f>Infrastructure[[#This Row],[2012 to 2015 deflated]]+Infrastructure[[#This Row],[Post 2015 deflated]]</f>
        <v>3707.1641526494363</v>
      </c>
      <c r="AK546" s="160">
        <f>Infrastructure[[#This Row],[2011 to 2015 deflated]]+Infrastructure[[#This Row],[Post 2015 deflated]]</f>
        <v>3707.1641526494363</v>
      </c>
    </row>
    <row r="547" spans="1:37" ht="195">
      <c r="A547" s="109" t="s">
        <v>100</v>
      </c>
      <c r="B547" s="109" t="s">
        <v>1839</v>
      </c>
      <c r="C547" s="114" t="s">
        <v>1840</v>
      </c>
      <c r="D547" s="118" t="s">
        <v>1845</v>
      </c>
      <c r="E547" s="120" t="s">
        <v>1846</v>
      </c>
      <c r="F547" s="26" t="s">
        <v>39</v>
      </c>
      <c r="G547" s="124" t="s">
        <v>15</v>
      </c>
      <c r="H547" s="29" t="s">
        <v>18</v>
      </c>
      <c r="I547" s="127" t="s">
        <v>15</v>
      </c>
      <c r="J547" s="28"/>
      <c r="K547" s="44"/>
      <c r="L547" s="44"/>
      <c r="M547" s="29"/>
      <c r="N547" s="24">
        <v>1184.0889780855409</v>
      </c>
      <c r="O547" s="24"/>
      <c r="P547" s="129"/>
      <c r="Q547" s="24">
        <v>258.7147180130433</v>
      </c>
      <c r="R547" s="24">
        <v>230.69105244915619</v>
      </c>
      <c r="S547" s="24">
        <v>188.84168661448729</v>
      </c>
      <c r="T547" s="24"/>
      <c r="U547" s="24"/>
      <c r="V547" s="127"/>
      <c r="W547" s="29" t="s">
        <v>32</v>
      </c>
      <c r="X547" s="131" t="s">
        <v>1843</v>
      </c>
      <c r="Y547" s="132"/>
      <c r="Z547" s="118" t="s">
        <v>1844</v>
      </c>
      <c r="AA54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4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284.00539877385512</v>
      </c>
      <c r="AC54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253.2422772371219</v>
      </c>
      <c r="AD54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207.30192284372063</v>
      </c>
      <c r="AE54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7" s="160">
        <f>SUM(Infrastructure[[#This Row],[2011/12c]:[2014/15c]])</f>
        <v>744.54959885469759</v>
      </c>
      <c r="AH547" s="160">
        <f>SUM(Infrastructure[[#This Row],[2012/13c]:[2014/15c]])</f>
        <v>744.54959885469759</v>
      </c>
      <c r="AI547" s="160">
        <f>SUM(Infrastructure[[#This Row],[2015 to 2020c]:[Beyond 2020c]])</f>
        <v>0</v>
      </c>
      <c r="AJ547" s="160">
        <f>Infrastructure[[#This Row],[2012 to 2015 deflated]]+Infrastructure[[#This Row],[Post 2015 deflated]]</f>
        <v>744.54959885469759</v>
      </c>
      <c r="AK547" s="160">
        <f>Infrastructure[[#This Row],[2011 to 2015 deflated]]+Infrastructure[[#This Row],[Post 2015 deflated]]</f>
        <v>744.54959885469759</v>
      </c>
    </row>
    <row r="548" spans="1:37" ht="195">
      <c r="A548" s="109" t="s">
        <v>100</v>
      </c>
      <c r="B548" s="109" t="s">
        <v>1839</v>
      </c>
      <c r="C548" s="114" t="s">
        <v>1840</v>
      </c>
      <c r="D548" s="118" t="s">
        <v>1841</v>
      </c>
      <c r="E548" s="120" t="s">
        <v>1842</v>
      </c>
      <c r="F548" s="26" t="s">
        <v>39</v>
      </c>
      <c r="G548" s="124" t="s">
        <v>15</v>
      </c>
      <c r="H548" s="29" t="s">
        <v>18</v>
      </c>
      <c r="I548" s="127" t="s">
        <v>15</v>
      </c>
      <c r="J548" s="28"/>
      <c r="K548" s="44"/>
      <c r="L548" s="44"/>
      <c r="M548" s="29"/>
      <c r="N548" s="24">
        <v>937.55983911746011</v>
      </c>
      <c r="O548" s="24"/>
      <c r="P548" s="129">
        <v>407.3</v>
      </c>
      <c r="Q548" s="24">
        <v>202.81354167186106</v>
      </c>
      <c r="R548" s="24">
        <v>185.9695127924283</v>
      </c>
      <c r="S548" s="24">
        <v>156.16175836873501</v>
      </c>
      <c r="T548" s="24"/>
      <c r="U548" s="24"/>
      <c r="V548" s="127"/>
      <c r="W548" s="29" t="s">
        <v>32</v>
      </c>
      <c r="X548" s="131" t="s">
        <v>1843</v>
      </c>
      <c r="Y548" s="132"/>
      <c r="Z548" s="118" t="s">
        <v>1844</v>
      </c>
      <c r="AA54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447.11564849881989</v>
      </c>
      <c r="AB54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222.63959786142055</v>
      </c>
      <c r="AC54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204.14897940878015</v>
      </c>
      <c r="AD54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171.42736524368519</v>
      </c>
      <c r="AE54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8" s="160">
        <f>SUM(Infrastructure[[#This Row],[2011/12c]:[2014/15c]])</f>
        <v>1045.3315910127058</v>
      </c>
      <c r="AH548" s="160">
        <f>SUM(Infrastructure[[#This Row],[2012/13c]:[2014/15c]])</f>
        <v>598.21594251388592</v>
      </c>
      <c r="AI548" s="160">
        <f>SUM(Infrastructure[[#This Row],[2015 to 2020c]:[Beyond 2020c]])</f>
        <v>0</v>
      </c>
      <c r="AJ548" s="160">
        <f>Infrastructure[[#This Row],[2012 to 2015 deflated]]+Infrastructure[[#This Row],[Post 2015 deflated]]</f>
        <v>598.21594251388592</v>
      </c>
      <c r="AK548" s="160">
        <f>Infrastructure[[#This Row],[2011 to 2015 deflated]]+Infrastructure[[#This Row],[Post 2015 deflated]]</f>
        <v>1045.3315910127058</v>
      </c>
    </row>
    <row r="549" spans="1:37" ht="195">
      <c r="A549" s="109" t="s">
        <v>100</v>
      </c>
      <c r="B549" s="109" t="s">
        <v>1839</v>
      </c>
      <c r="C549" s="114" t="s">
        <v>1847</v>
      </c>
      <c r="D549" s="118" t="s">
        <v>1849</v>
      </c>
      <c r="E549" s="120" t="s">
        <v>1846</v>
      </c>
      <c r="F549" s="26" t="s">
        <v>35</v>
      </c>
      <c r="G549" s="124" t="s">
        <v>15</v>
      </c>
      <c r="H549" s="29" t="s">
        <v>18</v>
      </c>
      <c r="I549" s="127" t="s">
        <v>15</v>
      </c>
      <c r="J549" s="28"/>
      <c r="K549" s="44"/>
      <c r="L549" s="44"/>
      <c r="M549" s="29"/>
      <c r="N549" s="24">
        <v>508.88797494223104</v>
      </c>
      <c r="O549" s="24"/>
      <c r="P549" s="129"/>
      <c r="Q549" s="24">
        <v>111.18827332577096</v>
      </c>
      <c r="R549" s="24">
        <v>99.144493944999965</v>
      </c>
      <c r="S549" s="24">
        <v>81.158819366173887</v>
      </c>
      <c r="T549" s="24"/>
      <c r="U549" s="24"/>
      <c r="V549" s="127"/>
      <c r="W549" s="29" t="s">
        <v>32</v>
      </c>
      <c r="X549" s="131" t="s">
        <v>1843</v>
      </c>
      <c r="Y549" s="132"/>
      <c r="Z549" s="118" t="s">
        <v>1844</v>
      </c>
      <c r="AA54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4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122.05749308498926</v>
      </c>
      <c r="AC54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108.83637295680329</v>
      </c>
      <c r="AD54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89.09250712571918</v>
      </c>
      <c r="AE54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4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49" s="160">
        <f>SUM(Infrastructure[[#This Row],[2011/12c]:[2014/15c]])</f>
        <v>319.98637316751172</v>
      </c>
      <c r="AH549" s="160">
        <f>SUM(Infrastructure[[#This Row],[2012/13c]:[2014/15c]])</f>
        <v>319.98637316751172</v>
      </c>
      <c r="AI549" s="160">
        <f>SUM(Infrastructure[[#This Row],[2015 to 2020c]:[Beyond 2020c]])</f>
        <v>0</v>
      </c>
      <c r="AJ549" s="160">
        <f>Infrastructure[[#This Row],[2012 to 2015 deflated]]+Infrastructure[[#This Row],[Post 2015 deflated]]</f>
        <v>319.98637316751172</v>
      </c>
      <c r="AK549" s="160">
        <f>Infrastructure[[#This Row],[2011 to 2015 deflated]]+Infrastructure[[#This Row],[Post 2015 deflated]]</f>
        <v>319.98637316751172</v>
      </c>
    </row>
    <row r="550" spans="1:37" ht="195">
      <c r="A550" s="109" t="s">
        <v>100</v>
      </c>
      <c r="B550" s="109" t="s">
        <v>1839</v>
      </c>
      <c r="C550" s="114" t="s">
        <v>1847</v>
      </c>
      <c r="D550" s="118" t="s">
        <v>1848</v>
      </c>
      <c r="E550" s="120" t="s">
        <v>1842</v>
      </c>
      <c r="F550" s="26" t="s">
        <v>35</v>
      </c>
      <c r="G550" s="124" t="s">
        <v>15</v>
      </c>
      <c r="H550" s="29" t="s">
        <v>18</v>
      </c>
      <c r="I550" s="127" t="s">
        <v>15</v>
      </c>
      <c r="J550" s="28"/>
      <c r="K550" s="44"/>
      <c r="L550" s="44"/>
      <c r="M550" s="29"/>
      <c r="N550" s="24">
        <v>708.52218051301475</v>
      </c>
      <c r="O550" s="24"/>
      <c r="P550" s="129">
        <v>292</v>
      </c>
      <c r="Q550" s="24">
        <v>130.7019694537463</v>
      </c>
      <c r="R550" s="24">
        <v>132.94778932854607</v>
      </c>
      <c r="S550" s="24">
        <v>118.01280828785676</v>
      </c>
      <c r="T550" s="24"/>
      <c r="U550" s="24"/>
      <c r="V550" s="127"/>
      <c r="W550" s="29" t="s">
        <v>32</v>
      </c>
      <c r="X550" s="131" t="s">
        <v>1843</v>
      </c>
      <c r="Y550" s="132"/>
      <c r="Z550" s="118" t="s">
        <v>1844</v>
      </c>
      <c r="AA55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320.54448652505624</v>
      </c>
      <c r="AB55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143.47875235056404</v>
      </c>
      <c r="AC55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145.94411255123339</v>
      </c>
      <c r="AD55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129.54916108222926</v>
      </c>
      <c r="AE55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0" s="160">
        <f>SUM(Infrastructure[[#This Row],[2011/12c]:[2014/15c]])</f>
        <v>739.51651250908287</v>
      </c>
      <c r="AH550" s="160">
        <f>SUM(Infrastructure[[#This Row],[2012/13c]:[2014/15c]])</f>
        <v>418.97202598402669</v>
      </c>
      <c r="AI550" s="160">
        <f>SUM(Infrastructure[[#This Row],[2015 to 2020c]:[Beyond 2020c]])</f>
        <v>0</v>
      </c>
      <c r="AJ550" s="160">
        <f>Infrastructure[[#This Row],[2012 to 2015 deflated]]+Infrastructure[[#This Row],[Post 2015 deflated]]</f>
        <v>418.97202598402669</v>
      </c>
      <c r="AK550" s="160">
        <f>Infrastructure[[#This Row],[2011 to 2015 deflated]]+Infrastructure[[#This Row],[Post 2015 deflated]]</f>
        <v>739.51651250908287</v>
      </c>
    </row>
    <row r="551" spans="1:37" ht="195">
      <c r="A551" s="109" t="s">
        <v>100</v>
      </c>
      <c r="B551" s="109" t="s">
        <v>1839</v>
      </c>
      <c r="C551" s="114" t="s">
        <v>1850</v>
      </c>
      <c r="D551" s="118" t="s">
        <v>1852</v>
      </c>
      <c r="E551" s="120" t="s">
        <v>1846</v>
      </c>
      <c r="F551" s="26" t="s">
        <v>31</v>
      </c>
      <c r="G551" s="124" t="s">
        <v>15</v>
      </c>
      <c r="H551" s="29" t="s">
        <v>18</v>
      </c>
      <c r="I551" s="127" t="s">
        <v>15</v>
      </c>
      <c r="J551" s="28"/>
      <c r="K551" s="44"/>
      <c r="L551" s="44"/>
      <c r="M551" s="29"/>
      <c r="N551" s="24">
        <v>1351.2101915587036</v>
      </c>
      <c r="O551" s="24"/>
      <c r="P551" s="129"/>
      <c r="Q551" s="24">
        <v>295.22947190224249</v>
      </c>
      <c r="R551" s="24">
        <v>263.25057233003361</v>
      </c>
      <c r="S551" s="24">
        <v>215.49462605182396</v>
      </c>
      <c r="T551" s="24"/>
      <c r="U551" s="24"/>
      <c r="V551" s="127"/>
      <c r="W551" s="29" t="s">
        <v>32</v>
      </c>
      <c r="X551" s="131" t="s">
        <v>1843</v>
      </c>
      <c r="Y551" s="132"/>
      <c r="Z551" s="118" t="s">
        <v>1844</v>
      </c>
      <c r="AA55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5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324.08965574646527</v>
      </c>
      <c r="AC55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288.98465594163633</v>
      </c>
      <c r="AD55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236.56032279688671</v>
      </c>
      <c r="AE55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1" s="160">
        <f>SUM(Infrastructure[[#This Row],[2011/12c]:[2014/15c]])</f>
        <v>849.63463448498828</v>
      </c>
      <c r="AH551" s="160">
        <f>SUM(Infrastructure[[#This Row],[2012/13c]:[2014/15c]])</f>
        <v>849.63463448498828</v>
      </c>
      <c r="AI551" s="160">
        <f>SUM(Infrastructure[[#This Row],[2015 to 2020c]:[Beyond 2020c]])</f>
        <v>0</v>
      </c>
      <c r="AJ551" s="160">
        <f>Infrastructure[[#This Row],[2012 to 2015 deflated]]+Infrastructure[[#This Row],[Post 2015 deflated]]</f>
        <v>849.63463448498828</v>
      </c>
      <c r="AK551" s="160">
        <f>Infrastructure[[#This Row],[2011 to 2015 deflated]]+Infrastructure[[#This Row],[Post 2015 deflated]]</f>
        <v>849.63463448498828</v>
      </c>
    </row>
    <row r="552" spans="1:37" ht="195">
      <c r="A552" s="109" t="s">
        <v>100</v>
      </c>
      <c r="B552" s="109" t="s">
        <v>1839</v>
      </c>
      <c r="C552" s="114" t="s">
        <v>1850</v>
      </c>
      <c r="D552" s="118" t="s">
        <v>1851</v>
      </c>
      <c r="E552" s="120" t="s">
        <v>1842</v>
      </c>
      <c r="F552" s="26" t="s">
        <v>31</v>
      </c>
      <c r="G552" s="124" t="s">
        <v>15</v>
      </c>
      <c r="H552" s="29" t="s">
        <v>18</v>
      </c>
      <c r="I552" s="127" t="s">
        <v>15</v>
      </c>
      <c r="J552" s="28"/>
      <c r="K552" s="44"/>
      <c r="L552" s="44"/>
      <c r="M552" s="29"/>
      <c r="N552" s="24">
        <v>1100.380782562167</v>
      </c>
      <c r="O552" s="24"/>
      <c r="P552" s="129">
        <v>498.5</v>
      </c>
      <c r="Q552" s="24">
        <v>238.03507188315851</v>
      </c>
      <c r="R552" s="24">
        <v>218.26583166346532</v>
      </c>
      <c r="S552" s="24">
        <v>183.28152584034095</v>
      </c>
      <c r="T552" s="24"/>
      <c r="U552" s="24"/>
      <c r="V552" s="127"/>
      <c r="W552" s="29" t="s">
        <v>32</v>
      </c>
      <c r="X552" s="131" t="s">
        <v>1843</v>
      </c>
      <c r="Y552" s="132"/>
      <c r="Z552" s="118" t="s">
        <v>1844</v>
      </c>
      <c r="AA55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547.23091278335801</v>
      </c>
      <c r="AB55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261.30421195802023</v>
      </c>
      <c r="AC55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239.60242786482829</v>
      </c>
      <c r="AD55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201.19822804801686</v>
      </c>
      <c r="AE55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2" s="160">
        <f>SUM(Infrastructure[[#This Row],[2011/12c]:[2014/15c]])</f>
        <v>1249.3357806542235</v>
      </c>
      <c r="AH552" s="160">
        <f>SUM(Infrastructure[[#This Row],[2012/13c]:[2014/15c]])</f>
        <v>702.10486787086541</v>
      </c>
      <c r="AI552" s="160">
        <f>SUM(Infrastructure[[#This Row],[2015 to 2020c]:[Beyond 2020c]])</f>
        <v>0</v>
      </c>
      <c r="AJ552" s="160">
        <f>Infrastructure[[#This Row],[2012 to 2015 deflated]]+Infrastructure[[#This Row],[Post 2015 deflated]]</f>
        <v>702.10486787086541</v>
      </c>
      <c r="AK552" s="160">
        <f>Infrastructure[[#This Row],[2011 to 2015 deflated]]+Infrastructure[[#This Row],[Post 2015 deflated]]</f>
        <v>1249.3357806542235</v>
      </c>
    </row>
    <row r="553" spans="1:37" ht="195">
      <c r="A553" s="109" t="s">
        <v>100</v>
      </c>
      <c r="B553" s="109" t="s">
        <v>1839</v>
      </c>
      <c r="C553" s="114" t="s">
        <v>1853</v>
      </c>
      <c r="D553" s="118" t="s">
        <v>1855</v>
      </c>
      <c r="E553" s="120" t="s">
        <v>1846</v>
      </c>
      <c r="F553" s="26" t="s">
        <v>27</v>
      </c>
      <c r="G553" s="124" t="s">
        <v>15</v>
      </c>
      <c r="H553" s="29" t="s">
        <v>18</v>
      </c>
      <c r="I553" s="127" t="s">
        <v>15</v>
      </c>
      <c r="J553" s="28"/>
      <c r="K553" s="44"/>
      <c r="L553" s="44"/>
      <c r="M553" s="29"/>
      <c r="N553" s="24">
        <v>377.84479811654353</v>
      </c>
      <c r="O553" s="24"/>
      <c r="P553" s="129"/>
      <c r="Q553" s="24">
        <v>82.556304641453124</v>
      </c>
      <c r="R553" s="24">
        <v>73.613905503009732</v>
      </c>
      <c r="S553" s="24">
        <v>60.259701994864656</v>
      </c>
      <c r="T553" s="24"/>
      <c r="U553" s="24"/>
      <c r="V553" s="127"/>
      <c r="W553" s="29" t="s">
        <v>32</v>
      </c>
      <c r="X553" s="131" t="s">
        <v>1843</v>
      </c>
      <c r="Y553" s="132"/>
      <c r="Z553" s="118" t="s">
        <v>1844</v>
      </c>
      <c r="AA55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5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90.626603701029822</v>
      </c>
      <c r="AC55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80.81003952248723</v>
      </c>
      <c r="AD55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66.150394637317802</v>
      </c>
      <c r="AE55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3" s="160">
        <f>SUM(Infrastructure[[#This Row],[2011/12c]:[2014/15c]])</f>
        <v>237.58703786083487</v>
      </c>
      <c r="AH553" s="160">
        <f>SUM(Infrastructure[[#This Row],[2012/13c]:[2014/15c]])</f>
        <v>237.58703786083487</v>
      </c>
      <c r="AI553" s="160">
        <f>SUM(Infrastructure[[#This Row],[2015 to 2020c]:[Beyond 2020c]])</f>
        <v>0</v>
      </c>
      <c r="AJ553" s="160">
        <f>Infrastructure[[#This Row],[2012 to 2015 deflated]]+Infrastructure[[#This Row],[Post 2015 deflated]]</f>
        <v>237.58703786083487</v>
      </c>
      <c r="AK553" s="160">
        <f>Infrastructure[[#This Row],[2011 to 2015 deflated]]+Infrastructure[[#This Row],[Post 2015 deflated]]</f>
        <v>237.58703786083487</v>
      </c>
    </row>
    <row r="554" spans="1:37" ht="195">
      <c r="A554" s="109" t="s">
        <v>100</v>
      </c>
      <c r="B554" s="109" t="s">
        <v>1839</v>
      </c>
      <c r="C554" s="114" t="s">
        <v>1853</v>
      </c>
      <c r="D554" s="118" t="s">
        <v>1854</v>
      </c>
      <c r="E554" s="120" t="s">
        <v>1842</v>
      </c>
      <c r="F554" s="26" t="s">
        <v>27</v>
      </c>
      <c r="G554" s="124" t="s">
        <v>15</v>
      </c>
      <c r="H554" s="29" t="s">
        <v>18</v>
      </c>
      <c r="I554" s="127" t="s">
        <v>15</v>
      </c>
      <c r="J554" s="28"/>
      <c r="K554" s="44"/>
      <c r="L554" s="44"/>
      <c r="M554" s="29"/>
      <c r="N554" s="24">
        <v>293.77771589864193</v>
      </c>
      <c r="O554" s="24"/>
      <c r="P554" s="129">
        <v>143.69999999999999</v>
      </c>
      <c r="Q554" s="24">
        <v>63.550182654750813</v>
      </c>
      <c r="R554" s="24">
        <v>58.272225852133786</v>
      </c>
      <c r="S554" s="24">
        <v>48.932177734348343</v>
      </c>
      <c r="T554" s="24"/>
      <c r="U554" s="24"/>
      <c r="V554" s="127"/>
      <c r="W554" s="29" t="s">
        <v>32</v>
      </c>
      <c r="X554" s="131" t="s">
        <v>1843</v>
      </c>
      <c r="Y554" s="132"/>
      <c r="Z554" s="118" t="s">
        <v>1844</v>
      </c>
      <c r="AA55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157.74740655359787</v>
      </c>
      <c r="AB55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69.762536533015876</v>
      </c>
      <c r="AC55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63.968632583713472</v>
      </c>
      <c r="AD55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53.715547213731099</v>
      </c>
      <c r="AE55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4" s="160">
        <f>SUM(Infrastructure[[#This Row],[2011/12c]:[2014/15c]])</f>
        <v>345.19412288405834</v>
      </c>
      <c r="AH554" s="160">
        <f>SUM(Infrastructure[[#This Row],[2012/13c]:[2014/15c]])</f>
        <v>187.44671633046045</v>
      </c>
      <c r="AI554" s="160">
        <f>SUM(Infrastructure[[#This Row],[2015 to 2020c]:[Beyond 2020c]])</f>
        <v>0</v>
      </c>
      <c r="AJ554" s="160">
        <f>Infrastructure[[#This Row],[2012 to 2015 deflated]]+Infrastructure[[#This Row],[Post 2015 deflated]]</f>
        <v>187.44671633046045</v>
      </c>
      <c r="AK554" s="160">
        <f>Infrastructure[[#This Row],[2011 to 2015 deflated]]+Infrastructure[[#This Row],[Post 2015 deflated]]</f>
        <v>345.19412288405834</v>
      </c>
    </row>
    <row r="555" spans="1:37" ht="195">
      <c r="A555" s="109" t="s">
        <v>100</v>
      </c>
      <c r="B555" s="109" t="s">
        <v>1839</v>
      </c>
      <c r="C555" s="114" t="s">
        <v>1856</v>
      </c>
      <c r="D555" s="118" t="s">
        <v>1858</v>
      </c>
      <c r="E555" s="120" t="s">
        <v>1846</v>
      </c>
      <c r="F555" s="26" t="s">
        <v>38</v>
      </c>
      <c r="G555" s="124" t="s">
        <v>15</v>
      </c>
      <c r="H555" s="29" t="s">
        <v>18</v>
      </c>
      <c r="I555" s="127" t="s">
        <v>15</v>
      </c>
      <c r="J555" s="28"/>
      <c r="K555" s="44"/>
      <c r="L555" s="44"/>
      <c r="M555" s="29"/>
      <c r="N555" s="24">
        <v>1283.350842562917</v>
      </c>
      <c r="O555" s="24"/>
      <c r="P555" s="129"/>
      <c r="Q555" s="24">
        <v>251.25372606866605</v>
      </c>
      <c r="R555" s="24">
        <v>250.02982209244323</v>
      </c>
      <c r="S555" s="24">
        <v>204.67223503721925</v>
      </c>
      <c r="T555" s="24"/>
      <c r="U555" s="24"/>
      <c r="V555" s="127"/>
      <c r="W555" s="29" t="s">
        <v>32</v>
      </c>
      <c r="X555" s="131" t="s">
        <v>1843</v>
      </c>
      <c r="Y555" s="132"/>
      <c r="Z555" s="118" t="s">
        <v>1844</v>
      </c>
      <c r="AA55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5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275.81505688420447</v>
      </c>
      <c r="AC55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274.47151006360747</v>
      </c>
      <c r="AD55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224.67998796555162</v>
      </c>
      <c r="AE55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5" s="160">
        <f>SUM(Infrastructure[[#This Row],[2011/12c]:[2014/15c]])</f>
        <v>774.96655491336355</v>
      </c>
      <c r="AH555" s="160">
        <f>SUM(Infrastructure[[#This Row],[2012/13c]:[2014/15c]])</f>
        <v>774.96655491336355</v>
      </c>
      <c r="AI555" s="160">
        <f>SUM(Infrastructure[[#This Row],[2015 to 2020c]:[Beyond 2020c]])</f>
        <v>0</v>
      </c>
      <c r="AJ555" s="160">
        <f>Infrastructure[[#This Row],[2012 to 2015 deflated]]+Infrastructure[[#This Row],[Post 2015 deflated]]</f>
        <v>774.96655491336355</v>
      </c>
      <c r="AK555" s="160">
        <f>Infrastructure[[#This Row],[2011 to 2015 deflated]]+Infrastructure[[#This Row],[Post 2015 deflated]]</f>
        <v>774.96655491336355</v>
      </c>
    </row>
    <row r="556" spans="1:37" ht="195">
      <c r="A556" s="109" t="s">
        <v>100</v>
      </c>
      <c r="B556" s="109" t="s">
        <v>1839</v>
      </c>
      <c r="C556" s="114" t="s">
        <v>1856</v>
      </c>
      <c r="D556" s="118" t="s">
        <v>1857</v>
      </c>
      <c r="E556" s="120" t="s">
        <v>1842</v>
      </c>
      <c r="F556" s="26" t="s">
        <v>38</v>
      </c>
      <c r="G556" s="124" t="s">
        <v>15</v>
      </c>
      <c r="H556" s="29" t="s">
        <v>18</v>
      </c>
      <c r="I556" s="127" t="s">
        <v>15</v>
      </c>
      <c r="J556" s="28"/>
      <c r="K556" s="44"/>
      <c r="L556" s="44"/>
      <c r="M556" s="29"/>
      <c r="N556" s="24">
        <v>468.29411638453291</v>
      </c>
      <c r="O556" s="24"/>
      <c r="P556" s="129">
        <v>443.4</v>
      </c>
      <c r="Q556" s="24">
        <v>101.30168158380653</v>
      </c>
      <c r="R556" s="24">
        <v>92.888394995214398</v>
      </c>
      <c r="S556" s="24">
        <v>77.999962879361149</v>
      </c>
      <c r="T556" s="24"/>
      <c r="U556" s="24"/>
      <c r="V556" s="127"/>
      <c r="W556" s="29" t="s">
        <v>32</v>
      </c>
      <c r="X556" s="131" t="s">
        <v>1843</v>
      </c>
      <c r="Y556" s="132"/>
      <c r="Z556" s="118" t="s">
        <v>1844</v>
      </c>
      <c r="AA55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486.74460727811623</v>
      </c>
      <c r="AB55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111.20443666919867</v>
      </c>
      <c r="AC55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101.96870848588222</v>
      </c>
      <c r="AD55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85.624856336089962</v>
      </c>
      <c r="AE55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6" s="160">
        <f>SUM(Infrastructure[[#This Row],[2011/12c]:[2014/15c]])</f>
        <v>785.54260876928697</v>
      </c>
      <c r="AH556" s="160">
        <f>SUM(Infrastructure[[#This Row],[2012/13c]:[2014/15c]])</f>
        <v>298.79800149117085</v>
      </c>
      <c r="AI556" s="160">
        <f>SUM(Infrastructure[[#This Row],[2015 to 2020c]:[Beyond 2020c]])</f>
        <v>0</v>
      </c>
      <c r="AJ556" s="160">
        <f>Infrastructure[[#This Row],[2012 to 2015 deflated]]+Infrastructure[[#This Row],[Post 2015 deflated]]</f>
        <v>298.79800149117085</v>
      </c>
      <c r="AK556" s="160">
        <f>Infrastructure[[#This Row],[2011 to 2015 deflated]]+Infrastructure[[#This Row],[Post 2015 deflated]]</f>
        <v>785.54260876928697</v>
      </c>
    </row>
    <row r="557" spans="1:37" ht="195">
      <c r="A557" s="109" t="s">
        <v>100</v>
      </c>
      <c r="B557" s="109" t="s">
        <v>1839</v>
      </c>
      <c r="C557" s="114" t="s">
        <v>1859</v>
      </c>
      <c r="D557" s="118" t="s">
        <v>1861</v>
      </c>
      <c r="E557" s="120" t="s">
        <v>1846</v>
      </c>
      <c r="F557" s="26" t="s">
        <v>37</v>
      </c>
      <c r="G557" s="124" t="s">
        <v>15</v>
      </c>
      <c r="H557" s="29" t="s">
        <v>18</v>
      </c>
      <c r="I557" s="127" t="s">
        <v>15</v>
      </c>
      <c r="J557" s="28"/>
      <c r="K557" s="44"/>
      <c r="L557" s="44"/>
      <c r="M557" s="29"/>
      <c r="N557" s="24">
        <v>3399.7709023469938</v>
      </c>
      <c r="O557" s="24"/>
      <c r="P557" s="129"/>
      <c r="Q557" s="24">
        <v>374.49031318005132</v>
      </c>
      <c r="R557" s="24">
        <v>382.86872988519053</v>
      </c>
      <c r="S557" s="24">
        <v>340.64521402470882</v>
      </c>
      <c r="T557" s="24"/>
      <c r="U557" s="24"/>
      <c r="V557" s="127"/>
      <c r="W557" s="29" t="s">
        <v>32</v>
      </c>
      <c r="X557" s="131" t="s">
        <v>1843</v>
      </c>
      <c r="Y557" s="132"/>
      <c r="Z557" s="118" t="s">
        <v>1844</v>
      </c>
      <c r="AA55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5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411.09864776338031</v>
      </c>
      <c r="AC55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420.29609735461941</v>
      </c>
      <c r="AD55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373.9450178656445</v>
      </c>
      <c r="AE55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7" s="160">
        <f>SUM(Infrastructure[[#This Row],[2011/12c]:[2014/15c]])</f>
        <v>1205.3397629836443</v>
      </c>
      <c r="AH557" s="160">
        <f>SUM(Infrastructure[[#This Row],[2012/13c]:[2014/15c]])</f>
        <v>1205.3397629836443</v>
      </c>
      <c r="AI557" s="160">
        <f>SUM(Infrastructure[[#This Row],[2015 to 2020c]:[Beyond 2020c]])</f>
        <v>0</v>
      </c>
      <c r="AJ557" s="160">
        <f>Infrastructure[[#This Row],[2012 to 2015 deflated]]+Infrastructure[[#This Row],[Post 2015 deflated]]</f>
        <v>1205.3397629836443</v>
      </c>
      <c r="AK557" s="160">
        <f>Infrastructure[[#This Row],[2011 to 2015 deflated]]+Infrastructure[[#This Row],[Post 2015 deflated]]</f>
        <v>1205.3397629836443</v>
      </c>
    </row>
    <row r="558" spans="1:37" ht="195">
      <c r="A558" s="109" t="s">
        <v>100</v>
      </c>
      <c r="B558" s="109" t="s">
        <v>1839</v>
      </c>
      <c r="C558" s="114" t="s">
        <v>1859</v>
      </c>
      <c r="D558" s="118" t="s">
        <v>1860</v>
      </c>
      <c r="E558" s="120" t="s">
        <v>1842</v>
      </c>
      <c r="F558" s="26" t="s">
        <v>37</v>
      </c>
      <c r="G558" s="124" t="s">
        <v>15</v>
      </c>
      <c r="H558" s="29" t="s">
        <v>18</v>
      </c>
      <c r="I558" s="127" t="s">
        <v>15</v>
      </c>
      <c r="J558" s="28"/>
      <c r="K558" s="44"/>
      <c r="L558" s="44"/>
      <c r="M558" s="29"/>
      <c r="N558" s="24">
        <v>1512.8324961917674</v>
      </c>
      <c r="O558" s="24"/>
      <c r="P558" s="129">
        <v>1056.0999999999999</v>
      </c>
      <c r="Q558" s="24">
        <v>327.25688932852739</v>
      </c>
      <c r="R558" s="24">
        <v>300.07761693180731</v>
      </c>
      <c r="S558" s="24">
        <v>251.98027140865125</v>
      </c>
      <c r="T558" s="24"/>
      <c r="U558" s="24"/>
      <c r="V558" s="127"/>
      <c r="W558" s="29" t="s">
        <v>32</v>
      </c>
      <c r="X558" s="131" t="s">
        <v>1843</v>
      </c>
      <c r="Y558" s="132"/>
      <c r="Z558" s="118" t="s">
        <v>1844</v>
      </c>
      <c r="AA55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1159.3391514353145</v>
      </c>
      <c r="AB55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359.24791627260265</v>
      </c>
      <c r="AC55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329.41173163379693</v>
      </c>
      <c r="AD55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276.61262572989875</v>
      </c>
      <c r="AE55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8" s="160">
        <f>SUM(Infrastructure[[#This Row],[2011/12c]:[2014/15c]])</f>
        <v>2124.6114250716128</v>
      </c>
      <c r="AH558" s="160">
        <f>SUM(Infrastructure[[#This Row],[2012/13c]:[2014/15c]])</f>
        <v>965.27227363629845</v>
      </c>
      <c r="AI558" s="160">
        <f>SUM(Infrastructure[[#This Row],[2015 to 2020c]:[Beyond 2020c]])</f>
        <v>0</v>
      </c>
      <c r="AJ558" s="160">
        <f>Infrastructure[[#This Row],[2012 to 2015 deflated]]+Infrastructure[[#This Row],[Post 2015 deflated]]</f>
        <v>965.27227363629845</v>
      </c>
      <c r="AK558" s="160">
        <f>Infrastructure[[#This Row],[2011 to 2015 deflated]]+Infrastructure[[#This Row],[Post 2015 deflated]]</f>
        <v>2124.6114250716128</v>
      </c>
    </row>
    <row r="559" spans="1:37" ht="195">
      <c r="A559" s="109" t="s">
        <v>100</v>
      </c>
      <c r="B559" s="109" t="s">
        <v>1839</v>
      </c>
      <c r="C559" s="114" t="s">
        <v>1862</v>
      </c>
      <c r="D559" s="118" t="s">
        <v>1864</v>
      </c>
      <c r="E559" s="120" t="s">
        <v>1846</v>
      </c>
      <c r="F559" s="26" t="s">
        <v>34</v>
      </c>
      <c r="G559" s="124" t="s">
        <v>15</v>
      </c>
      <c r="H559" s="29" t="s">
        <v>18</v>
      </c>
      <c r="I559" s="127" t="s">
        <v>15</v>
      </c>
      <c r="J559" s="28"/>
      <c r="K559" s="44"/>
      <c r="L559" s="44"/>
      <c r="M559" s="29"/>
      <c r="N559" s="24">
        <v>2188.0616646867511</v>
      </c>
      <c r="O559" s="24"/>
      <c r="P559" s="129"/>
      <c r="Q559" s="24">
        <v>476.74352326914936</v>
      </c>
      <c r="R559" s="24">
        <v>403.27364451522192</v>
      </c>
      <c r="S559" s="24">
        <v>320.67558522444176</v>
      </c>
      <c r="T559" s="24"/>
      <c r="U559" s="24"/>
      <c r="V559" s="127"/>
      <c r="W559" s="29" t="s">
        <v>32</v>
      </c>
      <c r="X559" s="131" t="s">
        <v>1843</v>
      </c>
      <c r="Y559" s="132"/>
      <c r="Z559" s="118" t="s">
        <v>1844</v>
      </c>
      <c r="AA55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5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523.34762969334145</v>
      </c>
      <c r="AC55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442.69569626787626</v>
      </c>
      <c r="AD55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352.02325618798153</v>
      </c>
      <c r="AE55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5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59" s="160">
        <f>SUM(Infrastructure[[#This Row],[2011/12c]:[2014/15c]])</f>
        <v>1318.0665821491993</v>
      </c>
      <c r="AH559" s="160">
        <f>SUM(Infrastructure[[#This Row],[2012/13c]:[2014/15c]])</f>
        <v>1318.0665821491993</v>
      </c>
      <c r="AI559" s="160">
        <f>SUM(Infrastructure[[#This Row],[2015 to 2020c]:[Beyond 2020c]])</f>
        <v>0</v>
      </c>
      <c r="AJ559" s="160">
        <f>Infrastructure[[#This Row],[2012 to 2015 deflated]]+Infrastructure[[#This Row],[Post 2015 deflated]]</f>
        <v>1318.0665821491993</v>
      </c>
      <c r="AK559" s="160">
        <f>Infrastructure[[#This Row],[2011 to 2015 deflated]]+Infrastructure[[#This Row],[Post 2015 deflated]]</f>
        <v>1318.0665821491993</v>
      </c>
    </row>
    <row r="560" spans="1:37" ht="195">
      <c r="A560" s="109" t="s">
        <v>100</v>
      </c>
      <c r="B560" s="109" t="s">
        <v>1839</v>
      </c>
      <c r="C560" s="114" t="s">
        <v>1862</v>
      </c>
      <c r="D560" s="118" t="s">
        <v>1863</v>
      </c>
      <c r="E560" s="120" t="s">
        <v>1842</v>
      </c>
      <c r="F560" s="26" t="s">
        <v>34</v>
      </c>
      <c r="G560" s="124" t="s">
        <v>15</v>
      </c>
      <c r="H560" s="29" t="s">
        <v>18</v>
      </c>
      <c r="I560" s="127" t="s">
        <v>15</v>
      </c>
      <c r="J560" s="28"/>
      <c r="K560" s="44"/>
      <c r="L560" s="44"/>
      <c r="M560" s="29"/>
      <c r="N560" s="24">
        <v>1384.2264493542464</v>
      </c>
      <c r="O560" s="24"/>
      <c r="P560" s="129">
        <v>680</v>
      </c>
      <c r="Q560" s="24">
        <v>299.43674734795019</v>
      </c>
      <c r="R560" s="24">
        <v>274.56798770638397</v>
      </c>
      <c r="S560" s="24">
        <v>230.55940249653577</v>
      </c>
      <c r="T560" s="24"/>
      <c r="U560" s="24"/>
      <c r="V560" s="127"/>
      <c r="W560" s="29" t="s">
        <v>32</v>
      </c>
      <c r="X560" s="131" t="s">
        <v>1843</v>
      </c>
      <c r="Y560" s="132"/>
      <c r="Z560" s="118" t="s">
        <v>1844</v>
      </c>
      <c r="AA56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746.47346177067902</v>
      </c>
      <c r="AB56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328.70821378555377</v>
      </c>
      <c r="AC56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301.40840628616718</v>
      </c>
      <c r="AD56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253.09775783142408</v>
      </c>
      <c r="AE56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0" s="160">
        <f>SUM(Infrastructure[[#This Row],[2011/12c]:[2014/15c]])</f>
        <v>1629.6878396738239</v>
      </c>
      <c r="AH560" s="160">
        <f>SUM(Infrastructure[[#This Row],[2012/13c]:[2014/15c]])</f>
        <v>883.21437790314508</v>
      </c>
      <c r="AI560" s="160">
        <f>SUM(Infrastructure[[#This Row],[2015 to 2020c]:[Beyond 2020c]])</f>
        <v>0</v>
      </c>
      <c r="AJ560" s="160">
        <f>Infrastructure[[#This Row],[2012 to 2015 deflated]]+Infrastructure[[#This Row],[Post 2015 deflated]]</f>
        <v>883.21437790314508</v>
      </c>
      <c r="AK560" s="160">
        <f>Infrastructure[[#This Row],[2011 to 2015 deflated]]+Infrastructure[[#This Row],[Post 2015 deflated]]</f>
        <v>1629.6878396738239</v>
      </c>
    </row>
    <row r="561" spans="1:37" ht="195">
      <c r="A561" s="109" t="s">
        <v>100</v>
      </c>
      <c r="B561" s="109" t="s">
        <v>1839</v>
      </c>
      <c r="C561" s="114" t="s">
        <v>1865</v>
      </c>
      <c r="D561" s="118" t="s">
        <v>1867</v>
      </c>
      <c r="E561" s="120" t="s">
        <v>1846</v>
      </c>
      <c r="F561" s="26" t="s">
        <v>36</v>
      </c>
      <c r="G561" s="124" t="s">
        <v>15</v>
      </c>
      <c r="H561" s="29" t="s">
        <v>18</v>
      </c>
      <c r="I561" s="127" t="s">
        <v>15</v>
      </c>
      <c r="J561" s="28"/>
      <c r="K561" s="44"/>
      <c r="L561" s="44"/>
      <c r="M561" s="29"/>
      <c r="N561" s="24">
        <v>567.4133467350473</v>
      </c>
      <c r="O561" s="24"/>
      <c r="P561" s="129"/>
      <c r="Q561" s="24">
        <v>123.97563588062546</v>
      </c>
      <c r="R561" s="24">
        <v>110.54674484314791</v>
      </c>
      <c r="S561" s="24">
        <v>90.492602657497571</v>
      </c>
      <c r="T561" s="24"/>
      <c r="U561" s="24"/>
      <c r="V561" s="127"/>
      <c r="W561" s="29" t="s">
        <v>32</v>
      </c>
      <c r="X561" s="131" t="s">
        <v>1843</v>
      </c>
      <c r="Y561" s="132"/>
      <c r="Z561" s="118" t="s">
        <v>1844</v>
      </c>
      <c r="AA56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6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136.09488542798778</v>
      </c>
      <c r="AC56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121.35325192727142</v>
      </c>
      <c r="AD56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99.338715250559943</v>
      </c>
      <c r="AE56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1" s="160">
        <f>SUM(Infrastructure[[#This Row],[2011/12c]:[2014/15c]])</f>
        <v>356.78685260581915</v>
      </c>
      <c r="AH561" s="160">
        <f>SUM(Infrastructure[[#This Row],[2012/13c]:[2014/15c]])</f>
        <v>356.78685260581915</v>
      </c>
      <c r="AI561" s="160">
        <f>SUM(Infrastructure[[#This Row],[2015 to 2020c]:[Beyond 2020c]])</f>
        <v>0</v>
      </c>
      <c r="AJ561" s="160">
        <f>Infrastructure[[#This Row],[2012 to 2015 deflated]]+Infrastructure[[#This Row],[Post 2015 deflated]]</f>
        <v>356.78685260581915</v>
      </c>
      <c r="AK561" s="160">
        <f>Infrastructure[[#This Row],[2011 to 2015 deflated]]+Infrastructure[[#This Row],[Post 2015 deflated]]</f>
        <v>356.78685260581915</v>
      </c>
    </row>
    <row r="562" spans="1:37" ht="195">
      <c r="A562" s="109" t="s">
        <v>100</v>
      </c>
      <c r="B562" s="109" t="s">
        <v>1839</v>
      </c>
      <c r="C562" s="114" t="s">
        <v>1865</v>
      </c>
      <c r="D562" s="118" t="s">
        <v>1866</v>
      </c>
      <c r="E562" s="120" t="s">
        <v>1842</v>
      </c>
      <c r="F562" s="26" t="s">
        <v>36</v>
      </c>
      <c r="G562" s="124" t="s">
        <v>15</v>
      </c>
      <c r="H562" s="29" t="s">
        <v>18</v>
      </c>
      <c r="I562" s="127" t="s">
        <v>15</v>
      </c>
      <c r="J562" s="28"/>
      <c r="K562" s="44"/>
      <c r="L562" s="44"/>
      <c r="M562" s="29"/>
      <c r="N562" s="24">
        <v>536.42119068276725</v>
      </c>
      <c r="O562" s="24"/>
      <c r="P562" s="129">
        <v>262</v>
      </c>
      <c r="Q562" s="24">
        <v>116.03897369646056</v>
      </c>
      <c r="R562" s="24">
        <v>106.40172853042881</v>
      </c>
      <c r="S562" s="24">
        <v>89.347338557210392</v>
      </c>
      <c r="T562" s="24"/>
      <c r="U562" s="24"/>
      <c r="V562" s="127"/>
      <c r="W562" s="29" t="s">
        <v>32</v>
      </c>
      <c r="X562" s="131" t="s">
        <v>1843</v>
      </c>
      <c r="Y562" s="132"/>
      <c r="Z562" s="118" t="s">
        <v>1844</v>
      </c>
      <c r="AA56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287.61183379987926</v>
      </c>
      <c r="AB56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127.38237411104953</v>
      </c>
      <c r="AC56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116.80303916837236</v>
      </c>
      <c r="AD56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98.081495754114258</v>
      </c>
      <c r="AE56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2" s="160">
        <f>SUM(Infrastructure[[#This Row],[2011/12c]:[2014/15c]])</f>
        <v>629.87874283341546</v>
      </c>
      <c r="AH562" s="160">
        <f>SUM(Infrastructure[[#This Row],[2012/13c]:[2014/15c]])</f>
        <v>342.26690903353614</v>
      </c>
      <c r="AI562" s="160">
        <f>SUM(Infrastructure[[#This Row],[2015 to 2020c]:[Beyond 2020c]])</f>
        <v>0</v>
      </c>
      <c r="AJ562" s="160">
        <f>Infrastructure[[#This Row],[2012 to 2015 deflated]]+Infrastructure[[#This Row],[Post 2015 deflated]]</f>
        <v>342.26690903353614</v>
      </c>
      <c r="AK562" s="160">
        <f>Infrastructure[[#This Row],[2011 to 2015 deflated]]+Infrastructure[[#This Row],[Post 2015 deflated]]</f>
        <v>629.87874283341546</v>
      </c>
    </row>
    <row r="563" spans="1:37" ht="195">
      <c r="A563" s="109" t="s">
        <v>100</v>
      </c>
      <c r="B563" s="109" t="s">
        <v>1839</v>
      </c>
      <c r="C563" s="114" t="s">
        <v>1868</v>
      </c>
      <c r="D563" s="118" t="s">
        <v>1870</v>
      </c>
      <c r="E563" s="120" t="s">
        <v>1846</v>
      </c>
      <c r="F563" s="26" t="s">
        <v>27</v>
      </c>
      <c r="G563" s="124" t="s">
        <v>15</v>
      </c>
      <c r="H563" s="29" t="s">
        <v>18</v>
      </c>
      <c r="I563" s="127" t="s">
        <v>15</v>
      </c>
      <c r="J563" s="28"/>
      <c r="K563" s="44"/>
      <c r="L563" s="44"/>
      <c r="M563" s="29"/>
      <c r="N563" s="24">
        <v>530.86847206344714</v>
      </c>
      <c r="O563" s="24"/>
      <c r="P563" s="129"/>
      <c r="Q563" s="24">
        <v>115.99085000687163</v>
      </c>
      <c r="R563" s="24">
        <v>103.42686132455906</v>
      </c>
      <c r="S563" s="24">
        <v>84.664328011061784</v>
      </c>
      <c r="T563" s="24"/>
      <c r="U563" s="24"/>
      <c r="V563" s="127"/>
      <c r="W563" s="29" t="s">
        <v>32</v>
      </c>
      <c r="X563" s="131" t="s">
        <v>1843</v>
      </c>
      <c r="Y563" s="132"/>
      <c r="Z563" s="118" t="s">
        <v>1844</v>
      </c>
      <c r="AA56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6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127.32954608581331</v>
      </c>
      <c r="AC56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113.53736354855815</v>
      </c>
      <c r="AD56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92.940697086625818</v>
      </c>
      <c r="AE56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3" s="160">
        <f>SUM(Infrastructure[[#This Row],[2011/12c]:[2014/15c]])</f>
        <v>333.80760672099723</v>
      </c>
      <c r="AH563" s="160">
        <f>SUM(Infrastructure[[#This Row],[2012/13c]:[2014/15c]])</f>
        <v>333.80760672099723</v>
      </c>
      <c r="AI563" s="160">
        <f>SUM(Infrastructure[[#This Row],[2015 to 2020c]:[Beyond 2020c]])</f>
        <v>0</v>
      </c>
      <c r="AJ563" s="160">
        <f>Infrastructure[[#This Row],[2012 to 2015 deflated]]+Infrastructure[[#This Row],[Post 2015 deflated]]</f>
        <v>333.80760672099723</v>
      </c>
      <c r="AK563" s="160">
        <f>Infrastructure[[#This Row],[2011 to 2015 deflated]]+Infrastructure[[#This Row],[Post 2015 deflated]]</f>
        <v>333.80760672099723</v>
      </c>
    </row>
    <row r="564" spans="1:37" ht="195">
      <c r="A564" s="109" t="s">
        <v>100</v>
      </c>
      <c r="B564" s="109" t="s">
        <v>1839</v>
      </c>
      <c r="C564" s="114" t="s">
        <v>1868</v>
      </c>
      <c r="D564" s="118" t="s">
        <v>1869</v>
      </c>
      <c r="E564" s="120" t="s">
        <v>1842</v>
      </c>
      <c r="F564" s="26" t="s">
        <v>27</v>
      </c>
      <c r="G564" s="124" t="s">
        <v>15</v>
      </c>
      <c r="H564" s="29" t="s">
        <v>18</v>
      </c>
      <c r="I564" s="127" t="s">
        <v>15</v>
      </c>
      <c r="J564" s="28"/>
      <c r="K564" s="44"/>
      <c r="L564" s="44"/>
      <c r="M564" s="29"/>
      <c r="N564" s="24">
        <v>484.99015275237394</v>
      </c>
      <c r="O564" s="24"/>
      <c r="P564" s="129">
        <v>178</v>
      </c>
      <c r="Q564" s="24">
        <v>70.136378807134165</v>
      </c>
      <c r="R564" s="24">
        <v>49.213134277706288</v>
      </c>
      <c r="S564" s="24">
        <v>33.497886600928268</v>
      </c>
      <c r="T564" s="24"/>
      <c r="U564" s="24"/>
      <c r="V564" s="127"/>
      <c r="W564" s="29" t="s">
        <v>32</v>
      </c>
      <c r="X564" s="131" t="s">
        <v>1843</v>
      </c>
      <c r="Y564" s="132"/>
      <c r="Z564" s="118" t="s">
        <v>1844</v>
      </c>
      <c r="AA56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195.40040616938361</v>
      </c>
      <c r="AB56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76.992566888560475</v>
      </c>
      <c r="AC56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54.023968689506873</v>
      </c>
      <c r="AD56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36.772475548524362</v>
      </c>
      <c r="AE56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4" s="160">
        <f>SUM(Infrastructure[[#This Row],[2011/12c]:[2014/15c]])</f>
        <v>363.18941729597537</v>
      </c>
      <c r="AH564" s="160">
        <f>SUM(Infrastructure[[#This Row],[2012/13c]:[2014/15c]])</f>
        <v>167.78901112659173</v>
      </c>
      <c r="AI564" s="160">
        <f>SUM(Infrastructure[[#This Row],[2015 to 2020c]:[Beyond 2020c]])</f>
        <v>0</v>
      </c>
      <c r="AJ564" s="160">
        <f>Infrastructure[[#This Row],[2012 to 2015 deflated]]+Infrastructure[[#This Row],[Post 2015 deflated]]</f>
        <v>167.78901112659173</v>
      </c>
      <c r="AK564" s="160">
        <f>Infrastructure[[#This Row],[2011 to 2015 deflated]]+Infrastructure[[#This Row],[Post 2015 deflated]]</f>
        <v>363.18941729597537</v>
      </c>
    </row>
    <row r="565" spans="1:37" ht="195">
      <c r="A565" s="109" t="s">
        <v>100</v>
      </c>
      <c r="B565" s="109" t="s">
        <v>1839</v>
      </c>
      <c r="C565" s="114" t="s">
        <v>1871</v>
      </c>
      <c r="D565" s="118" t="s">
        <v>1873</v>
      </c>
      <c r="E565" s="120" t="s">
        <v>1846</v>
      </c>
      <c r="F565" s="26" t="s">
        <v>25</v>
      </c>
      <c r="G565" s="124" t="s">
        <v>15</v>
      </c>
      <c r="H565" s="29" t="s">
        <v>18</v>
      </c>
      <c r="I565" s="127" t="s">
        <v>15</v>
      </c>
      <c r="J565" s="28"/>
      <c r="K565" s="44"/>
      <c r="L565" s="44"/>
      <c r="M565" s="29"/>
      <c r="N565" s="24">
        <v>1148.5787544273003</v>
      </c>
      <c r="O565" s="24"/>
      <c r="P565" s="129"/>
      <c r="Q565" s="24">
        <v>223.97799576298436</v>
      </c>
      <c r="R565" s="24">
        <v>203.93074561577168</v>
      </c>
      <c r="S565" s="24">
        <v>169.40042088717519</v>
      </c>
      <c r="T565" s="24"/>
      <c r="U565" s="24"/>
      <c r="V565" s="127"/>
      <c r="W565" s="29" t="s">
        <v>32</v>
      </c>
      <c r="X565" s="131" t="s">
        <v>1843</v>
      </c>
      <c r="Y565" s="132"/>
      <c r="Z565" s="118" t="s">
        <v>1844</v>
      </c>
      <c r="AA56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0</v>
      </c>
      <c r="AB56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245.8729850847844</v>
      </c>
      <c r="AC56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223.86601417835411</v>
      </c>
      <c r="AD56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185.96017441920546</v>
      </c>
      <c r="AE56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5" s="160">
        <f>SUM(Infrastructure[[#This Row],[2011/12c]:[2014/15c]])</f>
        <v>655.69917368234394</v>
      </c>
      <c r="AH565" s="160">
        <f>SUM(Infrastructure[[#This Row],[2012/13c]:[2014/15c]])</f>
        <v>655.69917368234394</v>
      </c>
      <c r="AI565" s="160">
        <f>SUM(Infrastructure[[#This Row],[2015 to 2020c]:[Beyond 2020c]])</f>
        <v>0</v>
      </c>
      <c r="AJ565" s="160">
        <f>Infrastructure[[#This Row],[2012 to 2015 deflated]]+Infrastructure[[#This Row],[Post 2015 deflated]]</f>
        <v>655.69917368234394</v>
      </c>
      <c r="AK565" s="160">
        <f>Infrastructure[[#This Row],[2011 to 2015 deflated]]+Infrastructure[[#This Row],[Post 2015 deflated]]</f>
        <v>655.69917368234394</v>
      </c>
    </row>
    <row r="566" spans="1:37" ht="195">
      <c r="A566" s="109" t="s">
        <v>100</v>
      </c>
      <c r="B566" s="109" t="s">
        <v>1839</v>
      </c>
      <c r="C566" s="114" t="s">
        <v>1871</v>
      </c>
      <c r="D566" s="118" t="s">
        <v>1872</v>
      </c>
      <c r="E566" s="120" t="s">
        <v>1842</v>
      </c>
      <c r="F566" s="26" t="s">
        <v>25</v>
      </c>
      <c r="G566" s="124" t="s">
        <v>15</v>
      </c>
      <c r="H566" s="29" t="s">
        <v>18</v>
      </c>
      <c r="I566" s="127" t="s">
        <v>15</v>
      </c>
      <c r="J566" s="28"/>
      <c r="K566" s="44"/>
      <c r="L566" s="44"/>
      <c r="M566" s="29"/>
      <c r="N566" s="24">
        <v>726.51172186673693</v>
      </c>
      <c r="O566" s="24"/>
      <c r="P566" s="129">
        <v>404.3</v>
      </c>
      <c r="Q566" s="24">
        <v>157.15947849964914</v>
      </c>
      <c r="R566" s="24">
        <v>144.10710155921942</v>
      </c>
      <c r="S566" s="24">
        <v>121.00918067160642</v>
      </c>
      <c r="T566" s="24"/>
      <c r="U566" s="24"/>
      <c r="V566" s="127"/>
      <c r="W566" s="29" t="s">
        <v>32</v>
      </c>
      <c r="X566" s="131" t="s">
        <v>1843</v>
      </c>
      <c r="Y566" s="132"/>
      <c r="Z566" s="118" t="s">
        <v>1844</v>
      </c>
      <c r="AA56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443.82238322630224</v>
      </c>
      <c r="AB56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172.52261759662895</v>
      </c>
      <c r="AC56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158.19430436271958</v>
      </c>
      <c r="AD56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132.83844412054054</v>
      </c>
      <c r="AE56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6" s="160">
        <f>SUM(Infrastructure[[#This Row],[2011/12c]:[2014/15c]])</f>
        <v>907.37774930619128</v>
      </c>
      <c r="AH566" s="160">
        <f>SUM(Infrastructure[[#This Row],[2012/13c]:[2014/15c]])</f>
        <v>463.55536607988904</v>
      </c>
      <c r="AI566" s="160">
        <f>SUM(Infrastructure[[#This Row],[2015 to 2020c]:[Beyond 2020c]])</f>
        <v>0</v>
      </c>
      <c r="AJ566" s="160">
        <f>Infrastructure[[#This Row],[2012 to 2015 deflated]]+Infrastructure[[#This Row],[Post 2015 deflated]]</f>
        <v>463.55536607988904</v>
      </c>
      <c r="AK566" s="160">
        <f>Infrastructure[[#This Row],[2011 to 2015 deflated]]+Infrastructure[[#This Row],[Post 2015 deflated]]</f>
        <v>907.37774930619128</v>
      </c>
    </row>
    <row r="567" spans="1:37" ht="195">
      <c r="A567" s="109" t="s">
        <v>100</v>
      </c>
      <c r="B567" s="109" t="s">
        <v>1874</v>
      </c>
      <c r="C567" s="114" t="s">
        <v>1874</v>
      </c>
      <c r="D567" s="118" t="s">
        <v>1876</v>
      </c>
      <c r="E567" s="120" t="s">
        <v>1842</v>
      </c>
      <c r="F567" s="26" t="s">
        <v>27</v>
      </c>
      <c r="G567" s="124" t="s">
        <v>15</v>
      </c>
      <c r="H567" s="29" t="s">
        <v>18</v>
      </c>
      <c r="I567" s="127" t="s">
        <v>15</v>
      </c>
      <c r="J567" s="28"/>
      <c r="K567" s="44"/>
      <c r="L567" s="44"/>
      <c r="M567" s="29"/>
      <c r="N567" s="24">
        <v>44.323183755580558</v>
      </c>
      <c r="O567" s="24"/>
      <c r="P567" s="129">
        <v>8.9499999999999993</v>
      </c>
      <c r="Q567" s="24">
        <v>9.5880193461612038</v>
      </c>
      <c r="R567" s="24">
        <v>8.7917171198305901</v>
      </c>
      <c r="S567" s="24">
        <v>7.3825541826614609</v>
      </c>
      <c r="T567" s="24"/>
      <c r="U567" s="24"/>
      <c r="V567" s="127"/>
      <c r="W567" s="29" t="s">
        <v>32</v>
      </c>
      <c r="X567" s="131" t="s">
        <v>1843</v>
      </c>
      <c r="Y567" s="132"/>
      <c r="Z567" s="118" t="s">
        <v>1844</v>
      </c>
      <c r="AA56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9.8249080630111418</v>
      </c>
      <c r="AB56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10.525297048313524</v>
      </c>
      <c r="AC56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9.651152225512476</v>
      </c>
      <c r="AD56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8.104236437413098</v>
      </c>
      <c r="AE56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7" s="160">
        <f>SUM(Infrastructure[[#This Row],[2011/12c]:[2014/15c]])</f>
        <v>38.105593774250238</v>
      </c>
      <c r="AH567" s="160">
        <f>SUM(Infrastructure[[#This Row],[2012/13c]:[2014/15c]])</f>
        <v>28.280685711239101</v>
      </c>
      <c r="AI567" s="160">
        <f>SUM(Infrastructure[[#This Row],[2015 to 2020c]:[Beyond 2020c]])</f>
        <v>0</v>
      </c>
      <c r="AJ567" s="160">
        <f>Infrastructure[[#This Row],[2012 to 2015 deflated]]+Infrastructure[[#This Row],[Post 2015 deflated]]</f>
        <v>28.280685711239101</v>
      </c>
      <c r="AK567" s="160">
        <f>Infrastructure[[#This Row],[2011 to 2015 deflated]]+Infrastructure[[#This Row],[Post 2015 deflated]]</f>
        <v>38.105593774250238</v>
      </c>
    </row>
    <row r="568" spans="1:37" ht="195">
      <c r="A568" s="109" t="s">
        <v>100</v>
      </c>
      <c r="B568" s="109" t="s">
        <v>1874</v>
      </c>
      <c r="C568" s="114" t="s">
        <v>1874</v>
      </c>
      <c r="D568" s="118" t="s">
        <v>1875</v>
      </c>
      <c r="E568" s="120" t="s">
        <v>1842</v>
      </c>
      <c r="F568" s="26" t="s">
        <v>27</v>
      </c>
      <c r="G568" s="124" t="s">
        <v>15</v>
      </c>
      <c r="H568" s="29" t="s">
        <v>18</v>
      </c>
      <c r="I568" s="127" t="s">
        <v>15</v>
      </c>
      <c r="J568" s="28"/>
      <c r="K568" s="44"/>
      <c r="L568" s="44"/>
      <c r="M568" s="29"/>
      <c r="N568" s="24">
        <v>244.30248779328213</v>
      </c>
      <c r="O568" s="24"/>
      <c r="P568" s="129">
        <v>60.4</v>
      </c>
      <c r="Q568" s="24">
        <v>52.847669792727395</v>
      </c>
      <c r="R568" s="24">
        <v>48.458575904511292</v>
      </c>
      <c r="S568" s="24">
        <v>40.69148919984373</v>
      </c>
      <c r="T568" s="24"/>
      <c r="U568" s="24"/>
      <c r="V568" s="127"/>
      <c r="W568" s="29" t="s">
        <v>32</v>
      </c>
      <c r="X568" s="131" t="s">
        <v>1843</v>
      </c>
      <c r="Y568" s="132"/>
      <c r="Z568" s="118" t="s">
        <v>1844</v>
      </c>
      <c r="AA568"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66.304407486689726</v>
      </c>
      <c r="AB568"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58.013798553957287</v>
      </c>
      <c r="AC568"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53.195648393996699</v>
      </c>
      <c r="AD568"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44.669289422958158</v>
      </c>
      <c r="AE568"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8"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8" s="160">
        <f>SUM(Infrastructure[[#This Row],[2011/12c]:[2014/15c]])</f>
        <v>222.18314385760186</v>
      </c>
      <c r="AH568" s="160">
        <f>SUM(Infrastructure[[#This Row],[2012/13c]:[2014/15c]])</f>
        <v>155.87873637091212</v>
      </c>
      <c r="AI568" s="160">
        <f>SUM(Infrastructure[[#This Row],[2015 to 2020c]:[Beyond 2020c]])</f>
        <v>0</v>
      </c>
      <c r="AJ568" s="160">
        <f>Infrastructure[[#This Row],[2012 to 2015 deflated]]+Infrastructure[[#This Row],[Post 2015 deflated]]</f>
        <v>155.87873637091212</v>
      </c>
      <c r="AK568" s="160">
        <f>Infrastructure[[#This Row],[2011 to 2015 deflated]]+Infrastructure[[#This Row],[Post 2015 deflated]]</f>
        <v>222.18314385760186</v>
      </c>
    </row>
    <row r="569" spans="1:37" ht="195">
      <c r="A569" s="109" t="s">
        <v>100</v>
      </c>
      <c r="B569" s="109" t="s">
        <v>1874</v>
      </c>
      <c r="C569" s="114" t="s">
        <v>1874</v>
      </c>
      <c r="D569" s="118" t="s">
        <v>1877</v>
      </c>
      <c r="E569" s="120" t="s">
        <v>1842</v>
      </c>
      <c r="F569" s="26" t="s">
        <v>39</v>
      </c>
      <c r="G569" s="124" t="s">
        <v>15</v>
      </c>
      <c r="H569" s="29" t="s">
        <v>18</v>
      </c>
      <c r="I569" s="127" t="s">
        <v>15</v>
      </c>
      <c r="J569" s="28"/>
      <c r="K569" s="44"/>
      <c r="L569" s="44"/>
      <c r="M569" s="29"/>
      <c r="N569" s="24">
        <v>30.448590082377688</v>
      </c>
      <c r="O569" s="24"/>
      <c r="P569" s="129">
        <v>7.9660000000000002</v>
      </c>
      <c r="Q569" s="24">
        <v>6.5866584039422076</v>
      </c>
      <c r="R569" s="24">
        <v>6.0396245941660132</v>
      </c>
      <c r="S569" s="24">
        <v>5.0715753477546492</v>
      </c>
      <c r="T569" s="24"/>
      <c r="U569" s="24"/>
      <c r="V569" s="127"/>
      <c r="W569" s="29" t="s">
        <v>32</v>
      </c>
      <c r="X569" s="131" t="s">
        <v>1843</v>
      </c>
      <c r="Y569" s="132"/>
      <c r="Z569" s="118" t="s">
        <v>1844</v>
      </c>
      <c r="AA569"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8.7447170536253367</v>
      </c>
      <c r="AB569"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7.2305377945465805</v>
      </c>
      <c r="AC569"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6.6300286450035824</v>
      </c>
      <c r="AD569"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5.5673476565724238</v>
      </c>
      <c r="AE569"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69"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69" s="160">
        <f>SUM(Infrastructure[[#This Row],[2011/12c]:[2014/15c]])</f>
        <v>28.172631149747922</v>
      </c>
      <c r="AH569" s="160">
        <f>SUM(Infrastructure[[#This Row],[2012/13c]:[2014/15c]])</f>
        <v>19.427914096122585</v>
      </c>
      <c r="AI569" s="160">
        <f>SUM(Infrastructure[[#This Row],[2015 to 2020c]:[Beyond 2020c]])</f>
        <v>0</v>
      </c>
      <c r="AJ569" s="160">
        <f>Infrastructure[[#This Row],[2012 to 2015 deflated]]+Infrastructure[[#This Row],[Post 2015 deflated]]</f>
        <v>19.427914096122585</v>
      </c>
      <c r="AK569" s="160">
        <f>Infrastructure[[#This Row],[2011 to 2015 deflated]]+Infrastructure[[#This Row],[Post 2015 deflated]]</f>
        <v>28.172631149747922</v>
      </c>
    </row>
    <row r="570" spans="1:37" ht="195">
      <c r="A570" s="109" t="s">
        <v>100</v>
      </c>
      <c r="B570" s="109" t="s">
        <v>1874</v>
      </c>
      <c r="C570" s="114" t="s">
        <v>1874</v>
      </c>
      <c r="D570" s="118" t="s">
        <v>1878</v>
      </c>
      <c r="E570" s="120" t="s">
        <v>1842</v>
      </c>
      <c r="F570" s="26" t="s">
        <v>36</v>
      </c>
      <c r="G570" s="124" t="s">
        <v>15</v>
      </c>
      <c r="H570" s="29" t="s">
        <v>18</v>
      </c>
      <c r="I570" s="127" t="s">
        <v>15</v>
      </c>
      <c r="J570" s="28"/>
      <c r="K570" s="44"/>
      <c r="L570" s="44"/>
      <c r="M570" s="29"/>
      <c r="N570" s="24">
        <v>34.220127846941978</v>
      </c>
      <c r="O570" s="24"/>
      <c r="P570" s="129">
        <v>9</v>
      </c>
      <c r="Q570" s="24">
        <v>7.4025198558368279</v>
      </c>
      <c r="R570" s="24">
        <v>6.787727287231978</v>
      </c>
      <c r="S570" s="24">
        <v>5.6997698847805252</v>
      </c>
      <c r="T570" s="24"/>
      <c r="U570" s="24"/>
      <c r="V570" s="127"/>
      <c r="W570" s="29" t="s">
        <v>32</v>
      </c>
      <c r="X570" s="131" t="s">
        <v>1843</v>
      </c>
      <c r="Y570" s="132"/>
      <c r="Z570" s="118" t="s">
        <v>1844</v>
      </c>
      <c r="AA570"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9.879795817553104</v>
      </c>
      <c r="AB570"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8.1261538567833878</v>
      </c>
      <c r="AC570"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7.4512621847872857</v>
      </c>
      <c r="AD570"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6.2569514076299741</v>
      </c>
      <c r="AE570"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70"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70" s="160">
        <f>SUM(Infrastructure[[#This Row],[2011/12c]:[2014/15c]])</f>
        <v>31.714163266753751</v>
      </c>
      <c r="AH570" s="160">
        <f>SUM(Infrastructure[[#This Row],[2012/13c]:[2014/15c]])</f>
        <v>21.834367449200649</v>
      </c>
      <c r="AI570" s="160">
        <f>SUM(Infrastructure[[#This Row],[2015 to 2020c]:[Beyond 2020c]])</f>
        <v>0</v>
      </c>
      <c r="AJ570" s="160">
        <f>Infrastructure[[#This Row],[2012 to 2015 deflated]]+Infrastructure[[#This Row],[Post 2015 deflated]]</f>
        <v>21.834367449200649</v>
      </c>
      <c r="AK570" s="160">
        <f>Infrastructure[[#This Row],[2011 to 2015 deflated]]+Infrastructure[[#This Row],[Post 2015 deflated]]</f>
        <v>31.714163266753751</v>
      </c>
    </row>
    <row r="571" spans="1:37" ht="195">
      <c r="A571" s="109" t="s">
        <v>100</v>
      </c>
      <c r="B571" s="109" t="s">
        <v>1874</v>
      </c>
      <c r="C571" s="114" t="s">
        <v>1874</v>
      </c>
      <c r="D571" s="118" t="s">
        <v>1879</v>
      </c>
      <c r="E571" s="120" t="s">
        <v>1842</v>
      </c>
      <c r="F571" s="26" t="s">
        <v>38</v>
      </c>
      <c r="G571" s="124" t="s">
        <v>15</v>
      </c>
      <c r="H571" s="29" t="s">
        <v>18</v>
      </c>
      <c r="I571" s="127" t="s">
        <v>15</v>
      </c>
      <c r="J571" s="28"/>
      <c r="K571" s="44"/>
      <c r="L571" s="44"/>
      <c r="M571" s="29"/>
      <c r="N571" s="24">
        <v>38.939891105369412</v>
      </c>
      <c r="O571" s="24"/>
      <c r="P571" s="129">
        <v>8.1</v>
      </c>
      <c r="Q571" s="24">
        <v>8.423502050632468</v>
      </c>
      <c r="R571" s="24">
        <v>7.7239150771138245</v>
      </c>
      <c r="S571" s="24">
        <v>6.4859026720103747</v>
      </c>
      <c r="T571" s="24"/>
      <c r="U571" s="24"/>
      <c r="V571" s="127"/>
      <c r="W571" s="29" t="s">
        <v>32</v>
      </c>
      <c r="X571" s="131" t="s">
        <v>1843</v>
      </c>
      <c r="Y571" s="132"/>
      <c r="Z571" s="118" t="s">
        <v>1844</v>
      </c>
      <c r="AA571"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8.8918162357977941</v>
      </c>
      <c r="AB571"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9.2469422587765173</v>
      </c>
      <c r="AC571"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8.4789670971116138</v>
      </c>
      <c r="AD571"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7.1199326768871778</v>
      </c>
      <c r="AE571"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71"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71" s="160">
        <f>SUM(Infrastructure[[#This Row],[2011/12c]:[2014/15c]])</f>
        <v>33.737658268573099</v>
      </c>
      <c r="AH571" s="160">
        <f>SUM(Infrastructure[[#This Row],[2012/13c]:[2014/15c]])</f>
        <v>24.845842032775309</v>
      </c>
      <c r="AI571" s="160">
        <f>SUM(Infrastructure[[#This Row],[2015 to 2020c]:[Beyond 2020c]])</f>
        <v>0</v>
      </c>
      <c r="AJ571" s="160">
        <f>Infrastructure[[#This Row],[2012 to 2015 deflated]]+Infrastructure[[#This Row],[Post 2015 deflated]]</f>
        <v>24.845842032775309</v>
      </c>
      <c r="AK571" s="160">
        <f>Infrastructure[[#This Row],[2011 to 2015 deflated]]+Infrastructure[[#This Row],[Post 2015 deflated]]</f>
        <v>33.737658268573099</v>
      </c>
    </row>
    <row r="572" spans="1:37" ht="195">
      <c r="A572" s="109" t="s">
        <v>100</v>
      </c>
      <c r="B572" s="109" t="s">
        <v>1874</v>
      </c>
      <c r="C572" s="114" t="s">
        <v>1874</v>
      </c>
      <c r="D572" s="118" t="s">
        <v>1881</v>
      </c>
      <c r="E572" s="120" t="s">
        <v>1842</v>
      </c>
      <c r="F572" s="26" t="s">
        <v>38</v>
      </c>
      <c r="G572" s="124" t="s">
        <v>15</v>
      </c>
      <c r="H572" s="29" t="s">
        <v>18</v>
      </c>
      <c r="I572" s="127" t="s">
        <v>15</v>
      </c>
      <c r="J572" s="28"/>
      <c r="K572" s="44"/>
      <c r="L572" s="44"/>
      <c r="M572" s="29"/>
      <c r="N572" s="24">
        <v>390.45912052819517</v>
      </c>
      <c r="O572" s="24"/>
      <c r="P572" s="129">
        <v>88.5</v>
      </c>
      <c r="Q572" s="24">
        <v>84.464365695256859</v>
      </c>
      <c r="R572" s="24">
        <v>77.44944843023643</v>
      </c>
      <c r="S572" s="24">
        <v>65.035617236110838</v>
      </c>
      <c r="T572" s="24"/>
      <c r="U572" s="24"/>
      <c r="V572" s="127"/>
      <c r="W572" s="29" t="s">
        <v>32</v>
      </c>
      <c r="X572" s="131" t="s">
        <v>1843</v>
      </c>
      <c r="Y572" s="132"/>
      <c r="Z572" s="118" t="s">
        <v>1844</v>
      </c>
      <c r="AA572"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97.151325539272193</v>
      </c>
      <c r="AB572"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92.721187436474949</v>
      </c>
      <c r="AC572"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85.020526296982737</v>
      </c>
      <c r="AD572"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71.393179906812492</v>
      </c>
      <c r="AE572"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72"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72" s="160">
        <f>SUM(Infrastructure[[#This Row],[2011/12c]:[2014/15c]])</f>
        <v>346.2862191795424</v>
      </c>
      <c r="AH572" s="160">
        <f>SUM(Infrastructure[[#This Row],[2012/13c]:[2014/15c]])</f>
        <v>249.13489364027018</v>
      </c>
      <c r="AI572" s="160">
        <f>SUM(Infrastructure[[#This Row],[2015 to 2020c]:[Beyond 2020c]])</f>
        <v>0</v>
      </c>
      <c r="AJ572" s="160">
        <f>Infrastructure[[#This Row],[2012 to 2015 deflated]]+Infrastructure[[#This Row],[Post 2015 deflated]]</f>
        <v>249.13489364027018</v>
      </c>
      <c r="AK572" s="160">
        <f>Infrastructure[[#This Row],[2011 to 2015 deflated]]+Infrastructure[[#This Row],[Post 2015 deflated]]</f>
        <v>346.2862191795424</v>
      </c>
    </row>
    <row r="573" spans="1:37" ht="195">
      <c r="A573" s="109" t="s">
        <v>100</v>
      </c>
      <c r="B573" s="109" t="s">
        <v>1874</v>
      </c>
      <c r="C573" s="114" t="s">
        <v>1874</v>
      </c>
      <c r="D573" s="118" t="s">
        <v>1882</v>
      </c>
      <c r="E573" s="120" t="s">
        <v>1842</v>
      </c>
      <c r="F573" s="26" t="s">
        <v>31</v>
      </c>
      <c r="G573" s="124" t="s">
        <v>15</v>
      </c>
      <c r="H573" s="29" t="s">
        <v>18</v>
      </c>
      <c r="I573" s="127" t="s">
        <v>15</v>
      </c>
      <c r="J573" s="28"/>
      <c r="K573" s="44"/>
      <c r="L573" s="44"/>
      <c r="M573" s="29"/>
      <c r="N573" s="24">
        <v>135.10649561616975</v>
      </c>
      <c r="O573" s="24"/>
      <c r="P573" s="129">
        <v>26.3</v>
      </c>
      <c r="Q573" s="24">
        <v>29.226323201495656</v>
      </c>
      <c r="R573" s="24">
        <v>26.799024570509168</v>
      </c>
      <c r="S573" s="24">
        <v>22.503596082271589</v>
      </c>
      <c r="T573" s="24"/>
      <c r="U573" s="24"/>
      <c r="V573" s="127"/>
      <c r="W573" s="29" t="s">
        <v>32</v>
      </c>
      <c r="X573" s="131" t="s">
        <v>1843</v>
      </c>
      <c r="Y573" s="132"/>
      <c r="Z573" s="118" t="s">
        <v>1844</v>
      </c>
      <c r="AA573"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28.870958889071847</v>
      </c>
      <c r="AB573"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32.083345080954672</v>
      </c>
      <c r="AC573"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29.418765651802151</v>
      </c>
      <c r="AD573"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24.703437161503473</v>
      </c>
      <c r="AE573"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73"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73" s="160">
        <f>SUM(Infrastructure[[#This Row],[2011/12c]:[2014/15c]])</f>
        <v>115.07650678333214</v>
      </c>
      <c r="AH573" s="160">
        <f>SUM(Infrastructure[[#This Row],[2012/13c]:[2014/15c]])</f>
        <v>86.205547894260292</v>
      </c>
      <c r="AI573" s="160">
        <f>SUM(Infrastructure[[#This Row],[2015 to 2020c]:[Beyond 2020c]])</f>
        <v>0</v>
      </c>
      <c r="AJ573" s="160">
        <f>Infrastructure[[#This Row],[2012 to 2015 deflated]]+Infrastructure[[#This Row],[Post 2015 deflated]]</f>
        <v>86.205547894260292</v>
      </c>
      <c r="AK573" s="160">
        <f>Infrastructure[[#This Row],[2011 to 2015 deflated]]+Infrastructure[[#This Row],[Post 2015 deflated]]</f>
        <v>115.07650678333214</v>
      </c>
    </row>
    <row r="574" spans="1:37" ht="195">
      <c r="A574" s="109" t="s">
        <v>100</v>
      </c>
      <c r="B574" s="109" t="s">
        <v>1874</v>
      </c>
      <c r="C574" s="114" t="s">
        <v>1874</v>
      </c>
      <c r="D574" s="118" t="s">
        <v>1880</v>
      </c>
      <c r="E574" s="120" t="s">
        <v>1842</v>
      </c>
      <c r="F574" s="26" t="s">
        <v>38</v>
      </c>
      <c r="G574" s="124" t="s">
        <v>15</v>
      </c>
      <c r="H574" s="29" t="s">
        <v>18</v>
      </c>
      <c r="I574" s="127" t="s">
        <v>15</v>
      </c>
      <c r="J574" s="28"/>
      <c r="K574" s="44"/>
      <c r="L574" s="44"/>
      <c r="M574" s="29"/>
      <c r="N574" s="24">
        <v>102.28259927917354</v>
      </c>
      <c r="O574" s="24"/>
      <c r="P574" s="129">
        <v>26.8</v>
      </c>
      <c r="Q574" s="24">
        <v>22.125837035361776</v>
      </c>
      <c r="R574" s="24">
        <v>20.288246532612007</v>
      </c>
      <c r="S574" s="24">
        <v>17.036385185819963</v>
      </c>
      <c r="T574" s="24"/>
      <c r="U574" s="24"/>
      <c r="V574" s="127"/>
      <c r="W574" s="29" t="s">
        <v>32</v>
      </c>
      <c r="X574" s="131" t="s">
        <v>1843</v>
      </c>
      <c r="Y574" s="132"/>
      <c r="Z574" s="118" t="s">
        <v>1844</v>
      </c>
      <c r="AA574"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29.419836434491465</v>
      </c>
      <c r="AB574"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24.288750244647652</v>
      </c>
      <c r="AC574"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22.271525915376262</v>
      </c>
      <c r="AD574"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18.701778567231969</v>
      </c>
      <c r="AE574"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74"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74" s="160">
        <f>SUM(Infrastructure[[#This Row],[2011/12c]:[2014/15c]])</f>
        <v>94.681891161747345</v>
      </c>
      <c r="AH574" s="160">
        <f>SUM(Infrastructure[[#This Row],[2012/13c]:[2014/15c]])</f>
        <v>65.262054727255887</v>
      </c>
      <c r="AI574" s="160">
        <f>SUM(Infrastructure[[#This Row],[2015 to 2020c]:[Beyond 2020c]])</f>
        <v>0</v>
      </c>
      <c r="AJ574" s="160">
        <f>Infrastructure[[#This Row],[2012 to 2015 deflated]]+Infrastructure[[#This Row],[Post 2015 deflated]]</f>
        <v>65.262054727255887</v>
      </c>
      <c r="AK574" s="160">
        <f>Infrastructure[[#This Row],[2011 to 2015 deflated]]+Infrastructure[[#This Row],[Post 2015 deflated]]</f>
        <v>94.681891161747345</v>
      </c>
    </row>
    <row r="575" spans="1:37" ht="195">
      <c r="A575" s="109" t="s">
        <v>100</v>
      </c>
      <c r="B575" s="109" t="s">
        <v>1874</v>
      </c>
      <c r="C575" s="114" t="s">
        <v>1874</v>
      </c>
      <c r="D575" s="118" t="s">
        <v>1884</v>
      </c>
      <c r="E575" s="120" t="s">
        <v>1842</v>
      </c>
      <c r="F575" s="26" t="s">
        <v>38</v>
      </c>
      <c r="G575" s="124" t="s">
        <v>15</v>
      </c>
      <c r="H575" s="29" t="s">
        <v>18</v>
      </c>
      <c r="I575" s="127" t="s">
        <v>15</v>
      </c>
      <c r="J575" s="28"/>
      <c r="K575" s="44"/>
      <c r="L575" s="44"/>
      <c r="M575" s="29"/>
      <c r="N575" s="24">
        <v>365.88908971905227</v>
      </c>
      <c r="O575" s="24"/>
      <c r="P575" s="129">
        <v>79.8</v>
      </c>
      <c r="Q575" s="24">
        <v>79.149360978246236</v>
      </c>
      <c r="R575" s="24">
        <v>72.575864400472113</v>
      </c>
      <c r="S575" s="24">
        <v>60.943185954133696</v>
      </c>
      <c r="T575" s="24"/>
      <c r="U575" s="24"/>
      <c r="V575" s="127"/>
      <c r="W575" s="29" t="s">
        <v>32</v>
      </c>
      <c r="X575" s="131" t="s">
        <v>1843</v>
      </c>
      <c r="Y575" s="132"/>
      <c r="Z575" s="118" t="s">
        <v>1844</v>
      </c>
      <c r="AA575"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87.600856248970857</v>
      </c>
      <c r="AB575"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86.886613950541999</v>
      </c>
      <c r="AC575"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79.670524617676179</v>
      </c>
      <c r="AD575"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66.900692633112357</v>
      </c>
      <c r="AE575"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75"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75" s="160">
        <f>SUM(Infrastructure[[#This Row],[2011/12c]:[2014/15c]])</f>
        <v>321.05868745030136</v>
      </c>
      <c r="AH575" s="160">
        <f>SUM(Infrastructure[[#This Row],[2012/13c]:[2014/15c]])</f>
        <v>233.45783120133055</v>
      </c>
      <c r="AI575" s="160">
        <f>SUM(Infrastructure[[#This Row],[2015 to 2020c]:[Beyond 2020c]])</f>
        <v>0</v>
      </c>
      <c r="AJ575" s="160">
        <f>Infrastructure[[#This Row],[2012 to 2015 deflated]]+Infrastructure[[#This Row],[Post 2015 deflated]]</f>
        <v>233.45783120133055</v>
      </c>
      <c r="AK575" s="160">
        <f>Infrastructure[[#This Row],[2011 to 2015 deflated]]+Infrastructure[[#This Row],[Post 2015 deflated]]</f>
        <v>321.05868745030136</v>
      </c>
    </row>
    <row r="576" spans="1:37" ht="195">
      <c r="A576" s="109" t="s">
        <v>100</v>
      </c>
      <c r="B576" s="109" t="s">
        <v>1874</v>
      </c>
      <c r="C576" s="114" t="s">
        <v>1874</v>
      </c>
      <c r="D576" s="118" t="s">
        <v>1883</v>
      </c>
      <c r="E576" s="120" t="s">
        <v>1842</v>
      </c>
      <c r="F576" s="26" t="s">
        <v>39</v>
      </c>
      <c r="G576" s="124" t="s">
        <v>15</v>
      </c>
      <c r="H576" s="29" t="s">
        <v>18</v>
      </c>
      <c r="I576" s="127" t="s">
        <v>15</v>
      </c>
      <c r="J576" s="28"/>
      <c r="K576" s="44"/>
      <c r="L576" s="44"/>
      <c r="M576" s="29"/>
      <c r="N576" s="24">
        <v>14.054394848620596</v>
      </c>
      <c r="O576" s="24"/>
      <c r="P576" s="129">
        <v>3.6890000000000001</v>
      </c>
      <c r="Q576" s="24">
        <v>3.0402556470279802</v>
      </c>
      <c r="R576" s="24">
        <v>2.787756955386115</v>
      </c>
      <c r="S576" s="24">
        <v>2.3409268622630472</v>
      </c>
      <c r="T576" s="24"/>
      <c r="U576" s="24"/>
      <c r="V576" s="127"/>
      <c r="W576" s="29" t="s">
        <v>32</v>
      </c>
      <c r="X576" s="131" t="s">
        <v>1843</v>
      </c>
      <c r="Y576" s="132"/>
      <c r="Z576" s="118" t="s">
        <v>1844</v>
      </c>
      <c r="AA576"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4.0496185301059331</v>
      </c>
      <c r="AB576"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3.3374561139776939</v>
      </c>
      <c r="AC576"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3.0602743897975904</v>
      </c>
      <c r="AD576"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2.5697643803315739</v>
      </c>
      <c r="AE576"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76"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76" s="160">
        <f>SUM(Infrastructure[[#This Row],[2011/12c]:[2014/15c]])</f>
        <v>13.01711341421279</v>
      </c>
      <c r="AH576" s="160">
        <f>SUM(Infrastructure[[#This Row],[2012/13c]:[2014/15c]])</f>
        <v>8.9674948841068574</v>
      </c>
      <c r="AI576" s="160">
        <f>SUM(Infrastructure[[#This Row],[2015 to 2020c]:[Beyond 2020c]])</f>
        <v>0</v>
      </c>
      <c r="AJ576" s="160">
        <f>Infrastructure[[#This Row],[2012 to 2015 deflated]]+Infrastructure[[#This Row],[Post 2015 deflated]]</f>
        <v>8.9674948841068574</v>
      </c>
      <c r="AK576" s="160">
        <f>Infrastructure[[#This Row],[2011 to 2015 deflated]]+Infrastructure[[#This Row],[Post 2015 deflated]]</f>
        <v>13.01711341421279</v>
      </c>
    </row>
    <row r="577" spans="1:37" ht="195">
      <c r="A577" s="109" t="s">
        <v>100</v>
      </c>
      <c r="B577" s="109" t="s">
        <v>1874</v>
      </c>
      <c r="C577" s="114" t="s">
        <v>1874</v>
      </c>
      <c r="D577" s="118" t="s">
        <v>1885</v>
      </c>
      <c r="E577" s="120" t="s">
        <v>1842</v>
      </c>
      <c r="F577" s="26" t="s">
        <v>38</v>
      </c>
      <c r="G577" s="124" t="s">
        <v>15</v>
      </c>
      <c r="H577" s="29" t="s">
        <v>18</v>
      </c>
      <c r="I577" s="127" t="s">
        <v>15</v>
      </c>
      <c r="J577" s="28"/>
      <c r="K577" s="44"/>
      <c r="L577" s="44"/>
      <c r="M577" s="29"/>
      <c r="N577" s="24">
        <v>34.515915589111366</v>
      </c>
      <c r="O577" s="24"/>
      <c r="P577" s="129">
        <v>9.3629999999999995</v>
      </c>
      <c r="Q577" s="24">
        <v>7.4665048486549566</v>
      </c>
      <c r="R577" s="24">
        <v>6.8463982114825237</v>
      </c>
      <c r="S577" s="24">
        <v>5.7490368563314496</v>
      </c>
      <c r="T577" s="24"/>
      <c r="U577" s="24"/>
      <c r="V577" s="127"/>
      <c r="W577" s="29" t="s">
        <v>32</v>
      </c>
      <c r="X577" s="131" t="s">
        <v>1843</v>
      </c>
      <c r="Y577" s="132"/>
      <c r="Z577" s="118" t="s">
        <v>1844</v>
      </c>
      <c r="AA577" s="159">
        <f>IF(_baseyear="2010/11",IF(Infrastructure[[#This Row],[2011/12 (£m)]]&lt;&gt;0,IF(Infrastructure[[#This Row],[Basis of costs]]="Nominal",Infrastructure[[#This Row],[2011/12 (£m)]]*deflator[2010/11]/deflator[2011/12],IF(AND(Infrastructure[[#This Row],[Basis of costs]]="Constant",MID(Infrastructure[[#This Row],[Base Year]],5,1)="/"),Infrastructure[[#This Row],[2011/12 (£m)]]*deflator[2010/11]/INDEX('Indexation data'!$B$2:$AE$2,MATCH(Infrastructure[[#This Row],[Base Year]],'Indexation data'!$B$1:$AE$1,0)),Infrastructure[[#This Row],[2011/12 (£m)]])),0),IF(_baseyear="2008/09",IF(Infrastructure[[#This Row],[2011/12 (£m)]]&lt;&gt;0,IF(Infrastructure[[#This Row],[Basis of costs]]="Nominal",Infrastructure[[#This Row],[2011/12 (£m)]]*deflator[2008/09]/deflator[2011/12],IF(AND(Infrastructure[[#This Row],[Basis of costs]]="Constant",MID(Infrastructure[[#This Row],[Base Year]],5,1)="/"),Infrastructure[[#This Row],[2011/12 (£m)]]*deflator[2008/09]/INDEX('Indexation data'!$B$2:$AE$2,MATCH(Infrastructure[[#This Row],[Base Year]],'Indexation data'!$B$1:$AE$1,0)),Infrastructure[[#This Row],[2011/12 (£m)]])),0),IF(_baseyear="2011/12",IF(Infrastructure[[#This Row],[2011/12 (£m)]]&lt;&gt;0,IF(Infrastructure[[#This Row],[Basis of costs]]="Nominal",Infrastructure[[#This Row],[2011/12 (£m)]]*deflator[2011/12]/deflator[2011/12],IF(AND(Infrastructure[[#This Row],[Basis of costs]]="Constant",MID(Infrastructure[[#This Row],[Base Year]],5,1)="/"),Infrastructure[[#This Row],[2011/12 (£m)]]*deflator[2011/12]/INDEX('Indexation data'!$B$2:$AE$2,MATCH(Infrastructure[[#This Row],[Base Year]],'Indexation data'!$B$1:$AE$1,0)),Infrastructure[[#This Row],[2011/12 (£m)]])),0),"Error")))</f>
        <v>10.278280915527745</v>
      </c>
      <c r="AB577" s="159">
        <f>IF(_baseyear="2010/11",IF(Infrastructure[[#This Row],[2012/13 (£m)]]&lt;&gt;0,IF(Infrastructure[[#This Row],[Basis of costs]]="Nominal",Infrastructure[[#This Row],[2012/13 (£m)]]*deflator[2010/11]/deflator[2012/13],IF(AND(Infrastructure[[#This Row],[Basis of costs]]="Constant",MID(Infrastructure[[#This Row],[Base Year]],5,1)="/"),Infrastructure[[#This Row],[2012/13 (£m)]]*deflator[2010/11]/INDEX('Indexation data'!$B$2:$AE$2,MATCH(Infrastructure[[#This Row],[Base Year]],'Indexation data'!$B$1:$AE$1,0)),Infrastructure[[#This Row],[2012/13 (£m)]])),0),IF(_baseyear="2008/09",IF(Infrastructure[[#This Row],[2012/13 (£m)]]&lt;&gt;0,IF(Infrastructure[[#This Row],[Basis of costs]]="Nominal",Infrastructure[[#This Row],[2012/13 (£m)]]*deflator[2008/09]/deflator[2012/13],IF(AND(Infrastructure[[#This Row],[Basis of costs]]="Constant",MID(Infrastructure[[#This Row],[Base Year]],5,1)="/"),Infrastructure[[#This Row],[2012/13 (£m)]]*deflator[2008/09]/INDEX('Indexation data'!$B$2:$AE$2,MATCH(Infrastructure[[#This Row],[Base Year]],'Indexation data'!$B$1:$AE$1,0)),Infrastructure[[#This Row],[2012/13 (£m)]])),0),IF(_baseyear="2011/12",IF(Infrastructure[[#This Row],[2012/13 (£m)]]&lt;&gt;0,IF(Infrastructure[[#This Row],[Basis of costs]]="Nominal",Infrastructure[[#This Row],[2012/13 (£m)]]*deflator[2011/12]/deflator[2012/13],IF(AND(Infrastructure[[#This Row],[Basis of costs]]="Constant",MID(Infrastructure[[#This Row],[Base Year]],5,1)="/"),Infrastructure[[#This Row],[2012/13 (£m)]]*deflator[2011/12]/INDEX('Indexation data'!$B$2:$AE$2,MATCH(Infrastructure[[#This Row],[Base Year]],'Indexation data'!$B$1:$AE$1,0)),Infrastructure[[#This Row],[2012/13 (£m)]])),0),"Error")))</f>
        <v>8.1963937083868004</v>
      </c>
      <c r="AC577" s="159">
        <f>IF(_baseyear="2010/11",IF(Infrastructure[[#This Row],[2013/14 (£m)]]&lt;&gt;0,IF(Infrastructure[[#This Row],[Basis of costs]]="Nominal",Infrastructure[[#This Row],[2013/14 (£m)]]*deflator[2010/11]/deflator[2013/14],IF(AND(Infrastructure[[#This Row],[Basis of costs]]="Constant",MID(Infrastructure[[#This Row],[Base Year]],5,1)="/"),Infrastructure[[#This Row],[2013/14 (£m)]]*deflator[2010/11]/INDEX('Indexation data'!$B$2:$AE$2,MATCH(Infrastructure[[#This Row],[Base Year]],'Indexation data'!$B$1:$AE$1,0)),Infrastructure[[#This Row],[2013/14 (£m)]])),0),IF(_baseyear="2008/09",IF(Infrastructure[[#This Row],[2013/14 (£m)]]&lt;&gt;0,IF(Infrastructure[[#This Row],[Basis of costs]]="Nominal",Infrastructure[[#This Row],[2013/14 (£m)]]*deflator[2008/09]/deflator[2013/14],IF(AND(Infrastructure[[#This Row],[Basis of costs]]="Constant",MID(Infrastructure[[#This Row],[Base Year]],5,1)="/"),Infrastructure[[#This Row],[2013/14 (£m)]]*deflator[2008/09]/INDEX('Indexation data'!$B$2:$AE$2,MATCH(Infrastructure[[#This Row],[Base Year]],'Indexation data'!$B$1:$AE$1,0)),Infrastructure[[#This Row],[2013/14 (£m)]])),0),IF(_baseyear="2011/12",IF(Infrastructure[[#This Row],[2013/14 (£m)]]&lt;&gt;0,IF(Infrastructure[[#This Row],[Basis of costs]]="Nominal",Infrastructure[[#This Row],[2013/14 (£m)]]*deflator[2011/12]/deflator[2013/14],IF(AND(Infrastructure[[#This Row],[Basis of costs]]="Constant",MID(Infrastructure[[#This Row],[Base Year]],5,1)="/"),Infrastructure[[#This Row],[2013/14 (£m)]]*deflator[2011/12]/INDEX('Indexation data'!$B$2:$AE$2,MATCH(Infrastructure[[#This Row],[Base Year]],'Indexation data'!$B$1:$AE$1,0)),Infrastructure[[#This Row],[2013/14 (£m)]])),0),"Error")))</f>
        <v>7.5156684905675659</v>
      </c>
      <c r="AD577" s="159">
        <f>IF(_baseyear="2010/11",IF(Infrastructure[[#This Row],[2014/15 (£m)]]&lt;&gt;0,IF(Infrastructure[[#This Row],[Basis of costs]]="Nominal",Infrastructure[[#This Row],[2014/15 (£m)]]*deflator[2010/11]/deflator[2014/15],IF(AND(Infrastructure[[#This Row],[Basis of costs]]="Constant",MID(Infrastructure[[#This Row],[Base Year]],5,1)="/"),Infrastructure[[#This Row],[2014/15 (£m)]]*deflator[2010/11]/INDEX('Indexation data'!$B$2:$AE$2,MATCH(Infrastructure[[#This Row],[Base Year]],'Indexation data'!$B$1:$AE$1,0)),Infrastructure[[#This Row],[2014/15 (£m)]])),0),IF(_baseyear="2008/09",IF(Infrastructure[[#This Row],[2014/15 (£m)]]&lt;&gt;0,IF(Infrastructure[[#This Row],[Basis of costs]]="Nominal",Infrastructure[[#This Row],[2014/15 (£m)]]*deflator[2008/09]/deflator[2014/15],IF(AND(Infrastructure[[#This Row],[Basis of costs]]="Constant",MID(Infrastructure[[#This Row],[Base Year]],5,1)="/"),Infrastructure[[#This Row],[2014/15 (£m)]]*deflator[2008/09]/INDEX('Indexation data'!$B$2:$AE$2,MATCH(Infrastructure[[#This Row],[Base Year]],'Indexation data'!$B$1:$AE$1,0)),Infrastructure[[#This Row],[2014/15 (£m)]])),0),IF(_baseyear="2011/12",IF(Infrastructure[[#This Row],[2014/15 (£m)]]&lt;&gt;0,IF(Infrastructure[[#This Row],[Basis of costs]]="Nominal",Infrastructure[[#This Row],[2014/15 (£m)]]*deflator[2011/12]/deflator[2014/15],IF(AND(Infrastructure[[#This Row],[Basis of costs]]="Constant",MID(Infrastructure[[#This Row],[Base Year]],5,1)="/"),Infrastructure[[#This Row],[2014/15 (£m)]]*deflator[2011/12]/INDEX('Indexation data'!$B$2:$AE$2,MATCH(Infrastructure[[#This Row],[Base Year]],'Indexation data'!$B$1:$AE$1,0)),Infrastructure[[#This Row],[2014/15 (£m)]])),0),"Error")))</f>
        <v>6.3110344764602333</v>
      </c>
      <c r="AE577" s="159">
        <f>IF(_baseyear="2010/11",IF(Infrastructure[[#This Row],[2015 to 2020
(£m)]]&lt;&gt;0,IF(Infrastructure[[#This Row],[Basis of costs]]="Nominal",Infrastructure[[#This Row],[2015 to 2020
(£m)]]*deflator[2010/11]/deflator[2015/16],IF(AND(Infrastructure[[#This Row],[Basis of costs]]="Constant",MID(Infrastructure[[#This Row],[Base Year]],5,1)="/"),Infrastructure[[#This Row],[2015 to 2020
(£m)]]*deflator[2010/11]/INDEX('Indexation data'!$B$2:$AE$2,MATCH(Infrastructure[[#This Row],[Base Year]],'Indexation data'!$B$1:$AE$1,0)),Infrastructure[[#This Row],[2015 to 2020
(£m)]])),0),IF(_baseyear="2008/09",IF(Infrastructure[[#This Row],[2015 to 2020
(£m)]]&lt;&gt;0,IF(Infrastructure[[#This Row],[Basis of costs]]="Nominal",Infrastructure[[#This Row],[2015 to 2020
(£m)]]*deflator[2008/09]/deflator[2015/16],IF(AND(Infrastructure[[#This Row],[Basis of costs]]="Constant",MID(Infrastructure[[#This Row],[Base Year]],5,1)="/"),Infrastructure[[#This Row],[2015 to 2020
(£m)]]*deflator[2008/09]/INDEX('Indexation data'!$B$2:$AE$2,MATCH(Infrastructure[[#This Row],[Base Year]],'Indexation data'!$B$1:$AE$1,0)),Infrastructure[[#This Row],[2015 to 2020
(£m)]])),0),IF(_baseyear="2011/12",IF(Infrastructure[[#This Row],[2015 to 2020
(£m)]]&lt;&gt;0,IF(Infrastructure[[#This Row],[Basis of costs]]="Nominal",Infrastructure[[#This Row],[2015 to 2020
(£m)]]*deflator[2011/12]/deflator[2015/16],IF(AND(Infrastructure[[#This Row],[Basis of costs]]="Constant",MID(Infrastructure[[#This Row],[Base Year]],5,1)="/"),Infrastructure[[#This Row],[2015 to 2020
(£m)]]*deflator[2011/12]/INDEX('Indexation data'!$B$2:$AE$2,MATCH(Infrastructure[[#This Row],[Base Year]],'Indexation data'!$B$1:$AE$1,0)),Infrastructure[[#This Row],[2015 to 2020
(£m)]])),0),"Error")))</f>
        <v>0</v>
      </c>
      <c r="AF577" s="159">
        <f>IF(_baseyear="2010/11",IF(Infrastructure[[#This Row],[Beyond 2020 
(£m)]]&lt;&gt;0,IF(Infrastructure[[#This Row],[Basis of costs]]="Nominal",Infrastructure[[#This Row],[Beyond 2020 
(£m)]]*deflator[2010/11]/deflator[2020/21],IF(AND(Infrastructure[[#This Row],[Basis of costs]]="Constant",MID(Infrastructure[[#This Row],[Base Year]],5,1)="/"),Infrastructure[[#This Row],[Beyond 2020 
(£m)]]*deflator[2010/11]/INDEX('Indexation data'!$B$2:$AE$2,MATCH(Infrastructure[[#This Row],[Base Year]],'Indexation data'!$B$1:$AE$1,0)),Infrastructure[[#This Row],[Beyond 2020 
(£m)]])),0),IF(_baseyear="2008/09",IF(Infrastructure[[#This Row],[Beyond 2020 
(£m)]]&lt;&gt;0,IF(Infrastructure[[#This Row],[Basis of costs]]="Nominal",Infrastructure[[#This Row],[Beyond 2020 
(£m)]]*deflator[2008/09]/deflator[2020/21],IF(AND(Infrastructure[[#This Row],[Basis of costs]]="Constant",MID(Infrastructure[[#This Row],[Base Year]],5,1)="/"),Infrastructure[[#This Row],[Beyond 2020 
(£m)]]*deflator[2008/09]/INDEX('Indexation data'!$B$2:$AE$2,MATCH(Infrastructure[[#This Row],[Base Year]],'Indexation data'!$B$1:$AE$1,0)),Infrastructure[[#This Row],[Beyond 2020 
(£m)]])),0),IF(_baseyear="2011/12",IF(Infrastructure[[#This Row],[Beyond 2020 
(£m)]]&lt;&gt;0,IF(Infrastructure[[#This Row],[Basis of costs]]="Nominal",Infrastructure[[#This Row],[Beyond 2020 
(£m)]]*deflator[2011/12]/deflator[2020/21],IF(AND(Infrastructure[[#This Row],[Basis of costs]]="Constant",MID(Infrastructure[[#This Row],[Base Year]],5,1)="/"),Infrastructure[[#This Row],[Beyond 2020 
(£m)]]*deflator[2011/12]/INDEX('Indexation data'!$B$2:$AE$2,MATCH(Infrastructure[[#This Row],[Base Year]],'Indexation data'!$B$1:$AE$1,0)),Infrastructure[[#This Row],[Beyond 2020 
(£m)]])),0),"Error")))</f>
        <v>0</v>
      </c>
      <c r="AG577" s="160">
        <f>SUM(Infrastructure[[#This Row],[2011/12c]:[2014/15c]])</f>
        <v>32.301377590942344</v>
      </c>
      <c r="AH577" s="160">
        <f>SUM(Infrastructure[[#This Row],[2012/13c]:[2014/15c]])</f>
        <v>22.0230966754146</v>
      </c>
      <c r="AI577" s="160">
        <f>SUM(Infrastructure[[#This Row],[2015 to 2020c]:[Beyond 2020c]])</f>
        <v>0</v>
      </c>
      <c r="AJ577" s="160">
        <f>Infrastructure[[#This Row],[2012 to 2015 deflated]]+Infrastructure[[#This Row],[Post 2015 deflated]]</f>
        <v>22.0230966754146</v>
      </c>
      <c r="AK577" s="160">
        <f>Infrastructure[[#This Row],[2011 to 2015 deflated]]+Infrastructure[[#This Row],[Post 2015 deflated]]</f>
        <v>32.301377590942344</v>
      </c>
    </row>
  </sheetData>
  <dataConsolidate/>
  <conditionalFormatting sqref="J68">
    <cfRule type="iconSet" priority="455">
      <iconSet iconSet="4TrafficLights" showValue="0">
        <cfvo type="percent" val="0"/>
        <cfvo type="num" val="2"/>
        <cfvo type="num" val="3"/>
        <cfvo type="num" val="4"/>
      </iconSet>
    </cfRule>
  </conditionalFormatting>
  <pageMargins left="0.70866141732283472" right="0.70866141732283472" top="0.74803149606299213" bottom="0.74803149606299213" header="0.31496062992125984" footer="0.31496062992125984"/>
  <pageSetup paperSize="9" fitToHeight="0" orientation="portrait" r:id="rId1"/>
  <headerFooter>
    <oddHeader>&amp;L&amp;12Government construction pipeline April 2012 update</oddHeader>
  </headerFooter>
  <tableParts count="1">
    <tablePart r:id="rId2"/>
  </tableParts>
</worksheet>
</file>

<file path=xl/worksheets/sheet5.xml><?xml version="1.0" encoding="utf-8"?>
<worksheet xmlns="http://schemas.openxmlformats.org/spreadsheetml/2006/main" xmlns:r="http://schemas.openxmlformats.org/officeDocument/2006/relationships">
  <dimension ref="A1:AE42"/>
  <sheetViews>
    <sheetView workbookViewId="0">
      <pane xSplit="1" ySplit="1" topLeftCell="B2" activePane="bottomRight" state="frozen"/>
      <selection pane="topRight" activeCell="B1" sqref="B1"/>
      <selection pane="bottomLeft" activeCell="A2" sqref="A2"/>
      <selection pane="bottomRight" activeCell="B18" sqref="B18"/>
    </sheetView>
  </sheetViews>
  <sheetFormatPr defaultColWidth="8.85546875" defaultRowHeight="12.75"/>
  <cols>
    <col min="1" max="1" width="25.140625" style="139" customWidth="1"/>
    <col min="2" max="11" width="9.7109375" style="139" customWidth="1"/>
    <col min="12" max="12" width="9.85546875" style="139" customWidth="1"/>
    <col min="13" max="13" width="11" style="139" customWidth="1"/>
    <col min="14" max="31" width="9.7109375" style="139" customWidth="1"/>
    <col min="32" max="16384" width="8.85546875" style="139"/>
  </cols>
  <sheetData>
    <row r="1" spans="1:31">
      <c r="A1" s="139" t="s">
        <v>2710</v>
      </c>
      <c r="B1" s="146" t="s">
        <v>2743</v>
      </c>
      <c r="C1" s="139" t="s">
        <v>2742</v>
      </c>
      <c r="D1" s="139" t="s">
        <v>2741</v>
      </c>
      <c r="E1" s="139" t="s">
        <v>2740</v>
      </c>
      <c r="F1" s="139" t="s">
        <v>2739</v>
      </c>
      <c r="G1" s="139" t="s">
        <v>2738</v>
      </c>
      <c r="H1" s="139" t="s">
        <v>2737</v>
      </c>
      <c r="I1" s="139" t="s">
        <v>2736</v>
      </c>
      <c r="J1" s="139" t="s">
        <v>2735</v>
      </c>
      <c r="K1" s="139" t="s">
        <v>2734</v>
      </c>
      <c r="L1" s="139" t="s">
        <v>2733</v>
      </c>
      <c r="M1" s="139" t="s">
        <v>2732</v>
      </c>
      <c r="N1" s="139" t="s">
        <v>2731</v>
      </c>
      <c r="O1" s="139" t="s">
        <v>2730</v>
      </c>
      <c r="P1" s="139" t="s">
        <v>2729</v>
      </c>
      <c r="Q1" s="139" t="s">
        <v>1843</v>
      </c>
      <c r="R1" s="139" t="s">
        <v>2728</v>
      </c>
      <c r="S1" s="139" t="s">
        <v>44</v>
      </c>
      <c r="T1" s="139" t="s">
        <v>78</v>
      </c>
      <c r="U1" s="139" t="s">
        <v>2199</v>
      </c>
      <c r="V1" s="139" t="s">
        <v>2727</v>
      </c>
      <c r="W1" s="139" t="s">
        <v>86</v>
      </c>
      <c r="X1" s="139" t="s">
        <v>2726</v>
      </c>
      <c r="Y1" s="139" t="s">
        <v>2725</v>
      </c>
      <c r="Z1" s="139" t="s">
        <v>2724</v>
      </c>
      <c r="AA1" s="139" t="s">
        <v>2723</v>
      </c>
      <c r="AB1" s="139" t="s">
        <v>2722</v>
      </c>
      <c r="AC1" s="139" t="s">
        <v>2721</v>
      </c>
      <c r="AD1" s="139" t="s">
        <v>2720</v>
      </c>
      <c r="AE1" s="139" t="s">
        <v>2719</v>
      </c>
    </row>
    <row r="2" spans="1:31">
      <c r="A2" s="141" t="str">
        <f>_deflator</f>
        <v>GDP</v>
      </c>
      <c r="B2" s="155">
        <f t="shared" ref="B2:AE2" si="0">IF(_deflator="GDP",B6,IF(_deflator="RPI",B7,IF(_deflator="CPI",B8,"Err")))</f>
        <v>65.838999999999999</v>
      </c>
      <c r="C2" s="155">
        <f t="shared" si="0"/>
        <v>67.260000000000005</v>
      </c>
      <c r="D2" s="155">
        <f t="shared" si="0"/>
        <v>68.230999999999995</v>
      </c>
      <c r="E2" s="155">
        <f t="shared" si="0"/>
        <v>70.102000000000004</v>
      </c>
      <c r="F2" s="155">
        <f t="shared" si="0"/>
        <v>72.251000000000005</v>
      </c>
      <c r="G2" s="155">
        <f t="shared" si="0"/>
        <v>73.703000000000003</v>
      </c>
      <c r="H2" s="155">
        <f t="shared" si="0"/>
        <v>75.228999999999999</v>
      </c>
      <c r="I2" s="155">
        <f t="shared" si="0"/>
        <v>76.572999999999993</v>
      </c>
      <c r="J2" s="155">
        <f t="shared" si="0"/>
        <v>76.989000000000004</v>
      </c>
      <c r="K2" s="155">
        <f t="shared" si="0"/>
        <v>78.456999999999994</v>
      </c>
      <c r="L2" s="155">
        <f t="shared" si="0"/>
        <v>80.418999999999997</v>
      </c>
      <c r="M2" s="155">
        <f t="shared" si="0"/>
        <v>82.192999999999998</v>
      </c>
      <c r="N2" s="155">
        <f t="shared" si="0"/>
        <v>84.62</v>
      </c>
      <c r="O2" s="155">
        <f t="shared" si="0"/>
        <v>86.555000000000007</v>
      </c>
      <c r="P2" s="155">
        <f t="shared" si="0"/>
        <v>88.88</v>
      </c>
      <c r="Q2" s="155">
        <f t="shared" si="0"/>
        <v>91.094999999999999</v>
      </c>
      <c r="R2" s="155">
        <f t="shared" si="0"/>
        <v>93.581000000000003</v>
      </c>
      <c r="S2" s="155">
        <f t="shared" si="0"/>
        <v>94.989000000000004</v>
      </c>
      <c r="T2" s="155">
        <f t="shared" si="0"/>
        <v>97.715000000000003</v>
      </c>
      <c r="U2" s="155">
        <f t="shared" si="0"/>
        <v>100</v>
      </c>
      <c r="V2" s="155">
        <f t="shared" si="0"/>
        <v>102.69999999999999</v>
      </c>
      <c r="W2" s="155">
        <f t="shared" si="0"/>
        <v>105.26749999999998</v>
      </c>
      <c r="X2" s="155">
        <f t="shared" si="0"/>
        <v>107.89918749999997</v>
      </c>
      <c r="Y2" s="155">
        <f t="shared" si="0"/>
        <v>110.59666718749996</v>
      </c>
      <c r="Z2" s="155">
        <f t="shared" si="0"/>
        <v>113.36158386718745</v>
      </c>
      <c r="AA2" s="155">
        <f t="shared" si="0"/>
        <v>115.62881554453119</v>
      </c>
      <c r="AB2" s="155">
        <f t="shared" si="0"/>
        <v>117.94139185542181</v>
      </c>
      <c r="AC2" s="155">
        <f t="shared" si="0"/>
        <v>120.30021969253025</v>
      </c>
      <c r="AD2" s="155">
        <f t="shared" si="0"/>
        <v>122.70622408638086</v>
      </c>
      <c r="AE2" s="155">
        <f t="shared" si="0"/>
        <v>125.16034856810847</v>
      </c>
    </row>
    <row r="4" spans="1:31">
      <c r="B4" s="146"/>
      <c r="R4" s="146"/>
      <c r="S4" s="146"/>
      <c r="T4" s="146"/>
      <c r="U4" s="146"/>
      <c r="V4" s="146"/>
      <c r="W4" s="146"/>
      <c r="X4" s="146"/>
    </row>
    <row r="5" spans="1:31">
      <c r="B5" s="146"/>
      <c r="R5" s="146"/>
      <c r="S5" s="146"/>
      <c r="T5" s="146"/>
      <c r="U5" s="146"/>
      <c r="V5" s="146"/>
      <c r="W5" s="146"/>
      <c r="X5" s="146"/>
    </row>
    <row r="6" spans="1:31">
      <c r="A6" s="139" t="s">
        <v>2717</v>
      </c>
      <c r="B6" s="142">
        <v>65.838999999999999</v>
      </c>
      <c r="C6" s="142">
        <v>67.260000000000005</v>
      </c>
      <c r="D6" s="142">
        <v>68.230999999999995</v>
      </c>
      <c r="E6" s="154">
        <v>70.102000000000004</v>
      </c>
      <c r="F6" s="142">
        <v>72.251000000000005</v>
      </c>
      <c r="G6" s="142">
        <v>73.703000000000003</v>
      </c>
      <c r="H6" s="142">
        <v>75.228999999999999</v>
      </c>
      <c r="I6" s="142">
        <v>76.572999999999993</v>
      </c>
      <c r="J6" s="142">
        <v>76.989000000000004</v>
      </c>
      <c r="K6" s="142">
        <v>78.456999999999994</v>
      </c>
      <c r="L6" s="142">
        <v>80.418999999999997</v>
      </c>
      <c r="M6" s="142">
        <v>82.192999999999998</v>
      </c>
      <c r="N6" s="142">
        <v>84.62</v>
      </c>
      <c r="O6" s="142">
        <v>86.555000000000007</v>
      </c>
      <c r="P6" s="142">
        <v>88.88</v>
      </c>
      <c r="Q6" s="142">
        <v>91.094999999999999</v>
      </c>
      <c r="R6" s="142">
        <v>93.581000000000003</v>
      </c>
      <c r="S6" s="142">
        <v>94.989000000000004</v>
      </c>
      <c r="T6" s="142">
        <v>97.715000000000003</v>
      </c>
      <c r="U6" s="142">
        <v>100</v>
      </c>
      <c r="V6" s="153">
        <v>102.69999999999999</v>
      </c>
      <c r="W6" s="153">
        <v>105.26749999999998</v>
      </c>
      <c r="X6" s="153">
        <v>107.89918749999997</v>
      </c>
      <c r="Y6" s="153">
        <v>110.59666718749996</v>
      </c>
      <c r="Z6" s="153">
        <v>113.36158386718745</v>
      </c>
      <c r="AA6" s="152">
        <f>Z6*1.02</f>
        <v>115.62881554453119</v>
      </c>
      <c r="AB6" s="152">
        <f>AA6*1.02</f>
        <v>117.94139185542181</v>
      </c>
      <c r="AC6" s="152">
        <f>AB6*1.02</f>
        <v>120.30021969253025</v>
      </c>
      <c r="AD6" s="152">
        <f>AC6*1.02</f>
        <v>122.70622408638086</v>
      </c>
      <c r="AE6" s="152">
        <f>AD6*1.02</f>
        <v>125.16034856810847</v>
      </c>
    </row>
    <row r="7" spans="1:31">
      <c r="A7" s="139" t="s">
        <v>2706</v>
      </c>
      <c r="B7" s="150">
        <v>138.5</v>
      </c>
      <c r="C7" s="150">
        <v>140.69999999999999</v>
      </c>
      <c r="D7" s="150">
        <v>144.1</v>
      </c>
      <c r="E7" s="150">
        <v>149.1</v>
      </c>
      <c r="F7" s="150">
        <v>152.69999999999999</v>
      </c>
      <c r="G7" s="150">
        <v>157.5</v>
      </c>
      <c r="H7" s="150">
        <v>162.9</v>
      </c>
      <c r="I7" s="150">
        <v>165.4</v>
      </c>
      <c r="J7" s="150">
        <v>170.3</v>
      </c>
      <c r="K7" s="150">
        <v>173.3</v>
      </c>
      <c r="L7" s="150">
        <v>176.2</v>
      </c>
      <c r="M7" s="150">
        <v>181.3</v>
      </c>
      <c r="N7" s="150">
        <v>186.7</v>
      </c>
      <c r="O7" s="151">
        <v>192</v>
      </c>
      <c r="P7" s="150">
        <v>198.1</v>
      </c>
      <c r="Q7" s="150">
        <v>206.6</v>
      </c>
      <c r="R7" s="150">
        <v>214.8</v>
      </c>
      <c r="S7" s="150">
        <v>213.7</v>
      </c>
      <c r="T7" s="150">
        <v>223.6</v>
      </c>
      <c r="U7" s="151">
        <v>235.2</v>
      </c>
      <c r="V7" s="149">
        <v>242.02999999999997</v>
      </c>
      <c r="W7" s="148">
        <f t="shared" ref="W7:Z8" si="1">V7*(1+(W23/100))</f>
        <v>247.717705</v>
      </c>
      <c r="X7" s="148">
        <f t="shared" si="1"/>
        <v>253.97257705125</v>
      </c>
      <c r="Y7" s="148">
        <f t="shared" si="1"/>
        <v>263.2425761136206</v>
      </c>
      <c r="Z7" s="148">
        <f t="shared" si="1"/>
        <v>273.70646851413699</v>
      </c>
      <c r="AA7" s="147">
        <f>Z7*1.03</f>
        <v>281.91766256956112</v>
      </c>
      <c r="AB7" s="147">
        <f>AA7*1.03</f>
        <v>290.37519244664793</v>
      </c>
      <c r="AC7" s="147">
        <f>AB7*1.03</f>
        <v>299.08644822004737</v>
      </c>
      <c r="AD7" s="147">
        <f>AC7*1.03</f>
        <v>308.0590416666488</v>
      </c>
      <c r="AE7" s="147">
        <f>AD7*1.03</f>
        <v>317.30081291664828</v>
      </c>
    </row>
    <row r="8" spans="1:31">
      <c r="A8" s="139" t="s">
        <v>2705</v>
      </c>
      <c r="B8" s="145"/>
      <c r="C8" s="142"/>
      <c r="D8" s="142"/>
      <c r="E8" s="142"/>
      <c r="F8" s="150">
        <v>88.1</v>
      </c>
      <c r="G8" s="150">
        <v>89.7</v>
      </c>
      <c r="H8" s="150">
        <v>91.1</v>
      </c>
      <c r="I8" s="150">
        <v>92.3</v>
      </c>
      <c r="J8" s="150">
        <v>93.1</v>
      </c>
      <c r="K8" s="150">
        <v>94.2</v>
      </c>
      <c r="L8" s="150">
        <v>95.4</v>
      </c>
      <c r="M8" s="150">
        <v>96.7</v>
      </c>
      <c r="N8" s="151">
        <v>98</v>
      </c>
      <c r="O8" s="151">
        <v>100</v>
      </c>
      <c r="P8" s="150">
        <v>102.3</v>
      </c>
      <c r="Q8" s="150">
        <v>104.7</v>
      </c>
      <c r="R8" s="150">
        <v>108.5</v>
      </c>
      <c r="S8" s="150">
        <v>110.8</v>
      </c>
      <c r="T8" s="150">
        <v>114.5</v>
      </c>
      <c r="U8" s="150">
        <v>119.6</v>
      </c>
      <c r="V8" s="149">
        <v>122.63999999999999</v>
      </c>
      <c r="W8" s="148">
        <f t="shared" si="1"/>
        <v>125.00081999999999</v>
      </c>
      <c r="X8" s="148">
        <f t="shared" si="1"/>
        <v>127.40708578499999</v>
      </c>
      <c r="Y8" s="148">
        <f t="shared" si="1"/>
        <v>129.9552275007</v>
      </c>
      <c r="Z8" s="148">
        <f t="shared" si="1"/>
        <v>132.55433205071401</v>
      </c>
      <c r="AA8" s="147">
        <f>Z8*1.02</f>
        <v>135.20541869172828</v>
      </c>
      <c r="AB8" s="147">
        <f>AA8*1.02</f>
        <v>137.90952706556286</v>
      </c>
      <c r="AC8" s="147">
        <f>AB8*1.02</f>
        <v>140.66771760687411</v>
      </c>
      <c r="AD8" s="147">
        <f>AC8*1.02</f>
        <v>143.48107195901159</v>
      </c>
      <c r="AE8" s="147">
        <f>AD8*1.02</f>
        <v>146.35069339819182</v>
      </c>
    </row>
    <row r="9" spans="1:31">
      <c r="B9" s="146"/>
      <c r="R9" s="146"/>
      <c r="S9" s="146"/>
      <c r="T9" s="146"/>
      <c r="U9" s="146"/>
      <c r="V9" s="145" t="s">
        <v>2718</v>
      </c>
      <c r="W9" s="145"/>
      <c r="X9" s="145"/>
      <c r="Y9" s="142"/>
      <c r="Z9" s="142"/>
    </row>
    <row r="10" spans="1:31">
      <c r="B10" s="146"/>
      <c r="C10" s="139" t="s">
        <v>2717</v>
      </c>
      <c r="E10" s="142" t="s">
        <v>2716</v>
      </c>
      <c r="R10" s="146"/>
      <c r="S10" s="146"/>
      <c r="T10" s="146"/>
      <c r="U10" s="146"/>
      <c r="V10" s="145"/>
      <c r="W10" s="145"/>
      <c r="X10" s="145"/>
      <c r="Y10" s="142"/>
      <c r="Z10" s="142"/>
    </row>
    <row r="11" spans="1:31">
      <c r="B11" s="146"/>
      <c r="C11" s="139" t="s">
        <v>2706</v>
      </c>
      <c r="E11" s="139" t="s">
        <v>2715</v>
      </c>
      <c r="R11" s="146"/>
      <c r="S11" s="146"/>
      <c r="T11" s="146"/>
      <c r="U11" s="146"/>
      <c r="V11" s="145"/>
      <c r="W11" s="145"/>
      <c r="X11" s="145"/>
      <c r="Y11" s="142"/>
      <c r="Z11" s="142"/>
    </row>
    <row r="12" spans="1:31">
      <c r="B12" s="144"/>
      <c r="C12" s="144" t="s">
        <v>2705</v>
      </c>
      <c r="D12" s="144"/>
      <c r="E12" s="144" t="s">
        <v>2714</v>
      </c>
      <c r="F12" s="144"/>
      <c r="G12" s="144"/>
      <c r="H12" s="144"/>
      <c r="I12" s="144"/>
      <c r="J12" s="144"/>
      <c r="K12" s="144"/>
      <c r="L12" s="144"/>
      <c r="M12" s="144"/>
      <c r="N12" s="144"/>
      <c r="O12" s="144"/>
      <c r="P12" s="144"/>
      <c r="Q12" s="144"/>
      <c r="R12" s="144"/>
      <c r="V12" s="142"/>
      <c r="W12" s="142"/>
      <c r="X12" s="142"/>
      <c r="Y12" s="142"/>
      <c r="Z12" s="142"/>
    </row>
    <row r="13" spans="1:31">
      <c r="B13" s="144"/>
      <c r="C13" s="144"/>
      <c r="D13" s="144"/>
      <c r="E13" s="144"/>
      <c r="F13" s="144"/>
      <c r="G13" s="144"/>
      <c r="H13" s="144"/>
      <c r="I13" s="144"/>
      <c r="J13" s="144"/>
      <c r="K13" s="144"/>
      <c r="L13" s="144"/>
      <c r="M13" s="144"/>
      <c r="N13" s="144"/>
      <c r="O13" s="144"/>
      <c r="P13" s="144"/>
      <c r="Q13" s="144"/>
      <c r="R13" s="144"/>
      <c r="V13" s="142"/>
      <c r="W13" s="142"/>
      <c r="X13" s="142"/>
      <c r="Y13" s="142"/>
      <c r="Z13" s="142"/>
    </row>
    <row r="14" spans="1:31">
      <c r="V14" s="142"/>
      <c r="W14" s="142"/>
      <c r="X14" s="142"/>
      <c r="Y14" s="142"/>
      <c r="Z14" s="142"/>
    </row>
    <row r="15" spans="1:31">
      <c r="B15" s="141" t="s">
        <v>2713</v>
      </c>
      <c r="V15" s="142"/>
      <c r="W15" s="142" t="s">
        <v>2705</v>
      </c>
      <c r="X15" s="142" t="s">
        <v>2706</v>
      </c>
      <c r="Y15" s="142"/>
      <c r="Z15" s="142"/>
    </row>
    <row r="16" spans="1:31">
      <c r="V16" s="142">
        <v>2013</v>
      </c>
      <c r="W16" s="142">
        <v>1.9249999999999998</v>
      </c>
      <c r="X16" s="142">
        <v>2.35</v>
      </c>
      <c r="Y16" s="142"/>
      <c r="Z16" s="142"/>
    </row>
    <row r="17" spans="1:26">
      <c r="B17" s="141"/>
      <c r="C17" s="141"/>
      <c r="D17" s="141"/>
      <c r="E17" s="141"/>
      <c r="V17" s="142">
        <v>2014</v>
      </c>
      <c r="W17" s="142">
        <v>1.9249999999999998</v>
      </c>
      <c r="X17" s="142">
        <v>2.5249999999999999</v>
      </c>
      <c r="Y17" s="142"/>
      <c r="Z17" s="142"/>
    </row>
    <row r="18" spans="1:26">
      <c r="L18" s="139" t="s">
        <v>1405</v>
      </c>
      <c r="M18" s="139" t="s">
        <v>2752</v>
      </c>
      <c r="V18" s="142">
        <v>2015</v>
      </c>
      <c r="W18" s="142">
        <v>2</v>
      </c>
      <c r="X18" s="142">
        <v>3.6500000000000004</v>
      </c>
      <c r="Y18" s="142"/>
      <c r="Z18" s="142"/>
    </row>
    <row r="19" spans="1:26">
      <c r="A19" s="143" t="s">
        <v>2712</v>
      </c>
      <c r="B19" s="143" t="s">
        <v>2199</v>
      </c>
      <c r="D19" s="139" t="s">
        <v>2711</v>
      </c>
      <c r="E19" s="140"/>
      <c r="L19" s="139" t="s">
        <v>2753</v>
      </c>
      <c r="M19" s="139" t="str">
        <f>_baseyear</f>
        <v>2011/12</v>
      </c>
      <c r="V19" s="142">
        <v>2016</v>
      </c>
      <c r="W19" s="142">
        <v>2</v>
      </c>
      <c r="X19" s="142">
        <v>3.9750000000000001</v>
      </c>
      <c r="Y19" s="142"/>
      <c r="Z19" s="142"/>
    </row>
    <row r="20" spans="1:26">
      <c r="A20" s="143" t="s">
        <v>2710</v>
      </c>
      <c r="B20" s="143" t="s">
        <v>2709</v>
      </c>
      <c r="D20" s="139" t="s">
        <v>2708</v>
      </c>
      <c r="E20" s="140"/>
      <c r="V20" s="142"/>
      <c r="W20" s="142"/>
      <c r="X20" s="142"/>
      <c r="Y20" s="142"/>
      <c r="Z20" s="142"/>
    </row>
    <row r="21" spans="1:26">
      <c r="E21" s="140"/>
      <c r="V21" s="142"/>
      <c r="W21" s="142"/>
      <c r="X21" s="142"/>
      <c r="Y21" s="142"/>
      <c r="Z21" s="142"/>
    </row>
    <row r="22" spans="1:26">
      <c r="A22" s="143" t="s">
        <v>2707</v>
      </c>
      <c r="B22" s="139">
        <f>INDEX(B1:AE2,2,MATCH(_baseyear,B1:AE1))</f>
        <v>100</v>
      </c>
      <c r="E22" s="140"/>
      <c r="V22" s="142"/>
      <c r="W22" s="142">
        <v>2013</v>
      </c>
      <c r="X22" s="142">
        <v>2014</v>
      </c>
      <c r="Y22" s="142">
        <v>2015</v>
      </c>
      <c r="Z22" s="142">
        <v>2016</v>
      </c>
    </row>
    <row r="23" spans="1:26">
      <c r="E23" s="140"/>
      <c r="V23" s="142" t="s">
        <v>2706</v>
      </c>
      <c r="W23" s="142">
        <v>2.35</v>
      </c>
      <c r="X23" s="142">
        <v>2.5249999999999999</v>
      </c>
      <c r="Y23" s="142">
        <v>3.6500000000000004</v>
      </c>
      <c r="Z23" s="142">
        <v>3.9750000000000001</v>
      </c>
    </row>
    <row r="24" spans="1:26">
      <c r="E24" s="140"/>
      <c r="V24" s="142" t="s">
        <v>2705</v>
      </c>
      <c r="W24" s="142">
        <v>1.9249999999999998</v>
      </c>
      <c r="X24" s="142">
        <v>1.9249999999999998</v>
      </c>
      <c r="Y24" s="142">
        <v>2</v>
      </c>
      <c r="Z24" s="142">
        <v>2</v>
      </c>
    </row>
    <row r="25" spans="1:26">
      <c r="E25" s="140"/>
    </row>
    <row r="26" spans="1:26">
      <c r="E26" s="140"/>
    </row>
    <row r="27" spans="1:26">
      <c r="E27" s="140"/>
    </row>
    <row r="28" spans="1:26">
      <c r="E28" s="140"/>
    </row>
    <row r="29" spans="1:26">
      <c r="E29" s="140"/>
    </row>
    <row r="30" spans="1:26">
      <c r="E30" s="140"/>
    </row>
    <row r="31" spans="1:26">
      <c r="E31" s="140"/>
    </row>
    <row r="32" spans="1:26">
      <c r="E32" s="140"/>
    </row>
    <row r="33" spans="2:5">
      <c r="E33" s="140"/>
    </row>
    <row r="34" spans="2:5">
      <c r="E34" s="140"/>
    </row>
    <row r="35" spans="2:5">
      <c r="E35" s="140"/>
    </row>
    <row r="36" spans="2:5">
      <c r="E36" s="140"/>
    </row>
    <row r="37" spans="2:5">
      <c r="B37" s="141"/>
      <c r="E37" s="140"/>
    </row>
    <row r="38" spans="2:5">
      <c r="B38" s="141"/>
      <c r="E38" s="140"/>
    </row>
    <row r="39" spans="2:5">
      <c r="B39" s="141"/>
      <c r="E39" s="140"/>
    </row>
    <row r="40" spans="2:5">
      <c r="B40" s="141"/>
      <c r="E40" s="140"/>
    </row>
    <row r="41" spans="2:5">
      <c r="B41" s="141"/>
      <c r="E41" s="140"/>
    </row>
    <row r="42" spans="2:5">
      <c r="B42" s="141"/>
      <c r="E42" s="140"/>
    </row>
  </sheetData>
  <pageMargins left="0.75" right="0.75" top="1" bottom="1" header="0.5" footer="0.5"/>
  <pageSetup paperSize="9" orientation="portrait" r:id="rId1"/>
  <headerFooter alignWithMargins="0">
    <oddHeader>&amp;C&amp;"Calibri,"&amp;11&amp;K000000UNCLASSIFIED&amp;""</oddHeader>
    <oddFooter>&amp;C&amp;"Calibri,"&amp;11&amp;K000000UNCLASSIFIED&amp;""</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dimension ref="A1:AC924"/>
  <sheetViews>
    <sheetView zoomScale="80" zoomScaleNormal="80" workbookViewId="0">
      <selection activeCell="C13" sqref="C13"/>
    </sheetView>
  </sheetViews>
  <sheetFormatPr defaultColWidth="56.28515625" defaultRowHeight="15.75"/>
  <cols>
    <col min="1" max="1" width="14.28515625" style="53" bestFit="1" customWidth="1"/>
    <col min="2" max="2" width="26.7109375" style="53" bestFit="1" customWidth="1"/>
    <col min="3" max="3" width="68" style="53" bestFit="1" customWidth="1"/>
    <col min="4" max="4" width="40.5703125" style="53" bestFit="1" customWidth="1"/>
    <col min="5" max="5" width="109.42578125" style="53" bestFit="1" customWidth="1"/>
    <col min="6" max="6" width="25" style="53" bestFit="1" customWidth="1"/>
    <col min="7" max="7" width="16.42578125" style="52" bestFit="1" customWidth="1"/>
    <col min="8" max="8" width="21.42578125" style="52" bestFit="1" customWidth="1"/>
    <col min="9" max="9" width="22.85546875" style="52" bestFit="1" customWidth="1"/>
    <col min="10" max="10" width="51.42578125" style="53" bestFit="1" customWidth="1"/>
    <col min="11" max="11" width="46" style="52" bestFit="1" customWidth="1"/>
    <col min="12" max="12" width="25.7109375" style="91" bestFit="1" customWidth="1"/>
    <col min="13" max="13" width="22.42578125" style="91" bestFit="1" customWidth="1"/>
    <col min="14" max="14" width="24.5703125" style="52" bestFit="1" customWidth="1"/>
    <col min="15" max="15" width="26" style="79" bestFit="1" customWidth="1"/>
    <col min="16" max="16" width="28.5703125" style="79" bestFit="1" customWidth="1"/>
    <col min="17" max="17" width="20.85546875" style="52" bestFit="1" customWidth="1"/>
    <col min="18" max="18" width="32.28515625" style="94" bestFit="1" customWidth="1"/>
    <col min="19" max="19" width="30" style="52" bestFit="1" customWidth="1"/>
    <col min="20" max="20" width="25.140625" style="54" bestFit="1" customWidth="1"/>
    <col min="21" max="21" width="71" style="52" bestFit="1" customWidth="1"/>
    <col min="22" max="22" width="28.7109375" style="53" customWidth="1"/>
    <col min="23" max="23" width="56.28515625" style="86"/>
    <col min="24" max="24" width="26.7109375" style="86" customWidth="1"/>
    <col min="25" max="25" width="28.85546875" style="86" customWidth="1"/>
    <col min="26" max="26" width="56.28515625" style="86"/>
    <col min="27" max="16384" width="56.28515625" style="53"/>
  </cols>
  <sheetData>
    <row r="1" spans="1:29" s="52" customFormat="1" ht="45">
      <c r="A1" s="87" t="s">
        <v>0</v>
      </c>
      <c r="B1" s="87" t="s">
        <v>112</v>
      </c>
      <c r="C1" s="87" t="s">
        <v>1368</v>
      </c>
      <c r="D1" s="87" t="s">
        <v>1369</v>
      </c>
      <c r="E1" s="87" t="s">
        <v>1370</v>
      </c>
      <c r="F1" s="87" t="s">
        <v>3</v>
      </c>
      <c r="G1" s="87" t="s">
        <v>4</v>
      </c>
      <c r="H1" s="87" t="s">
        <v>213</v>
      </c>
      <c r="I1" s="87" t="s">
        <v>5</v>
      </c>
      <c r="J1" s="87" t="s">
        <v>1371</v>
      </c>
      <c r="K1" s="87" t="s">
        <v>214</v>
      </c>
      <c r="L1" s="88" t="s">
        <v>215</v>
      </c>
      <c r="M1" s="88" t="s">
        <v>216</v>
      </c>
      <c r="N1" s="87" t="s">
        <v>217</v>
      </c>
      <c r="O1" s="88" t="s">
        <v>218</v>
      </c>
      <c r="P1" s="88" t="s">
        <v>219</v>
      </c>
      <c r="Q1" s="87" t="s">
        <v>220</v>
      </c>
      <c r="R1" s="92" t="s">
        <v>1372</v>
      </c>
      <c r="S1" s="87" t="s">
        <v>221</v>
      </c>
      <c r="T1" s="87" t="s">
        <v>222</v>
      </c>
      <c r="U1" s="87" t="s">
        <v>13</v>
      </c>
      <c r="V1" s="76"/>
      <c r="W1" s="76"/>
    </row>
    <row r="2" spans="1:29">
      <c r="A2" s="84" t="s">
        <v>82</v>
      </c>
      <c r="B2" s="84" t="s">
        <v>223</v>
      </c>
      <c r="C2" s="84" t="s">
        <v>224</v>
      </c>
      <c r="D2" s="84" t="s">
        <v>1373</v>
      </c>
      <c r="E2" s="84" t="s">
        <v>223</v>
      </c>
      <c r="F2" s="84" t="s">
        <v>225</v>
      </c>
      <c r="G2" s="84" t="s">
        <v>26</v>
      </c>
      <c r="H2" s="84" t="s">
        <v>16</v>
      </c>
      <c r="I2" s="84" t="s">
        <v>26</v>
      </c>
      <c r="J2" s="84" t="s">
        <v>1374</v>
      </c>
      <c r="K2" s="84" t="s">
        <v>226</v>
      </c>
      <c r="L2" s="89" t="s">
        <v>228</v>
      </c>
      <c r="M2" s="89">
        <v>42825</v>
      </c>
      <c r="N2" s="90" t="s">
        <v>229</v>
      </c>
      <c r="O2" s="89">
        <v>45382</v>
      </c>
      <c r="P2" s="89">
        <v>43555</v>
      </c>
      <c r="Q2" s="90" t="s">
        <v>84</v>
      </c>
      <c r="R2" s="93"/>
      <c r="S2" s="90" t="s">
        <v>20</v>
      </c>
      <c r="T2" s="84" t="s">
        <v>1375</v>
      </c>
      <c r="U2" s="84" t="s">
        <v>84</v>
      </c>
      <c r="V2" s="85"/>
      <c r="W2" s="71"/>
      <c r="X2" s="53"/>
      <c r="Y2" s="52"/>
      <c r="Z2" s="53"/>
      <c r="AC2" s="54"/>
    </row>
    <row r="3" spans="1:29" ht="31.5">
      <c r="A3" s="84" t="s">
        <v>82</v>
      </c>
      <c r="B3" s="84" t="s">
        <v>223</v>
      </c>
      <c r="C3" s="84" t="s">
        <v>230</v>
      </c>
      <c r="D3" s="84" t="s">
        <v>1376</v>
      </c>
      <c r="E3" s="84" t="s">
        <v>1377</v>
      </c>
      <c r="F3" s="84" t="s">
        <v>39</v>
      </c>
      <c r="G3" s="84" t="s">
        <v>26</v>
      </c>
      <c r="H3" s="84" t="s">
        <v>16</v>
      </c>
      <c r="I3" s="84" t="s">
        <v>26</v>
      </c>
      <c r="J3" s="84" t="s">
        <v>1378</v>
      </c>
      <c r="K3" s="84" t="s">
        <v>1379</v>
      </c>
      <c r="L3" s="89">
        <v>38961</v>
      </c>
      <c r="M3" s="89">
        <v>42613</v>
      </c>
      <c r="N3" s="90" t="s">
        <v>451</v>
      </c>
      <c r="O3" s="89">
        <v>42613</v>
      </c>
      <c r="P3" s="89">
        <v>42613</v>
      </c>
      <c r="Q3" s="90" t="s">
        <v>84</v>
      </c>
      <c r="R3" s="93">
        <v>25</v>
      </c>
      <c r="S3" s="90" t="s">
        <v>20</v>
      </c>
      <c r="T3" s="84" t="s">
        <v>1375</v>
      </c>
      <c r="U3" s="84" t="s">
        <v>1380</v>
      </c>
      <c r="V3" s="85"/>
      <c r="W3" s="71"/>
      <c r="X3" s="53"/>
      <c r="Y3" s="52"/>
      <c r="Z3" s="53"/>
      <c r="AC3" s="54"/>
    </row>
    <row r="4" spans="1:29">
      <c r="A4" s="84" t="s">
        <v>82</v>
      </c>
      <c r="B4" s="84" t="s">
        <v>223</v>
      </c>
      <c r="C4" s="84" t="s">
        <v>230</v>
      </c>
      <c r="D4" s="84" t="s">
        <v>1381</v>
      </c>
      <c r="E4" s="84" t="s">
        <v>1382</v>
      </c>
      <c r="F4" s="84" t="s">
        <v>39</v>
      </c>
      <c r="G4" s="84" t="s">
        <v>26</v>
      </c>
      <c r="H4" s="84" t="s">
        <v>16</v>
      </c>
      <c r="I4" s="84" t="s">
        <v>26</v>
      </c>
      <c r="J4" s="84" t="s">
        <v>1378</v>
      </c>
      <c r="K4" s="84" t="s">
        <v>103</v>
      </c>
      <c r="L4" s="89">
        <v>40725</v>
      </c>
      <c r="M4" s="89">
        <v>49856</v>
      </c>
      <c r="N4" s="90" t="s">
        <v>451</v>
      </c>
      <c r="O4" s="89">
        <v>49856</v>
      </c>
      <c r="P4" s="89">
        <v>49856</v>
      </c>
      <c r="Q4" s="90" t="s">
        <v>84</v>
      </c>
      <c r="R4" s="93">
        <v>6</v>
      </c>
      <c r="S4" s="90" t="s">
        <v>20</v>
      </c>
      <c r="T4" s="84" t="s">
        <v>1375</v>
      </c>
      <c r="U4" s="84" t="s">
        <v>1383</v>
      </c>
      <c r="V4" s="85"/>
      <c r="W4" s="71"/>
      <c r="X4" s="53"/>
      <c r="Y4" s="52"/>
      <c r="Z4" s="53"/>
      <c r="AC4" s="54"/>
    </row>
    <row r="5" spans="1:29">
      <c r="A5" s="84" t="s">
        <v>82</v>
      </c>
      <c r="B5" s="84" t="s">
        <v>223</v>
      </c>
      <c r="C5" s="84" t="s">
        <v>231</v>
      </c>
      <c r="D5" s="84" t="s">
        <v>1376</v>
      </c>
      <c r="E5" s="84" t="s">
        <v>232</v>
      </c>
      <c r="F5" s="84" t="s">
        <v>34</v>
      </c>
      <c r="G5" s="84" t="s">
        <v>26</v>
      </c>
      <c r="H5" s="84" t="s">
        <v>16</v>
      </c>
      <c r="I5" s="84" t="s">
        <v>26</v>
      </c>
      <c r="J5" s="84" t="s">
        <v>1384</v>
      </c>
      <c r="K5" s="84"/>
      <c r="L5" s="89">
        <v>38443</v>
      </c>
      <c r="M5" s="89">
        <v>40633</v>
      </c>
      <c r="N5" s="90"/>
      <c r="O5" s="89">
        <v>40999</v>
      </c>
      <c r="P5" s="89">
        <v>40999</v>
      </c>
      <c r="Q5" s="90"/>
      <c r="R5" s="93"/>
      <c r="S5" s="90" t="s">
        <v>20</v>
      </c>
      <c r="T5" s="84" t="s">
        <v>1375</v>
      </c>
      <c r="U5" s="84"/>
      <c r="V5" s="85"/>
      <c r="W5" s="71"/>
      <c r="X5" s="53"/>
      <c r="Y5" s="52"/>
      <c r="Z5" s="53"/>
      <c r="AC5" s="54"/>
    </row>
    <row r="6" spans="1:29">
      <c r="A6" s="84" t="s">
        <v>82</v>
      </c>
      <c r="B6" s="84" t="s">
        <v>223</v>
      </c>
      <c r="C6" s="84" t="s">
        <v>231</v>
      </c>
      <c r="D6" s="84" t="s">
        <v>1385</v>
      </c>
      <c r="E6" s="84" t="s">
        <v>233</v>
      </c>
      <c r="F6" s="84" t="s">
        <v>34</v>
      </c>
      <c r="G6" s="84" t="s">
        <v>26</v>
      </c>
      <c r="H6" s="84" t="s">
        <v>16</v>
      </c>
      <c r="I6" s="84" t="s">
        <v>26</v>
      </c>
      <c r="J6" s="84" t="s">
        <v>1384</v>
      </c>
      <c r="K6" s="84"/>
      <c r="L6" s="89">
        <v>36923</v>
      </c>
      <c r="M6" s="89">
        <v>39114</v>
      </c>
      <c r="N6" s="90" t="s">
        <v>234</v>
      </c>
      <c r="O6" s="89">
        <v>36923</v>
      </c>
      <c r="P6" s="89">
        <v>40575</v>
      </c>
      <c r="Q6" s="90"/>
      <c r="R6" s="93"/>
      <c r="S6" s="90" t="s">
        <v>20</v>
      </c>
      <c r="T6" s="84" t="s">
        <v>1375</v>
      </c>
      <c r="U6" s="84"/>
      <c r="V6" s="85"/>
      <c r="W6" s="71"/>
      <c r="X6" s="53"/>
      <c r="Y6" s="52"/>
      <c r="Z6" s="53"/>
      <c r="AC6" s="54"/>
    </row>
    <row r="7" spans="1:29">
      <c r="A7" s="84" t="s">
        <v>82</v>
      </c>
      <c r="B7" s="84" t="s">
        <v>223</v>
      </c>
      <c r="C7" s="84" t="s">
        <v>235</v>
      </c>
      <c r="D7" s="84" t="s">
        <v>1376</v>
      </c>
      <c r="E7" s="84" t="s">
        <v>236</v>
      </c>
      <c r="F7" s="84" t="s">
        <v>33</v>
      </c>
      <c r="G7" s="84" t="s">
        <v>26</v>
      </c>
      <c r="H7" s="84" t="s">
        <v>16</v>
      </c>
      <c r="I7" s="84" t="s">
        <v>26</v>
      </c>
      <c r="J7" s="84" t="s">
        <v>1386</v>
      </c>
      <c r="K7" s="84" t="s">
        <v>237</v>
      </c>
      <c r="L7" s="89"/>
      <c r="M7" s="89"/>
      <c r="N7" s="90"/>
      <c r="O7" s="89"/>
      <c r="P7" s="89"/>
      <c r="Q7" s="90"/>
      <c r="R7" s="93"/>
      <c r="S7" s="90" t="s">
        <v>20</v>
      </c>
      <c r="T7" s="84" t="s">
        <v>1375</v>
      </c>
      <c r="U7" s="84"/>
      <c r="V7" s="85"/>
      <c r="W7" s="71"/>
      <c r="X7" s="53"/>
      <c r="Y7" s="52"/>
      <c r="Z7" s="53"/>
      <c r="AC7" s="54"/>
    </row>
    <row r="8" spans="1:29" ht="31.5">
      <c r="A8" s="84" t="s">
        <v>82</v>
      </c>
      <c r="B8" s="84" t="s">
        <v>223</v>
      </c>
      <c r="C8" s="84" t="s">
        <v>235</v>
      </c>
      <c r="D8" s="84" t="s">
        <v>468</v>
      </c>
      <c r="E8" s="84" t="s">
        <v>239</v>
      </c>
      <c r="F8" s="84" t="s">
        <v>33</v>
      </c>
      <c r="G8" s="84" t="s">
        <v>26</v>
      </c>
      <c r="H8" s="84" t="s">
        <v>16</v>
      </c>
      <c r="I8" s="84" t="s">
        <v>26</v>
      </c>
      <c r="J8" s="84" t="s">
        <v>1386</v>
      </c>
      <c r="K8" s="84" t="s">
        <v>240</v>
      </c>
      <c r="L8" s="89"/>
      <c r="M8" s="89"/>
      <c r="N8" s="90"/>
      <c r="O8" s="89"/>
      <c r="P8" s="89"/>
      <c r="Q8" s="90"/>
      <c r="R8" s="93"/>
      <c r="S8" s="90" t="s">
        <v>20</v>
      </c>
      <c r="T8" s="84" t="s">
        <v>1375</v>
      </c>
      <c r="U8" s="84"/>
      <c r="V8" s="85"/>
      <c r="W8" s="71"/>
      <c r="X8" s="53"/>
      <c r="Y8" s="52"/>
      <c r="Z8" s="53"/>
      <c r="AC8" s="54"/>
    </row>
    <row r="9" spans="1:29">
      <c r="A9" s="84" t="s">
        <v>82</v>
      </c>
      <c r="B9" s="84" t="s">
        <v>223</v>
      </c>
      <c r="C9" s="84" t="s">
        <v>235</v>
      </c>
      <c r="D9" s="84" t="s">
        <v>468</v>
      </c>
      <c r="E9" s="84" t="s">
        <v>241</v>
      </c>
      <c r="F9" s="84" t="s">
        <v>33</v>
      </c>
      <c r="G9" s="84" t="s">
        <v>26</v>
      </c>
      <c r="H9" s="84" t="s">
        <v>16</v>
      </c>
      <c r="I9" s="84" t="s">
        <v>26</v>
      </c>
      <c r="J9" s="84" t="s">
        <v>1386</v>
      </c>
      <c r="K9" s="84" t="s">
        <v>242</v>
      </c>
      <c r="L9" s="89">
        <v>39783</v>
      </c>
      <c r="M9" s="89">
        <v>40512</v>
      </c>
      <c r="N9" s="90" t="s">
        <v>243</v>
      </c>
      <c r="O9" s="89">
        <v>41243</v>
      </c>
      <c r="P9" s="89">
        <v>41243</v>
      </c>
      <c r="Q9" s="90"/>
      <c r="R9" s="93">
        <v>7</v>
      </c>
      <c r="S9" s="90" t="s">
        <v>20</v>
      </c>
      <c r="T9" s="84" t="s">
        <v>1375</v>
      </c>
      <c r="U9" s="84" t="s">
        <v>244</v>
      </c>
      <c r="V9" s="85"/>
      <c r="W9" s="71"/>
      <c r="X9" s="53"/>
      <c r="Y9" s="52"/>
      <c r="Z9" s="53"/>
      <c r="AC9" s="54"/>
    </row>
    <row r="10" spans="1:29">
      <c r="A10" s="84" t="s">
        <v>82</v>
      </c>
      <c r="B10" s="84" t="s">
        <v>223</v>
      </c>
      <c r="C10" s="84" t="s">
        <v>235</v>
      </c>
      <c r="D10" s="84" t="s">
        <v>1387</v>
      </c>
      <c r="E10" s="84" t="s">
        <v>245</v>
      </c>
      <c r="F10" s="84" t="s">
        <v>33</v>
      </c>
      <c r="G10" s="84" t="s">
        <v>26</v>
      </c>
      <c r="H10" s="84" t="s">
        <v>16</v>
      </c>
      <c r="I10" s="84" t="s">
        <v>26</v>
      </c>
      <c r="J10" s="84" t="s">
        <v>1386</v>
      </c>
      <c r="K10" s="84" t="s">
        <v>246</v>
      </c>
      <c r="L10" s="89">
        <v>40269</v>
      </c>
      <c r="M10" s="89">
        <v>40633</v>
      </c>
      <c r="N10" s="90" t="s">
        <v>243</v>
      </c>
      <c r="O10" s="89">
        <v>41364</v>
      </c>
      <c r="P10" s="89">
        <v>41364</v>
      </c>
      <c r="Q10" s="90"/>
      <c r="R10" s="93">
        <v>1</v>
      </c>
      <c r="S10" s="90" t="s">
        <v>20</v>
      </c>
      <c r="T10" s="84" t="s">
        <v>1375</v>
      </c>
      <c r="U10" s="84" t="s">
        <v>247</v>
      </c>
      <c r="V10" s="85"/>
      <c r="W10" s="71"/>
      <c r="X10" s="53"/>
      <c r="Y10" s="52"/>
      <c r="Z10" s="53"/>
      <c r="AC10" s="54"/>
    </row>
    <row r="11" spans="1:29">
      <c r="A11" s="84" t="s">
        <v>82</v>
      </c>
      <c r="B11" s="84" t="s">
        <v>223</v>
      </c>
      <c r="C11" s="84" t="s">
        <v>235</v>
      </c>
      <c r="D11" s="84" t="s">
        <v>1388</v>
      </c>
      <c r="E11" s="84" t="s">
        <v>248</v>
      </c>
      <c r="F11" s="84" t="s">
        <v>33</v>
      </c>
      <c r="G11" s="84" t="s">
        <v>26</v>
      </c>
      <c r="H11" s="84" t="s">
        <v>16</v>
      </c>
      <c r="I11" s="84" t="s">
        <v>26</v>
      </c>
      <c r="J11" s="84" t="s">
        <v>1386</v>
      </c>
      <c r="K11" s="84" t="s">
        <v>246</v>
      </c>
      <c r="L11" s="89">
        <v>40848</v>
      </c>
      <c r="M11" s="89">
        <v>41213</v>
      </c>
      <c r="N11" s="90" t="s">
        <v>249</v>
      </c>
      <c r="O11" s="89">
        <v>41578</v>
      </c>
      <c r="P11" s="89">
        <v>41578</v>
      </c>
      <c r="Q11" s="90"/>
      <c r="R11" s="93">
        <v>0.25</v>
      </c>
      <c r="S11" s="90" t="s">
        <v>20</v>
      </c>
      <c r="T11" s="84" t="s">
        <v>1375</v>
      </c>
      <c r="U11" s="84" t="s">
        <v>250</v>
      </c>
      <c r="V11" s="85"/>
      <c r="W11" s="71"/>
      <c r="X11" s="53"/>
      <c r="Y11" s="52"/>
      <c r="Z11" s="53"/>
      <c r="AC11" s="54"/>
    </row>
    <row r="12" spans="1:29">
      <c r="A12" s="84" t="s">
        <v>82</v>
      </c>
      <c r="B12" s="84" t="s">
        <v>223</v>
      </c>
      <c r="C12" s="84" t="s">
        <v>235</v>
      </c>
      <c r="D12" s="84" t="s">
        <v>468</v>
      </c>
      <c r="E12" s="84" t="s">
        <v>251</v>
      </c>
      <c r="F12" s="84" t="s">
        <v>33</v>
      </c>
      <c r="G12" s="84" t="s">
        <v>26</v>
      </c>
      <c r="H12" s="84" t="s">
        <v>16</v>
      </c>
      <c r="I12" s="84" t="s">
        <v>26</v>
      </c>
      <c r="J12" s="84" t="s">
        <v>1386</v>
      </c>
      <c r="K12" s="84" t="s">
        <v>246</v>
      </c>
      <c r="L12" s="89">
        <v>40848</v>
      </c>
      <c r="M12" s="89">
        <v>41213</v>
      </c>
      <c r="N12" s="90" t="s">
        <v>249</v>
      </c>
      <c r="O12" s="89">
        <v>41578</v>
      </c>
      <c r="P12" s="89">
        <v>41578</v>
      </c>
      <c r="Q12" s="90"/>
      <c r="R12" s="93"/>
      <c r="S12" s="90" t="s">
        <v>20</v>
      </c>
      <c r="T12" s="84" t="s">
        <v>1375</v>
      </c>
      <c r="U12" s="84"/>
      <c r="V12" s="85"/>
      <c r="W12" s="71"/>
      <c r="X12" s="53"/>
      <c r="Y12" s="52"/>
      <c r="Z12" s="53"/>
      <c r="AC12" s="54"/>
    </row>
    <row r="13" spans="1:29">
      <c r="A13" s="84" t="s">
        <v>82</v>
      </c>
      <c r="B13" s="84" t="s">
        <v>223</v>
      </c>
      <c r="C13" s="84" t="s">
        <v>235</v>
      </c>
      <c r="D13" s="84" t="s">
        <v>1389</v>
      </c>
      <c r="E13" s="84" t="s">
        <v>252</v>
      </c>
      <c r="F13" s="84" t="s">
        <v>33</v>
      </c>
      <c r="G13" s="84" t="s">
        <v>26</v>
      </c>
      <c r="H13" s="84" t="s">
        <v>16</v>
      </c>
      <c r="I13" s="84" t="s">
        <v>26</v>
      </c>
      <c r="J13" s="84" t="s">
        <v>1386</v>
      </c>
      <c r="K13" s="84" t="s">
        <v>246</v>
      </c>
      <c r="L13" s="89">
        <v>40848</v>
      </c>
      <c r="M13" s="89">
        <v>41213</v>
      </c>
      <c r="N13" s="90"/>
      <c r="O13" s="89"/>
      <c r="P13" s="89">
        <v>41213</v>
      </c>
      <c r="Q13" s="90"/>
      <c r="R13" s="93">
        <v>0.5</v>
      </c>
      <c r="S13" s="90" t="s">
        <v>20</v>
      </c>
      <c r="T13" s="84" t="s">
        <v>1375</v>
      </c>
      <c r="U13" s="84" t="s">
        <v>253</v>
      </c>
      <c r="V13" s="85"/>
      <c r="W13" s="71"/>
      <c r="X13" s="53"/>
      <c r="Y13" s="52"/>
      <c r="Z13" s="53"/>
      <c r="AC13" s="54"/>
    </row>
    <row r="14" spans="1:29">
      <c r="A14" s="84" t="s">
        <v>82</v>
      </c>
      <c r="B14" s="84" t="s">
        <v>223</v>
      </c>
      <c r="C14" s="84" t="s">
        <v>235</v>
      </c>
      <c r="D14" s="84" t="s">
        <v>468</v>
      </c>
      <c r="E14" s="84" t="s">
        <v>254</v>
      </c>
      <c r="F14" s="84" t="s">
        <v>33</v>
      </c>
      <c r="G14" s="84" t="s">
        <v>26</v>
      </c>
      <c r="H14" s="84" t="s">
        <v>16</v>
      </c>
      <c r="I14" s="84" t="s">
        <v>26</v>
      </c>
      <c r="J14" s="84" t="s">
        <v>1386</v>
      </c>
      <c r="K14" s="84" t="s">
        <v>246</v>
      </c>
      <c r="L14" s="89">
        <v>40269</v>
      </c>
      <c r="M14" s="89">
        <v>40999</v>
      </c>
      <c r="N14" s="90"/>
      <c r="O14" s="89"/>
      <c r="P14" s="89">
        <v>40999</v>
      </c>
      <c r="Q14" s="90"/>
      <c r="R14" s="93"/>
      <c r="S14" s="90" t="s">
        <v>20</v>
      </c>
      <c r="T14" s="84" t="s">
        <v>1375</v>
      </c>
      <c r="U14" s="84"/>
      <c r="V14" s="85"/>
      <c r="W14" s="71"/>
      <c r="X14" s="53"/>
      <c r="Y14" s="52"/>
      <c r="Z14" s="53"/>
      <c r="AC14" s="54"/>
    </row>
    <row r="15" spans="1:29">
      <c r="A15" s="84" t="s">
        <v>82</v>
      </c>
      <c r="B15" s="84" t="s">
        <v>223</v>
      </c>
      <c r="C15" s="84" t="s">
        <v>235</v>
      </c>
      <c r="D15" s="84" t="s">
        <v>255</v>
      </c>
      <c r="E15" s="84" t="s">
        <v>255</v>
      </c>
      <c r="F15" s="84" t="s">
        <v>33</v>
      </c>
      <c r="G15" s="84" t="s">
        <v>26</v>
      </c>
      <c r="H15" s="84" t="s">
        <v>16</v>
      </c>
      <c r="I15" s="84" t="s">
        <v>26</v>
      </c>
      <c r="J15" s="84" t="s">
        <v>1386</v>
      </c>
      <c r="K15" s="84" t="s">
        <v>246</v>
      </c>
      <c r="L15" s="89">
        <v>40728</v>
      </c>
      <c r="M15" s="89">
        <v>41729</v>
      </c>
      <c r="N15" s="90"/>
      <c r="O15" s="89"/>
      <c r="P15" s="89">
        <v>41729</v>
      </c>
      <c r="Q15" s="90"/>
      <c r="R15" s="93">
        <v>0.75</v>
      </c>
      <c r="S15" s="90" t="s">
        <v>20</v>
      </c>
      <c r="T15" s="84" t="s">
        <v>1375</v>
      </c>
      <c r="U15" s="84" t="s">
        <v>256</v>
      </c>
      <c r="V15" s="85"/>
      <c r="W15" s="71"/>
      <c r="X15" s="53"/>
      <c r="Y15" s="52"/>
      <c r="Z15" s="53"/>
      <c r="AC15" s="54"/>
    </row>
    <row r="16" spans="1:29">
      <c r="A16" s="84" t="s">
        <v>82</v>
      </c>
      <c r="B16" s="84" t="s">
        <v>223</v>
      </c>
      <c r="C16" s="84" t="s">
        <v>235</v>
      </c>
      <c r="D16" s="84" t="s">
        <v>1388</v>
      </c>
      <c r="E16" s="84" t="s">
        <v>257</v>
      </c>
      <c r="F16" s="84" t="s">
        <v>33</v>
      </c>
      <c r="G16" s="84" t="s">
        <v>26</v>
      </c>
      <c r="H16" s="84" t="s">
        <v>16</v>
      </c>
      <c r="I16" s="84" t="s">
        <v>26</v>
      </c>
      <c r="J16" s="84" t="s">
        <v>1386</v>
      </c>
      <c r="K16" s="84" t="s">
        <v>246</v>
      </c>
      <c r="L16" s="89">
        <v>40878</v>
      </c>
      <c r="M16" s="89">
        <v>41608</v>
      </c>
      <c r="N16" s="90" t="s">
        <v>243</v>
      </c>
      <c r="O16" s="89">
        <v>42338</v>
      </c>
      <c r="P16" s="89">
        <v>42338</v>
      </c>
      <c r="Q16" s="90"/>
      <c r="R16" s="93"/>
      <c r="S16" s="90" t="s">
        <v>20</v>
      </c>
      <c r="T16" s="84" t="s">
        <v>1375</v>
      </c>
      <c r="U16" s="84"/>
      <c r="V16" s="85"/>
      <c r="W16" s="71"/>
      <c r="X16" s="53"/>
      <c r="Y16" s="52"/>
      <c r="Z16" s="53"/>
      <c r="AC16" s="54"/>
    </row>
    <row r="17" spans="1:29">
      <c r="A17" s="84" t="s">
        <v>82</v>
      </c>
      <c r="B17" s="84" t="s">
        <v>223</v>
      </c>
      <c r="C17" s="84" t="s">
        <v>235</v>
      </c>
      <c r="D17" s="84" t="s">
        <v>367</v>
      </c>
      <c r="E17" s="84" t="s">
        <v>258</v>
      </c>
      <c r="F17" s="84" t="s">
        <v>33</v>
      </c>
      <c r="G17" s="84" t="s">
        <v>26</v>
      </c>
      <c r="H17" s="84" t="s">
        <v>16</v>
      </c>
      <c r="I17" s="84" t="s">
        <v>26</v>
      </c>
      <c r="J17" s="84" t="s">
        <v>1386</v>
      </c>
      <c r="K17" s="84" t="s">
        <v>246</v>
      </c>
      <c r="L17" s="89">
        <v>40269</v>
      </c>
      <c r="M17" s="89">
        <v>41364</v>
      </c>
      <c r="N17" s="90" t="s">
        <v>243</v>
      </c>
      <c r="O17" s="89">
        <v>42094</v>
      </c>
      <c r="P17" s="89">
        <v>42094</v>
      </c>
      <c r="Q17" s="90"/>
      <c r="R17" s="93">
        <v>175</v>
      </c>
      <c r="S17" s="90" t="s">
        <v>20</v>
      </c>
      <c r="T17" s="84" t="s">
        <v>1375</v>
      </c>
      <c r="U17" s="84" t="s">
        <v>259</v>
      </c>
      <c r="V17" s="85"/>
      <c r="W17" s="71"/>
      <c r="X17" s="53"/>
      <c r="Y17" s="52"/>
      <c r="Z17" s="53"/>
      <c r="AC17" s="54"/>
    </row>
    <row r="18" spans="1:29">
      <c r="A18" s="84" t="s">
        <v>82</v>
      </c>
      <c r="B18" s="84" t="s">
        <v>223</v>
      </c>
      <c r="C18" s="84" t="s">
        <v>260</v>
      </c>
      <c r="D18" s="84" t="s">
        <v>1376</v>
      </c>
      <c r="E18" s="84" t="s">
        <v>261</v>
      </c>
      <c r="F18" s="84" t="s">
        <v>27</v>
      </c>
      <c r="G18" s="84" t="s">
        <v>26</v>
      </c>
      <c r="H18" s="84" t="s">
        <v>16</v>
      </c>
      <c r="I18" s="84" t="s">
        <v>26</v>
      </c>
      <c r="J18" s="84" t="s">
        <v>1390</v>
      </c>
      <c r="K18" s="84" t="s">
        <v>1391</v>
      </c>
      <c r="L18" s="89">
        <v>39173</v>
      </c>
      <c r="M18" s="89">
        <v>40999</v>
      </c>
      <c r="N18" s="90" t="s">
        <v>262</v>
      </c>
      <c r="O18" s="89">
        <v>42825</v>
      </c>
      <c r="P18" s="89">
        <v>40999</v>
      </c>
      <c r="Q18" s="90"/>
      <c r="R18" s="93">
        <v>35</v>
      </c>
      <c r="S18" s="90" t="s">
        <v>20</v>
      </c>
      <c r="T18" s="84" t="s">
        <v>1375</v>
      </c>
      <c r="U18" s="84" t="s">
        <v>263</v>
      </c>
      <c r="V18" s="85"/>
      <c r="W18" s="71"/>
      <c r="X18" s="53"/>
      <c r="Y18" s="52"/>
      <c r="Z18" s="53"/>
      <c r="AC18" s="54"/>
    </row>
    <row r="19" spans="1:29">
      <c r="A19" s="84" t="s">
        <v>82</v>
      </c>
      <c r="B19" s="84" t="s">
        <v>223</v>
      </c>
      <c r="C19" s="84" t="s">
        <v>260</v>
      </c>
      <c r="D19" s="84" t="s">
        <v>1385</v>
      </c>
      <c r="E19" s="84" t="s">
        <v>264</v>
      </c>
      <c r="F19" s="84" t="s">
        <v>27</v>
      </c>
      <c r="G19" s="84" t="s">
        <v>26</v>
      </c>
      <c r="H19" s="84" t="s">
        <v>16</v>
      </c>
      <c r="I19" s="84" t="s">
        <v>26</v>
      </c>
      <c r="J19" s="84" t="s">
        <v>1390</v>
      </c>
      <c r="K19" s="84"/>
      <c r="L19" s="89">
        <v>39539</v>
      </c>
      <c r="M19" s="89">
        <v>40268</v>
      </c>
      <c r="N19" s="90"/>
      <c r="O19" s="89">
        <v>40268</v>
      </c>
      <c r="P19" s="89">
        <v>40268</v>
      </c>
      <c r="Q19" s="90"/>
      <c r="R19" s="93"/>
      <c r="S19" s="90" t="s">
        <v>20</v>
      </c>
      <c r="T19" s="84" t="s">
        <v>1375</v>
      </c>
      <c r="U19" s="84"/>
      <c r="V19" s="85"/>
      <c r="W19" s="71"/>
      <c r="X19" s="53"/>
      <c r="Y19" s="52"/>
      <c r="Z19" s="53"/>
      <c r="AC19" s="54"/>
    </row>
    <row r="20" spans="1:29">
      <c r="A20" s="84" t="s">
        <v>82</v>
      </c>
      <c r="B20" s="84" t="s">
        <v>223</v>
      </c>
      <c r="C20" s="84" t="s">
        <v>260</v>
      </c>
      <c r="D20" s="84" t="s">
        <v>1385</v>
      </c>
      <c r="E20" s="84" t="s">
        <v>265</v>
      </c>
      <c r="F20" s="84" t="s">
        <v>27</v>
      </c>
      <c r="G20" s="84" t="s">
        <v>26</v>
      </c>
      <c r="H20" s="84" t="s">
        <v>16</v>
      </c>
      <c r="I20" s="84" t="s">
        <v>26</v>
      </c>
      <c r="J20" s="84" t="s">
        <v>1390</v>
      </c>
      <c r="K20" s="84"/>
      <c r="L20" s="89">
        <v>39315</v>
      </c>
      <c r="M20" s="89">
        <v>40410</v>
      </c>
      <c r="N20" s="90"/>
      <c r="O20" s="89">
        <v>40410</v>
      </c>
      <c r="P20" s="89">
        <v>40410</v>
      </c>
      <c r="Q20" s="90"/>
      <c r="R20" s="93"/>
      <c r="S20" s="90" t="s">
        <v>20</v>
      </c>
      <c r="T20" s="84" t="s">
        <v>1375</v>
      </c>
      <c r="U20" s="84"/>
      <c r="V20" s="85"/>
      <c r="W20" s="71"/>
      <c r="X20" s="53"/>
      <c r="Y20" s="52"/>
      <c r="Z20" s="53"/>
      <c r="AC20" s="54"/>
    </row>
    <row r="21" spans="1:29">
      <c r="A21" s="84" t="s">
        <v>82</v>
      </c>
      <c r="B21" s="84" t="s">
        <v>223</v>
      </c>
      <c r="C21" s="84" t="s">
        <v>260</v>
      </c>
      <c r="D21" s="84" t="s">
        <v>1389</v>
      </c>
      <c r="E21" s="84" t="s">
        <v>266</v>
      </c>
      <c r="F21" s="84" t="s">
        <v>27</v>
      </c>
      <c r="G21" s="84" t="s">
        <v>26</v>
      </c>
      <c r="H21" s="84" t="s">
        <v>16</v>
      </c>
      <c r="I21" s="84" t="s">
        <v>26</v>
      </c>
      <c r="J21" s="84" t="s">
        <v>1390</v>
      </c>
      <c r="K21" s="84"/>
      <c r="L21" s="89">
        <v>38808</v>
      </c>
      <c r="M21" s="89">
        <v>41364</v>
      </c>
      <c r="N21" s="90"/>
      <c r="O21" s="89">
        <v>41364</v>
      </c>
      <c r="P21" s="89">
        <v>41364</v>
      </c>
      <c r="Q21" s="90"/>
      <c r="R21" s="93"/>
      <c r="S21" s="90" t="s">
        <v>20</v>
      </c>
      <c r="T21" s="84" t="s">
        <v>1375</v>
      </c>
      <c r="U21" s="84"/>
      <c r="V21" s="85"/>
      <c r="W21" s="71"/>
      <c r="X21" s="53"/>
      <c r="Y21" s="52"/>
      <c r="Z21" s="53"/>
      <c r="AC21" s="54"/>
    </row>
    <row r="22" spans="1:29">
      <c r="A22" s="84" t="s">
        <v>82</v>
      </c>
      <c r="B22" s="84" t="s">
        <v>223</v>
      </c>
      <c r="C22" s="84" t="s">
        <v>260</v>
      </c>
      <c r="D22" s="84" t="s">
        <v>267</v>
      </c>
      <c r="E22" s="84" t="s">
        <v>267</v>
      </c>
      <c r="F22" s="84" t="s">
        <v>27</v>
      </c>
      <c r="G22" s="84" t="s">
        <v>26</v>
      </c>
      <c r="H22" s="84" t="s">
        <v>16</v>
      </c>
      <c r="I22" s="84" t="s">
        <v>26</v>
      </c>
      <c r="J22" s="84" t="s">
        <v>1390</v>
      </c>
      <c r="K22" s="84"/>
      <c r="L22" s="89">
        <v>39173</v>
      </c>
      <c r="M22" s="89">
        <v>40999</v>
      </c>
      <c r="N22" s="90" t="s">
        <v>268</v>
      </c>
      <c r="O22" s="89">
        <v>42825</v>
      </c>
      <c r="P22" s="89">
        <v>40999</v>
      </c>
      <c r="Q22" s="90"/>
      <c r="R22" s="93"/>
      <c r="S22" s="90" t="s">
        <v>20</v>
      </c>
      <c r="T22" s="84" t="s">
        <v>1375</v>
      </c>
      <c r="U22" s="84"/>
      <c r="V22" s="85"/>
      <c r="W22" s="71"/>
      <c r="X22" s="53"/>
      <c r="Y22" s="52"/>
      <c r="Z22" s="53"/>
      <c r="AC22" s="54"/>
    </row>
    <row r="23" spans="1:29">
      <c r="A23" s="84" t="s">
        <v>82</v>
      </c>
      <c r="B23" s="84" t="s">
        <v>223</v>
      </c>
      <c r="C23" s="84" t="s">
        <v>1392</v>
      </c>
      <c r="D23" s="84" t="s">
        <v>367</v>
      </c>
      <c r="E23" s="84" t="s">
        <v>1393</v>
      </c>
      <c r="F23" s="84" t="s">
        <v>27</v>
      </c>
      <c r="G23" s="84" t="s">
        <v>26</v>
      </c>
      <c r="H23" s="84" t="s">
        <v>16</v>
      </c>
      <c r="I23" s="84" t="s">
        <v>26</v>
      </c>
      <c r="J23" s="84" t="s">
        <v>1390</v>
      </c>
      <c r="K23" s="84" t="s">
        <v>1394</v>
      </c>
      <c r="L23" s="89">
        <v>40544</v>
      </c>
      <c r="M23" s="89">
        <v>44286</v>
      </c>
      <c r="N23" s="90" t="s">
        <v>335</v>
      </c>
      <c r="O23" s="89">
        <v>44286</v>
      </c>
      <c r="P23" s="89">
        <v>44286</v>
      </c>
      <c r="Q23" s="90"/>
      <c r="R23" s="93">
        <v>3</v>
      </c>
      <c r="S23" s="90" t="s">
        <v>20</v>
      </c>
      <c r="T23" s="84" t="s">
        <v>1375</v>
      </c>
      <c r="U23" s="84" t="s">
        <v>1395</v>
      </c>
      <c r="V23" s="85"/>
      <c r="W23" s="71"/>
      <c r="X23" s="53"/>
      <c r="Y23" s="52"/>
      <c r="Z23" s="53"/>
      <c r="AC23" s="54"/>
    </row>
    <row r="24" spans="1:29">
      <c r="A24" s="84" t="s">
        <v>82</v>
      </c>
      <c r="B24" s="84" t="s">
        <v>223</v>
      </c>
      <c r="C24" s="84" t="s">
        <v>1392</v>
      </c>
      <c r="D24" s="84" t="s">
        <v>367</v>
      </c>
      <c r="E24" s="84" t="s">
        <v>1396</v>
      </c>
      <c r="F24" s="84" t="s">
        <v>27</v>
      </c>
      <c r="G24" s="84" t="s">
        <v>26</v>
      </c>
      <c r="H24" s="84" t="s">
        <v>16</v>
      </c>
      <c r="I24" s="84" t="s">
        <v>26</v>
      </c>
      <c r="J24" s="84" t="s">
        <v>1390</v>
      </c>
      <c r="K24" s="84" t="s">
        <v>1397</v>
      </c>
      <c r="L24" s="89">
        <v>40544</v>
      </c>
      <c r="M24" s="89">
        <v>42460</v>
      </c>
      <c r="N24" s="90" t="s">
        <v>335</v>
      </c>
      <c r="O24" s="89">
        <v>42460</v>
      </c>
      <c r="P24" s="89">
        <v>42460</v>
      </c>
      <c r="Q24" s="90"/>
      <c r="R24" s="93">
        <v>0.5</v>
      </c>
      <c r="S24" s="90" t="s">
        <v>20</v>
      </c>
      <c r="T24" s="84" t="s">
        <v>1375</v>
      </c>
      <c r="U24" s="84" t="s">
        <v>1398</v>
      </c>
      <c r="V24" s="85"/>
      <c r="W24" s="71"/>
      <c r="X24" s="53"/>
      <c r="Y24" s="52"/>
      <c r="Z24" s="53"/>
      <c r="AC24" s="54"/>
    </row>
    <row r="25" spans="1:29">
      <c r="A25" s="84" t="s">
        <v>82</v>
      </c>
      <c r="B25" s="84" t="s">
        <v>223</v>
      </c>
      <c r="C25" s="84" t="s">
        <v>1392</v>
      </c>
      <c r="D25" s="84" t="s">
        <v>367</v>
      </c>
      <c r="E25" s="84" t="s">
        <v>1399</v>
      </c>
      <c r="F25" s="84" t="s">
        <v>27</v>
      </c>
      <c r="G25" s="84" t="s">
        <v>26</v>
      </c>
      <c r="H25" s="84" t="s">
        <v>16</v>
      </c>
      <c r="I25" s="84" t="s">
        <v>26</v>
      </c>
      <c r="J25" s="84" t="s">
        <v>1390</v>
      </c>
      <c r="K25" s="84" t="s">
        <v>1397</v>
      </c>
      <c r="L25" s="89">
        <v>40544</v>
      </c>
      <c r="M25" s="89">
        <v>42460</v>
      </c>
      <c r="N25" s="90" t="s">
        <v>335</v>
      </c>
      <c r="O25" s="89">
        <v>42460</v>
      </c>
      <c r="P25" s="89">
        <v>42460</v>
      </c>
      <c r="Q25" s="90"/>
      <c r="R25" s="93">
        <v>0.2</v>
      </c>
      <c r="S25" s="90" t="s">
        <v>20</v>
      </c>
      <c r="T25" s="84" t="s">
        <v>1375</v>
      </c>
      <c r="U25" s="84" t="s">
        <v>475</v>
      </c>
      <c r="V25" s="85"/>
      <c r="W25" s="71"/>
      <c r="X25" s="53"/>
      <c r="Y25" s="52"/>
      <c r="Z25" s="53"/>
      <c r="AC25" s="54"/>
    </row>
    <row r="26" spans="1:29">
      <c r="A26" s="84" t="s">
        <v>82</v>
      </c>
      <c r="B26" s="84" t="s">
        <v>223</v>
      </c>
      <c r="C26" s="84" t="s">
        <v>269</v>
      </c>
      <c r="D26" s="84" t="s">
        <v>1381</v>
      </c>
      <c r="E26" s="84" t="s">
        <v>1400</v>
      </c>
      <c r="F26" s="84" t="s">
        <v>27</v>
      </c>
      <c r="G26" s="84" t="s">
        <v>26</v>
      </c>
      <c r="H26" s="84" t="s">
        <v>16</v>
      </c>
      <c r="I26" s="84" t="s">
        <v>26</v>
      </c>
      <c r="J26" s="84" t="s">
        <v>1390</v>
      </c>
      <c r="K26" s="84" t="s">
        <v>103</v>
      </c>
      <c r="L26" s="89">
        <v>39052</v>
      </c>
      <c r="M26" s="89">
        <v>11657</v>
      </c>
      <c r="N26" s="90" t="s">
        <v>335</v>
      </c>
      <c r="O26" s="89">
        <v>11657</v>
      </c>
      <c r="P26" s="89">
        <v>48182</v>
      </c>
      <c r="Q26" s="90"/>
      <c r="R26" s="93">
        <v>4.5</v>
      </c>
      <c r="S26" s="90" t="s">
        <v>20</v>
      </c>
      <c r="T26" s="84" t="s">
        <v>1375</v>
      </c>
      <c r="U26" s="84" t="s">
        <v>1401</v>
      </c>
      <c r="V26" s="85"/>
      <c r="W26" s="71"/>
      <c r="X26" s="53"/>
      <c r="Y26" s="52"/>
      <c r="Z26" s="53"/>
      <c r="AC26" s="54"/>
    </row>
    <row r="27" spans="1:29">
      <c r="A27" s="84" t="s">
        <v>82</v>
      </c>
      <c r="B27" s="84" t="s">
        <v>223</v>
      </c>
      <c r="C27" s="84" t="s">
        <v>1402</v>
      </c>
      <c r="D27" s="84" t="s">
        <v>1376</v>
      </c>
      <c r="E27" s="84" t="s">
        <v>1403</v>
      </c>
      <c r="F27" s="84" t="s">
        <v>27</v>
      </c>
      <c r="G27" s="84" t="s">
        <v>26</v>
      </c>
      <c r="H27" s="84" t="s">
        <v>16</v>
      </c>
      <c r="I27" s="84" t="s">
        <v>26</v>
      </c>
      <c r="J27" s="84" t="s">
        <v>1390</v>
      </c>
      <c r="K27" s="84" t="s">
        <v>1394</v>
      </c>
      <c r="L27" s="89">
        <v>39904</v>
      </c>
      <c r="M27" s="89">
        <v>41760</v>
      </c>
      <c r="N27" s="90" t="s">
        <v>268</v>
      </c>
      <c r="O27" s="89">
        <v>43586</v>
      </c>
      <c r="P27" s="89" t="s">
        <v>1404</v>
      </c>
      <c r="Q27" s="90"/>
      <c r="R27" s="93"/>
      <c r="S27" s="90" t="s">
        <v>20</v>
      </c>
      <c r="T27" s="84" t="s">
        <v>1375</v>
      </c>
      <c r="U27" s="84" t="s">
        <v>1405</v>
      </c>
      <c r="V27" s="85"/>
      <c r="W27" s="71"/>
      <c r="X27" s="53"/>
      <c r="Y27" s="52"/>
      <c r="Z27" s="53"/>
      <c r="AC27" s="54"/>
    </row>
    <row r="28" spans="1:29" ht="31.5">
      <c r="A28" s="84" t="s">
        <v>82</v>
      </c>
      <c r="B28" s="84" t="s">
        <v>223</v>
      </c>
      <c r="C28" s="84" t="s">
        <v>1406</v>
      </c>
      <c r="D28" s="84" t="s">
        <v>1388</v>
      </c>
      <c r="E28" s="84" t="s">
        <v>270</v>
      </c>
      <c r="F28" s="84" t="s">
        <v>35</v>
      </c>
      <c r="G28" s="84" t="s">
        <v>26</v>
      </c>
      <c r="H28" s="84" t="s">
        <v>16</v>
      </c>
      <c r="I28" s="84" t="s">
        <v>26</v>
      </c>
      <c r="J28" s="84" t="s">
        <v>1407</v>
      </c>
      <c r="K28" s="84" t="s">
        <v>1408</v>
      </c>
      <c r="L28" s="89">
        <v>40269</v>
      </c>
      <c r="M28" s="89">
        <v>41364</v>
      </c>
      <c r="N28" s="90" t="s">
        <v>1409</v>
      </c>
      <c r="O28" s="89">
        <v>41364</v>
      </c>
      <c r="P28" s="89">
        <v>41364</v>
      </c>
      <c r="Q28" s="90" t="s">
        <v>1410</v>
      </c>
      <c r="R28" s="93"/>
      <c r="S28" s="90" t="s">
        <v>20</v>
      </c>
      <c r="T28" s="84" t="s">
        <v>1375</v>
      </c>
      <c r="U28" s="84"/>
      <c r="V28" s="85"/>
      <c r="W28" s="71"/>
      <c r="X28" s="53"/>
      <c r="Y28" s="52"/>
      <c r="Z28" s="53"/>
      <c r="AC28" s="54"/>
    </row>
    <row r="29" spans="1:29" ht="31.5">
      <c r="A29" s="84" t="s">
        <v>82</v>
      </c>
      <c r="B29" s="84" t="s">
        <v>223</v>
      </c>
      <c r="C29" s="84" t="s">
        <v>1406</v>
      </c>
      <c r="D29" s="84" t="s">
        <v>1387</v>
      </c>
      <c r="E29" s="84" t="s">
        <v>271</v>
      </c>
      <c r="F29" s="84" t="s">
        <v>35</v>
      </c>
      <c r="G29" s="84" t="s">
        <v>26</v>
      </c>
      <c r="H29" s="84" t="s">
        <v>16</v>
      </c>
      <c r="I29" s="84" t="s">
        <v>26</v>
      </c>
      <c r="J29" s="84" t="s">
        <v>1407</v>
      </c>
      <c r="K29" s="84" t="s">
        <v>1411</v>
      </c>
      <c r="L29" s="89">
        <v>40634</v>
      </c>
      <c r="M29" s="89">
        <v>41153</v>
      </c>
      <c r="N29" s="90" t="s">
        <v>16</v>
      </c>
      <c r="O29" s="89">
        <v>41153</v>
      </c>
      <c r="P29" s="89">
        <v>41153</v>
      </c>
      <c r="Q29" s="90" t="s">
        <v>16</v>
      </c>
      <c r="R29" s="93"/>
      <c r="S29" s="90" t="s">
        <v>20</v>
      </c>
      <c r="T29" s="84" t="s">
        <v>1375</v>
      </c>
      <c r="U29" s="84"/>
      <c r="V29" s="85"/>
      <c r="W29" s="71"/>
      <c r="X29" s="53"/>
      <c r="Y29" s="52"/>
      <c r="Z29" s="53"/>
      <c r="AB29" s="56"/>
      <c r="AC29" s="54"/>
    </row>
    <row r="30" spans="1:29" ht="31.5">
      <c r="A30" s="84" t="s">
        <v>82</v>
      </c>
      <c r="B30" s="84" t="s">
        <v>223</v>
      </c>
      <c r="C30" s="84" t="s">
        <v>1406</v>
      </c>
      <c r="D30" s="84" t="s">
        <v>468</v>
      </c>
      <c r="E30" s="84" t="s">
        <v>272</v>
      </c>
      <c r="F30" s="84" t="s">
        <v>35</v>
      </c>
      <c r="G30" s="84" t="s">
        <v>26</v>
      </c>
      <c r="H30" s="84" t="s">
        <v>16</v>
      </c>
      <c r="I30" s="84" t="s">
        <v>26</v>
      </c>
      <c r="J30" s="84" t="s">
        <v>1407</v>
      </c>
      <c r="K30" s="84" t="s">
        <v>1412</v>
      </c>
      <c r="L30" s="89"/>
      <c r="M30" s="89"/>
      <c r="N30" s="90"/>
      <c r="O30" s="89"/>
      <c r="P30" s="89"/>
      <c r="Q30" s="90"/>
      <c r="R30" s="93"/>
      <c r="S30" s="90" t="s">
        <v>20</v>
      </c>
      <c r="T30" s="84" t="s">
        <v>1375</v>
      </c>
      <c r="U30" s="84"/>
      <c r="V30" s="85"/>
      <c r="W30" s="71"/>
      <c r="X30" s="53"/>
      <c r="Y30" s="52"/>
      <c r="Z30" s="53"/>
      <c r="AB30" s="56"/>
      <c r="AC30" s="54"/>
    </row>
    <row r="31" spans="1:29" ht="31.5">
      <c r="A31" s="84" t="s">
        <v>82</v>
      </c>
      <c r="B31" s="84" t="s">
        <v>223</v>
      </c>
      <c r="C31" s="84" t="s">
        <v>1406</v>
      </c>
      <c r="D31" s="84" t="s">
        <v>367</v>
      </c>
      <c r="E31" s="84" t="s">
        <v>273</v>
      </c>
      <c r="F31" s="84" t="s">
        <v>35</v>
      </c>
      <c r="G31" s="84" t="s">
        <v>26</v>
      </c>
      <c r="H31" s="84" t="s">
        <v>16</v>
      </c>
      <c r="I31" s="84" t="s">
        <v>26</v>
      </c>
      <c r="J31" s="84" t="s">
        <v>1407</v>
      </c>
      <c r="K31" s="84" t="s">
        <v>801</v>
      </c>
      <c r="L31" s="89"/>
      <c r="M31" s="89" t="s">
        <v>1413</v>
      </c>
      <c r="N31" s="90" t="s">
        <v>1414</v>
      </c>
      <c r="O31" s="89" t="s">
        <v>1415</v>
      </c>
      <c r="P31" s="89" t="s">
        <v>1415</v>
      </c>
      <c r="Q31" s="90" t="s">
        <v>1415</v>
      </c>
      <c r="R31" s="93"/>
      <c r="S31" s="90" t="s">
        <v>20</v>
      </c>
      <c r="T31" s="84" t="s">
        <v>1375</v>
      </c>
      <c r="U31" s="84"/>
      <c r="V31" s="85"/>
      <c r="W31" s="71"/>
      <c r="X31" s="53"/>
      <c r="Y31" s="52"/>
      <c r="Z31" s="53"/>
    </row>
    <row r="32" spans="1:29" ht="31.5">
      <c r="A32" s="84" t="s">
        <v>82</v>
      </c>
      <c r="B32" s="84" t="s">
        <v>223</v>
      </c>
      <c r="C32" s="84" t="s">
        <v>1406</v>
      </c>
      <c r="D32" s="84" t="s">
        <v>1376</v>
      </c>
      <c r="E32" s="84" t="s">
        <v>1416</v>
      </c>
      <c r="F32" s="84" t="s">
        <v>35</v>
      </c>
      <c r="G32" s="84" t="s">
        <v>26</v>
      </c>
      <c r="H32" s="84" t="s">
        <v>16</v>
      </c>
      <c r="I32" s="84" t="s">
        <v>26</v>
      </c>
      <c r="J32" s="84" t="s">
        <v>1407</v>
      </c>
      <c r="K32" s="84" t="s">
        <v>1417</v>
      </c>
      <c r="L32" s="89" t="s">
        <v>1410</v>
      </c>
      <c r="M32" s="89" t="s">
        <v>1410</v>
      </c>
      <c r="N32" s="90" t="s">
        <v>1410</v>
      </c>
      <c r="O32" s="89" t="s">
        <v>1410</v>
      </c>
      <c r="P32" s="89" t="s">
        <v>1410</v>
      </c>
      <c r="Q32" s="90" t="s">
        <v>1410</v>
      </c>
      <c r="R32" s="93"/>
      <c r="S32" s="90" t="s">
        <v>20</v>
      </c>
      <c r="T32" s="84" t="s">
        <v>1418</v>
      </c>
      <c r="U32" s="84" t="s">
        <v>1419</v>
      </c>
      <c r="V32" s="85"/>
      <c r="W32" s="85"/>
      <c r="X32" s="53"/>
      <c r="Y32" s="52"/>
      <c r="Z32" s="53"/>
      <c r="AC32" s="54"/>
    </row>
    <row r="33" spans="1:29" ht="31.5">
      <c r="A33" s="84" t="s">
        <v>82</v>
      </c>
      <c r="B33" s="84" t="s">
        <v>223</v>
      </c>
      <c r="C33" s="84" t="s">
        <v>1406</v>
      </c>
      <c r="D33" s="84" t="s">
        <v>468</v>
      </c>
      <c r="E33" s="84" t="s">
        <v>373</v>
      </c>
      <c r="F33" s="84" t="s">
        <v>35</v>
      </c>
      <c r="G33" s="84" t="s">
        <v>26</v>
      </c>
      <c r="H33" s="84" t="s">
        <v>16</v>
      </c>
      <c r="I33" s="84" t="s">
        <v>26</v>
      </c>
      <c r="J33" s="84" t="s">
        <v>1407</v>
      </c>
      <c r="K33" s="84" t="s">
        <v>1411</v>
      </c>
      <c r="L33" s="89">
        <v>40269</v>
      </c>
      <c r="M33" s="89">
        <v>42094</v>
      </c>
      <c r="N33" s="90" t="s">
        <v>16</v>
      </c>
      <c r="O33" s="89">
        <v>42094</v>
      </c>
      <c r="P33" s="89">
        <v>42094</v>
      </c>
      <c r="Q33" s="90" t="s">
        <v>16</v>
      </c>
      <c r="R33" s="93"/>
      <c r="S33" s="90" t="s">
        <v>20</v>
      </c>
      <c r="T33" s="84" t="s">
        <v>1418</v>
      </c>
      <c r="U33" s="84"/>
      <c r="V33" s="85"/>
      <c r="W33" s="85"/>
      <c r="X33" s="53"/>
      <c r="Y33" s="52"/>
      <c r="Z33" s="53"/>
      <c r="AC33" s="54"/>
    </row>
    <row r="34" spans="1:29" ht="31.5">
      <c r="A34" s="84" t="s">
        <v>82</v>
      </c>
      <c r="B34" s="84" t="s">
        <v>223</v>
      </c>
      <c r="C34" s="84" t="s">
        <v>1406</v>
      </c>
      <c r="D34" s="84" t="s">
        <v>468</v>
      </c>
      <c r="E34" s="84" t="s">
        <v>1420</v>
      </c>
      <c r="F34" s="84" t="s">
        <v>1421</v>
      </c>
      <c r="G34" s="84" t="s">
        <v>26</v>
      </c>
      <c r="H34" s="84" t="s">
        <v>16</v>
      </c>
      <c r="I34" s="84" t="s">
        <v>26</v>
      </c>
      <c r="J34" s="84" t="s">
        <v>1407</v>
      </c>
      <c r="K34" s="84" t="s">
        <v>1411</v>
      </c>
      <c r="L34" s="89">
        <v>40269</v>
      </c>
      <c r="M34" s="89">
        <v>42094</v>
      </c>
      <c r="N34" s="90" t="s">
        <v>16</v>
      </c>
      <c r="O34" s="89">
        <v>42094</v>
      </c>
      <c r="P34" s="89">
        <v>42094</v>
      </c>
      <c r="Q34" s="90" t="s">
        <v>16</v>
      </c>
      <c r="R34" s="93"/>
      <c r="S34" s="90" t="s">
        <v>20</v>
      </c>
      <c r="T34" s="84" t="s">
        <v>1418</v>
      </c>
      <c r="U34" s="84"/>
      <c r="V34" s="85"/>
      <c r="W34" s="85"/>
      <c r="X34" s="53"/>
      <c r="Y34" s="52"/>
      <c r="Z34" s="53"/>
      <c r="AC34" s="54"/>
    </row>
    <row r="35" spans="1:29" ht="31.5">
      <c r="A35" s="84" t="s">
        <v>82</v>
      </c>
      <c r="B35" s="84" t="s">
        <v>223</v>
      </c>
      <c r="C35" s="84" t="s">
        <v>1406</v>
      </c>
      <c r="D35" s="84" t="s">
        <v>468</v>
      </c>
      <c r="E35" s="84" t="s">
        <v>517</v>
      </c>
      <c r="F35" s="84" t="s">
        <v>35</v>
      </c>
      <c r="G35" s="84" t="s">
        <v>26</v>
      </c>
      <c r="H35" s="84" t="s">
        <v>16</v>
      </c>
      <c r="I35" s="84" t="s">
        <v>26</v>
      </c>
      <c r="J35" s="84" t="s">
        <v>1407</v>
      </c>
      <c r="K35" s="84" t="s">
        <v>1412</v>
      </c>
      <c r="L35" s="89"/>
      <c r="M35" s="89"/>
      <c r="N35" s="90"/>
      <c r="O35" s="89"/>
      <c r="P35" s="89"/>
      <c r="Q35" s="90"/>
      <c r="R35" s="93"/>
      <c r="S35" s="90" t="s">
        <v>20</v>
      </c>
      <c r="T35" s="84"/>
      <c r="U35" s="84"/>
      <c r="V35" s="85"/>
      <c r="W35" s="85"/>
      <c r="X35" s="53"/>
      <c r="Y35" s="52"/>
      <c r="Z35" s="53"/>
      <c r="AC35" s="54"/>
    </row>
    <row r="36" spans="1:29" ht="31.5">
      <c r="A36" s="84" t="s">
        <v>82</v>
      </c>
      <c r="B36" s="84" t="s">
        <v>223</v>
      </c>
      <c r="C36" s="84" t="s">
        <v>1406</v>
      </c>
      <c r="D36" s="84" t="s">
        <v>468</v>
      </c>
      <c r="E36" s="84" t="s">
        <v>1422</v>
      </c>
      <c r="F36" s="84" t="s">
        <v>35</v>
      </c>
      <c r="G36" s="84" t="s">
        <v>26</v>
      </c>
      <c r="H36" s="84" t="s">
        <v>16</v>
      </c>
      <c r="I36" s="84" t="s">
        <v>26</v>
      </c>
      <c r="J36" s="84" t="s">
        <v>1407</v>
      </c>
      <c r="K36" s="84" t="s">
        <v>801</v>
      </c>
      <c r="L36" s="89"/>
      <c r="M36" s="89">
        <v>41061</v>
      </c>
      <c r="N36" s="90" t="s">
        <v>1423</v>
      </c>
      <c r="O36" s="89">
        <v>42460</v>
      </c>
      <c r="P36" s="89">
        <v>42460</v>
      </c>
      <c r="Q36" s="90" t="s">
        <v>16</v>
      </c>
      <c r="R36" s="93"/>
      <c r="S36" s="90"/>
      <c r="T36" s="84"/>
      <c r="U36" s="84"/>
      <c r="V36" s="85"/>
      <c r="W36" s="85"/>
      <c r="X36" s="53"/>
      <c r="Y36" s="52"/>
      <c r="Z36" s="53"/>
      <c r="AC36" s="54"/>
    </row>
    <row r="37" spans="1:29" ht="31.5">
      <c r="A37" s="84" t="s">
        <v>82</v>
      </c>
      <c r="B37" s="84" t="s">
        <v>223</v>
      </c>
      <c r="C37" s="84" t="s">
        <v>1406</v>
      </c>
      <c r="D37" s="84" t="s">
        <v>1389</v>
      </c>
      <c r="E37" s="84" t="s">
        <v>1424</v>
      </c>
      <c r="F37" s="84" t="s">
        <v>35</v>
      </c>
      <c r="G37" s="84" t="s">
        <v>26</v>
      </c>
      <c r="H37" s="84" t="s">
        <v>16</v>
      </c>
      <c r="I37" s="84" t="s">
        <v>26</v>
      </c>
      <c r="J37" s="84" t="s">
        <v>1407</v>
      </c>
      <c r="K37" s="84" t="s">
        <v>1417</v>
      </c>
      <c r="L37" s="89" t="s">
        <v>1410</v>
      </c>
      <c r="M37" s="89" t="s">
        <v>1410</v>
      </c>
      <c r="N37" s="90" t="s">
        <v>1410</v>
      </c>
      <c r="O37" s="89" t="s">
        <v>1410</v>
      </c>
      <c r="P37" s="89" t="s">
        <v>1410</v>
      </c>
      <c r="Q37" s="90" t="s">
        <v>1410</v>
      </c>
      <c r="R37" s="93"/>
      <c r="S37" s="90" t="s">
        <v>20</v>
      </c>
      <c r="T37" s="84"/>
      <c r="U37" s="84" t="s">
        <v>1419</v>
      </c>
      <c r="V37" s="85"/>
      <c r="W37" s="85"/>
      <c r="X37" s="53"/>
      <c r="Y37" s="52"/>
      <c r="Z37" s="53"/>
      <c r="AC37" s="54"/>
    </row>
    <row r="38" spans="1:29" ht="31.5">
      <c r="A38" s="84" t="s">
        <v>82</v>
      </c>
      <c r="B38" s="84" t="s">
        <v>223</v>
      </c>
      <c r="C38" s="84" t="s">
        <v>1406</v>
      </c>
      <c r="D38" s="84" t="s">
        <v>367</v>
      </c>
      <c r="E38" s="84" t="s">
        <v>1425</v>
      </c>
      <c r="F38" s="84" t="s">
        <v>35</v>
      </c>
      <c r="G38" s="84" t="s">
        <v>26</v>
      </c>
      <c r="H38" s="84" t="s">
        <v>16</v>
      </c>
      <c r="I38" s="84" t="s">
        <v>26</v>
      </c>
      <c r="J38" s="84" t="s">
        <v>1407</v>
      </c>
      <c r="K38" s="84" t="s">
        <v>801</v>
      </c>
      <c r="L38" s="89" t="s">
        <v>41</v>
      </c>
      <c r="M38" s="89">
        <v>41153</v>
      </c>
      <c r="N38" s="90" t="s">
        <v>1426</v>
      </c>
      <c r="O38" s="89">
        <v>41153</v>
      </c>
      <c r="P38" s="89">
        <v>41153</v>
      </c>
      <c r="Q38" s="90" t="s">
        <v>16</v>
      </c>
      <c r="R38" s="93"/>
      <c r="S38" s="90" t="s">
        <v>20</v>
      </c>
      <c r="T38" s="84" t="s">
        <v>1418</v>
      </c>
      <c r="U38" s="84" t="s">
        <v>1427</v>
      </c>
      <c r="V38" s="85"/>
      <c r="W38" s="85"/>
      <c r="X38" s="53"/>
      <c r="Y38" s="52"/>
      <c r="Z38" s="53"/>
      <c r="AC38" s="54"/>
    </row>
    <row r="39" spans="1:29">
      <c r="A39" s="84" t="s">
        <v>82</v>
      </c>
      <c r="B39" s="84" t="s">
        <v>223</v>
      </c>
      <c r="C39" s="84" t="s">
        <v>274</v>
      </c>
      <c r="D39" s="84" t="s">
        <v>1376</v>
      </c>
      <c r="E39" s="84" t="s">
        <v>275</v>
      </c>
      <c r="F39" s="84" t="s">
        <v>39</v>
      </c>
      <c r="G39" s="84" t="s">
        <v>26</v>
      </c>
      <c r="H39" s="84" t="s">
        <v>16</v>
      </c>
      <c r="I39" s="84" t="s">
        <v>26</v>
      </c>
      <c r="J39" s="84" t="s">
        <v>1428</v>
      </c>
      <c r="K39" s="84" t="s">
        <v>473</v>
      </c>
      <c r="L39" s="89">
        <v>38596</v>
      </c>
      <c r="M39" s="89">
        <v>41152</v>
      </c>
      <c r="N39" s="90" t="s">
        <v>276</v>
      </c>
      <c r="O39" s="89">
        <v>42247</v>
      </c>
      <c r="P39" s="89">
        <v>42247</v>
      </c>
      <c r="Q39" s="90">
        <v>41517</v>
      </c>
      <c r="R39" s="93">
        <v>21.5</v>
      </c>
      <c r="S39" s="90" t="s">
        <v>20</v>
      </c>
      <c r="T39" s="84" t="s">
        <v>1375</v>
      </c>
      <c r="U39" s="84" t="s">
        <v>1429</v>
      </c>
      <c r="V39" s="72"/>
      <c r="W39" s="71"/>
      <c r="X39" s="53"/>
      <c r="Y39" s="52"/>
      <c r="Z39" s="55"/>
      <c r="AC39" s="54"/>
    </row>
    <row r="40" spans="1:29">
      <c r="A40" s="84" t="s">
        <v>82</v>
      </c>
      <c r="B40" s="84" t="s">
        <v>223</v>
      </c>
      <c r="C40" s="84" t="s">
        <v>274</v>
      </c>
      <c r="D40" s="84" t="s">
        <v>1389</v>
      </c>
      <c r="E40" s="84" t="s">
        <v>277</v>
      </c>
      <c r="F40" s="84" t="s">
        <v>39</v>
      </c>
      <c r="G40" s="84" t="s">
        <v>26</v>
      </c>
      <c r="H40" s="84" t="s">
        <v>16</v>
      </c>
      <c r="I40" s="84" t="s">
        <v>26</v>
      </c>
      <c r="J40" s="84" t="s">
        <v>1428</v>
      </c>
      <c r="K40" s="84" t="s">
        <v>473</v>
      </c>
      <c r="L40" s="89">
        <v>40422</v>
      </c>
      <c r="M40" s="89">
        <v>41152</v>
      </c>
      <c r="N40" s="90" t="s">
        <v>371</v>
      </c>
      <c r="O40" s="89">
        <v>42613</v>
      </c>
      <c r="P40" s="89">
        <v>41152</v>
      </c>
      <c r="Q40" s="90">
        <v>41517</v>
      </c>
      <c r="R40" s="93">
        <v>3.2</v>
      </c>
      <c r="S40" s="90" t="s">
        <v>20</v>
      </c>
      <c r="T40" s="84" t="s">
        <v>1375</v>
      </c>
      <c r="U40" s="84" t="s">
        <v>1430</v>
      </c>
      <c r="V40" s="72"/>
      <c r="W40" s="71"/>
      <c r="X40" s="53"/>
      <c r="Y40" s="52"/>
      <c r="Z40" s="53"/>
      <c r="AC40" s="54"/>
    </row>
    <row r="41" spans="1:29">
      <c r="A41" s="84" t="s">
        <v>82</v>
      </c>
      <c r="B41" s="84" t="s">
        <v>223</v>
      </c>
      <c r="C41" s="84" t="s">
        <v>274</v>
      </c>
      <c r="D41" s="84" t="s">
        <v>267</v>
      </c>
      <c r="E41" s="84" t="s">
        <v>1431</v>
      </c>
      <c r="F41" s="84" t="s">
        <v>39</v>
      </c>
      <c r="G41" s="84" t="s">
        <v>26</v>
      </c>
      <c r="H41" s="84" t="s">
        <v>16</v>
      </c>
      <c r="I41" s="84" t="s">
        <v>26</v>
      </c>
      <c r="J41" s="84" t="s">
        <v>1428</v>
      </c>
      <c r="K41" s="84" t="s">
        <v>473</v>
      </c>
      <c r="L41" s="89">
        <v>38596</v>
      </c>
      <c r="M41" s="89">
        <v>41152</v>
      </c>
      <c r="N41" s="90" t="s">
        <v>276</v>
      </c>
      <c r="O41" s="89">
        <v>42247</v>
      </c>
      <c r="P41" s="89">
        <v>41152</v>
      </c>
      <c r="Q41" s="90">
        <v>41517</v>
      </c>
      <c r="R41" s="93">
        <v>0.65</v>
      </c>
      <c r="S41" s="90" t="s">
        <v>20</v>
      </c>
      <c r="T41" s="84"/>
      <c r="U41" s="84" t="s">
        <v>1432</v>
      </c>
      <c r="V41" s="71"/>
      <c r="W41" s="71"/>
      <c r="X41" s="53"/>
      <c r="Y41" s="52"/>
      <c r="Z41" s="53"/>
      <c r="AC41" s="54"/>
    </row>
    <row r="42" spans="1:29">
      <c r="A42" s="84" t="s">
        <v>82</v>
      </c>
      <c r="B42" s="84" t="s">
        <v>223</v>
      </c>
      <c r="C42" s="84" t="s">
        <v>274</v>
      </c>
      <c r="D42" s="84" t="s">
        <v>367</v>
      </c>
      <c r="E42" s="84" t="s">
        <v>436</v>
      </c>
      <c r="F42" s="84" t="s">
        <v>39</v>
      </c>
      <c r="G42" s="84" t="s">
        <v>26</v>
      </c>
      <c r="H42" s="84" t="s">
        <v>16</v>
      </c>
      <c r="I42" s="84" t="s">
        <v>26</v>
      </c>
      <c r="J42" s="84" t="s">
        <v>1428</v>
      </c>
      <c r="K42" s="84" t="s">
        <v>473</v>
      </c>
      <c r="L42" s="89">
        <v>38443</v>
      </c>
      <c r="M42" s="89">
        <v>40999</v>
      </c>
      <c r="N42" s="90" t="s">
        <v>276</v>
      </c>
      <c r="O42" s="89">
        <v>42094</v>
      </c>
      <c r="P42" s="89">
        <v>41364</v>
      </c>
      <c r="Q42" s="90">
        <v>41517</v>
      </c>
      <c r="R42" s="93">
        <v>0.45</v>
      </c>
      <c r="S42" s="90" t="s">
        <v>20</v>
      </c>
      <c r="T42" s="84"/>
      <c r="U42" s="84" t="s">
        <v>1433</v>
      </c>
      <c r="V42" s="75"/>
      <c r="W42" s="75"/>
      <c r="X42" s="53"/>
      <c r="Y42" s="52"/>
      <c r="Z42" s="53"/>
      <c r="AC42" s="54"/>
    </row>
    <row r="43" spans="1:29">
      <c r="A43" s="84" t="s">
        <v>82</v>
      </c>
      <c r="B43" s="84" t="s">
        <v>223</v>
      </c>
      <c r="C43" s="84" t="s">
        <v>278</v>
      </c>
      <c r="D43" s="84" t="s">
        <v>1376</v>
      </c>
      <c r="E43" s="84" t="s">
        <v>279</v>
      </c>
      <c r="F43" s="84" t="s">
        <v>39</v>
      </c>
      <c r="G43" s="84" t="s">
        <v>26</v>
      </c>
      <c r="H43" s="84" t="s">
        <v>16</v>
      </c>
      <c r="I43" s="84" t="s">
        <v>26</v>
      </c>
      <c r="J43" s="84" t="s">
        <v>1378</v>
      </c>
      <c r="K43" s="84" t="s">
        <v>280</v>
      </c>
      <c r="L43" s="89">
        <v>41000</v>
      </c>
      <c r="M43" s="89">
        <v>44651</v>
      </c>
      <c r="N43" s="90" t="s">
        <v>281</v>
      </c>
      <c r="O43" s="89">
        <v>46477</v>
      </c>
      <c r="P43" s="89">
        <v>44651</v>
      </c>
      <c r="Q43" s="90"/>
      <c r="R43" s="93">
        <v>3000</v>
      </c>
      <c r="S43" s="90" t="s">
        <v>283</v>
      </c>
      <c r="T43" s="84" t="s">
        <v>1375</v>
      </c>
      <c r="U43" s="84" t="s">
        <v>282</v>
      </c>
      <c r="V43" s="85"/>
      <c r="W43" s="85"/>
      <c r="X43" s="53"/>
      <c r="Y43" s="52"/>
      <c r="Z43" s="53"/>
      <c r="AC43" s="54"/>
    </row>
    <row r="44" spans="1:29" ht="78.75">
      <c r="A44" s="84" t="s">
        <v>82</v>
      </c>
      <c r="B44" s="84" t="s">
        <v>223</v>
      </c>
      <c r="C44" s="84" t="s">
        <v>99</v>
      </c>
      <c r="D44" s="84" t="s">
        <v>1376</v>
      </c>
      <c r="E44" s="84" t="s">
        <v>284</v>
      </c>
      <c r="F44" s="84" t="s">
        <v>27</v>
      </c>
      <c r="G44" s="84" t="s">
        <v>26</v>
      </c>
      <c r="H44" s="84" t="s">
        <v>16</v>
      </c>
      <c r="I44" s="84" t="s">
        <v>26</v>
      </c>
      <c r="J44" s="84" t="s">
        <v>1390</v>
      </c>
      <c r="K44" s="84" t="s">
        <v>286</v>
      </c>
      <c r="L44" s="89">
        <v>38808</v>
      </c>
      <c r="M44" s="89">
        <v>40633</v>
      </c>
      <c r="N44" s="90" t="s">
        <v>285</v>
      </c>
      <c r="O44" s="89">
        <v>42460</v>
      </c>
      <c r="P44" s="89">
        <v>41729</v>
      </c>
      <c r="Q44" s="90"/>
      <c r="R44" s="93">
        <v>35</v>
      </c>
      <c r="S44" s="90" t="s">
        <v>20</v>
      </c>
      <c r="T44" s="84" t="s">
        <v>1375</v>
      </c>
      <c r="U44" s="84" t="s">
        <v>287</v>
      </c>
      <c r="V44" s="85"/>
      <c r="W44" s="71"/>
      <c r="X44" s="53"/>
      <c r="Y44" s="52"/>
      <c r="Z44" s="53"/>
      <c r="AC44" s="54"/>
    </row>
    <row r="45" spans="1:29">
      <c r="A45" s="84" t="s">
        <v>82</v>
      </c>
      <c r="B45" s="84" t="s">
        <v>223</v>
      </c>
      <c r="C45" s="84" t="s">
        <v>99</v>
      </c>
      <c r="D45" s="84" t="s">
        <v>1389</v>
      </c>
      <c r="E45" s="84" t="s">
        <v>288</v>
      </c>
      <c r="F45" s="84" t="s">
        <v>27</v>
      </c>
      <c r="G45" s="84" t="s">
        <v>26</v>
      </c>
      <c r="H45" s="84" t="s">
        <v>16</v>
      </c>
      <c r="I45" s="84" t="s">
        <v>26</v>
      </c>
      <c r="J45" s="84" t="s">
        <v>1390</v>
      </c>
      <c r="K45" s="84"/>
      <c r="L45" s="89">
        <v>38808</v>
      </c>
      <c r="M45" s="89">
        <v>39538</v>
      </c>
      <c r="N45" s="90" t="s">
        <v>289</v>
      </c>
      <c r="O45" s="89">
        <v>40268</v>
      </c>
      <c r="P45" s="89">
        <v>41729</v>
      </c>
      <c r="Q45" s="90"/>
      <c r="R45" s="93"/>
      <c r="S45" s="90" t="s">
        <v>20</v>
      </c>
      <c r="T45" s="84" t="s">
        <v>1375</v>
      </c>
      <c r="U45" s="84"/>
      <c r="V45" s="85"/>
      <c r="W45" s="71"/>
      <c r="X45" s="53"/>
      <c r="Y45" s="52"/>
      <c r="Z45" s="53"/>
    </row>
    <row r="46" spans="1:29" ht="173.25">
      <c r="A46" s="84" t="s">
        <v>82</v>
      </c>
      <c r="B46" s="84" t="s">
        <v>223</v>
      </c>
      <c r="C46" s="84" t="s">
        <v>290</v>
      </c>
      <c r="D46" s="84" t="s">
        <v>1376</v>
      </c>
      <c r="E46" s="84" t="s">
        <v>291</v>
      </c>
      <c r="F46" s="84" t="s">
        <v>38</v>
      </c>
      <c r="G46" s="84" t="s">
        <v>26</v>
      </c>
      <c r="H46" s="84" t="s">
        <v>16</v>
      </c>
      <c r="I46" s="84" t="s">
        <v>26</v>
      </c>
      <c r="J46" s="84" t="s">
        <v>1428</v>
      </c>
      <c r="K46" s="84" t="s">
        <v>292</v>
      </c>
      <c r="L46" s="89">
        <v>39569</v>
      </c>
      <c r="M46" s="89">
        <v>42124</v>
      </c>
      <c r="N46" s="90" t="s">
        <v>293</v>
      </c>
      <c r="O46" s="89">
        <v>43220</v>
      </c>
      <c r="P46" s="89">
        <v>42490</v>
      </c>
      <c r="Q46" s="90" t="s">
        <v>294</v>
      </c>
      <c r="R46" s="93">
        <v>350</v>
      </c>
      <c r="S46" s="90" t="s">
        <v>296</v>
      </c>
      <c r="T46" s="84" t="s">
        <v>297</v>
      </c>
      <c r="U46" s="84" t="s">
        <v>295</v>
      </c>
      <c r="V46" s="85"/>
      <c r="W46" s="71"/>
      <c r="X46" s="53"/>
      <c r="Y46" s="52"/>
      <c r="Z46" s="53"/>
    </row>
    <row r="47" spans="1:29" ht="47.25">
      <c r="A47" s="84" t="s">
        <v>82</v>
      </c>
      <c r="B47" s="84" t="s">
        <v>223</v>
      </c>
      <c r="C47" s="84" t="s">
        <v>290</v>
      </c>
      <c r="D47" s="84" t="s">
        <v>468</v>
      </c>
      <c r="E47" s="84" t="s">
        <v>298</v>
      </c>
      <c r="F47" s="84" t="s">
        <v>38</v>
      </c>
      <c r="G47" s="84" t="s">
        <v>26</v>
      </c>
      <c r="H47" s="84" t="s">
        <v>16</v>
      </c>
      <c r="I47" s="84" t="s">
        <v>26</v>
      </c>
      <c r="J47" s="84" t="s">
        <v>1428</v>
      </c>
      <c r="K47" s="84" t="s">
        <v>292</v>
      </c>
      <c r="L47" s="89">
        <v>39569</v>
      </c>
      <c r="M47" s="89">
        <v>41029</v>
      </c>
      <c r="N47" s="90" t="s">
        <v>113</v>
      </c>
      <c r="O47" s="89">
        <v>41029</v>
      </c>
      <c r="P47" s="89">
        <v>41029</v>
      </c>
      <c r="Q47" s="90" t="s">
        <v>294</v>
      </c>
      <c r="R47" s="93">
        <v>6</v>
      </c>
      <c r="S47" s="90" t="s">
        <v>296</v>
      </c>
      <c r="T47" s="84" t="s">
        <v>297</v>
      </c>
      <c r="U47" s="84" t="s">
        <v>299</v>
      </c>
      <c r="V47" s="85"/>
      <c r="W47" s="71"/>
      <c r="X47" s="53"/>
      <c r="Y47" s="52"/>
      <c r="Z47" s="53"/>
      <c r="AC47" s="54"/>
    </row>
    <row r="48" spans="1:29" ht="63">
      <c r="A48" s="84" t="s">
        <v>82</v>
      </c>
      <c r="B48" s="84" t="s">
        <v>223</v>
      </c>
      <c r="C48" s="84" t="s">
        <v>290</v>
      </c>
      <c r="D48" s="84" t="s">
        <v>468</v>
      </c>
      <c r="E48" s="84" t="s">
        <v>300</v>
      </c>
      <c r="F48" s="84" t="s">
        <v>38</v>
      </c>
      <c r="G48" s="84" t="s">
        <v>26</v>
      </c>
      <c r="H48" s="84" t="s">
        <v>16</v>
      </c>
      <c r="I48" s="84" t="s">
        <v>26</v>
      </c>
      <c r="J48" s="84" t="s">
        <v>1428</v>
      </c>
      <c r="K48" s="84" t="s">
        <v>292</v>
      </c>
      <c r="L48" s="89">
        <v>39569</v>
      </c>
      <c r="M48" s="89">
        <v>41029</v>
      </c>
      <c r="N48" s="90" t="s">
        <v>113</v>
      </c>
      <c r="O48" s="89">
        <v>41029</v>
      </c>
      <c r="P48" s="89">
        <v>41029</v>
      </c>
      <c r="Q48" s="90" t="s">
        <v>294</v>
      </c>
      <c r="R48" s="93">
        <v>17</v>
      </c>
      <c r="S48" s="90" t="s">
        <v>302</v>
      </c>
      <c r="T48" s="84" t="s">
        <v>297</v>
      </c>
      <c r="U48" s="84" t="s">
        <v>301</v>
      </c>
      <c r="V48" s="85"/>
      <c r="W48" s="71"/>
      <c r="X48" s="53"/>
      <c r="Y48" s="52"/>
      <c r="Z48" s="53"/>
      <c r="AB48" s="56"/>
      <c r="AC48" s="54"/>
    </row>
    <row r="49" spans="1:29" ht="47.25">
      <c r="A49" s="84" t="s">
        <v>82</v>
      </c>
      <c r="B49" s="84" t="s">
        <v>223</v>
      </c>
      <c r="C49" s="84" t="s">
        <v>303</v>
      </c>
      <c r="D49" s="84" t="s">
        <v>468</v>
      </c>
      <c r="E49" s="84" t="s">
        <v>304</v>
      </c>
      <c r="F49" s="84" t="s">
        <v>38</v>
      </c>
      <c r="G49" s="84" t="s">
        <v>26</v>
      </c>
      <c r="H49" s="84" t="s">
        <v>16</v>
      </c>
      <c r="I49" s="84" t="s">
        <v>26</v>
      </c>
      <c r="J49" s="84" t="s">
        <v>1428</v>
      </c>
      <c r="K49" s="84" t="s">
        <v>292</v>
      </c>
      <c r="L49" s="89">
        <v>41030</v>
      </c>
      <c r="M49" s="89">
        <v>42490</v>
      </c>
      <c r="N49" s="90" t="s">
        <v>113</v>
      </c>
      <c r="O49" s="89">
        <v>42490</v>
      </c>
      <c r="P49" s="89">
        <v>42490</v>
      </c>
      <c r="Q49" s="90" t="s">
        <v>294</v>
      </c>
      <c r="R49" s="93">
        <v>25</v>
      </c>
      <c r="S49" s="90" t="s">
        <v>296</v>
      </c>
      <c r="T49" s="84" t="s">
        <v>297</v>
      </c>
      <c r="U49" s="84" t="s">
        <v>305</v>
      </c>
      <c r="V49" s="85"/>
      <c r="W49" s="71"/>
      <c r="X49" s="53"/>
      <c r="Y49" s="52"/>
      <c r="Z49" s="53"/>
      <c r="AB49" s="56"/>
      <c r="AC49" s="54"/>
    </row>
    <row r="50" spans="1:29" ht="63">
      <c r="A50" s="84" t="s">
        <v>82</v>
      </c>
      <c r="B50" s="84" t="s">
        <v>223</v>
      </c>
      <c r="C50" s="84" t="s">
        <v>306</v>
      </c>
      <c r="D50" s="84" t="s">
        <v>1388</v>
      </c>
      <c r="E50" s="84" t="s">
        <v>307</v>
      </c>
      <c r="F50" s="84" t="s">
        <v>38</v>
      </c>
      <c r="G50" s="84" t="s">
        <v>26</v>
      </c>
      <c r="H50" s="84" t="s">
        <v>16</v>
      </c>
      <c r="I50" s="84" t="s">
        <v>26</v>
      </c>
      <c r="J50" s="84" t="s">
        <v>1428</v>
      </c>
      <c r="K50" s="84" t="s">
        <v>292</v>
      </c>
      <c r="L50" s="89">
        <v>41030</v>
      </c>
      <c r="M50" s="89">
        <v>42490</v>
      </c>
      <c r="N50" s="90" t="s">
        <v>113</v>
      </c>
      <c r="O50" s="89">
        <v>42490</v>
      </c>
      <c r="P50" s="89">
        <v>42490</v>
      </c>
      <c r="Q50" s="90" t="s">
        <v>294</v>
      </c>
      <c r="R50" s="93">
        <v>50</v>
      </c>
      <c r="S50" s="90" t="s">
        <v>302</v>
      </c>
      <c r="T50" s="84" t="s">
        <v>297</v>
      </c>
      <c r="U50" s="84" t="s">
        <v>308</v>
      </c>
      <c r="V50" s="85"/>
      <c r="W50" s="71"/>
      <c r="X50" s="53"/>
      <c r="Y50" s="52"/>
      <c r="Z50" s="53"/>
      <c r="AB50" s="56"/>
      <c r="AC50" s="54"/>
    </row>
    <row r="51" spans="1:29" ht="47.25">
      <c r="A51" s="84" t="s">
        <v>82</v>
      </c>
      <c r="B51" s="84" t="s">
        <v>223</v>
      </c>
      <c r="C51" s="84" t="s">
        <v>309</v>
      </c>
      <c r="D51" s="84" t="s">
        <v>1434</v>
      </c>
      <c r="E51" s="84" t="s">
        <v>310</v>
      </c>
      <c r="F51" s="84" t="s">
        <v>38</v>
      </c>
      <c r="G51" s="84" t="s">
        <v>26</v>
      </c>
      <c r="H51" s="84" t="s">
        <v>16</v>
      </c>
      <c r="I51" s="84" t="s">
        <v>26</v>
      </c>
      <c r="J51" s="84" t="s">
        <v>1428</v>
      </c>
      <c r="K51" s="84" t="s">
        <v>311</v>
      </c>
      <c r="L51" s="89">
        <v>40269</v>
      </c>
      <c r="M51" s="89">
        <v>49399</v>
      </c>
      <c r="N51" s="90" t="s">
        <v>113</v>
      </c>
      <c r="O51" s="89">
        <v>49399</v>
      </c>
      <c r="P51" s="89">
        <v>49399</v>
      </c>
      <c r="Q51" s="90" t="s">
        <v>294</v>
      </c>
      <c r="R51" s="93">
        <v>530</v>
      </c>
      <c r="S51" s="90" t="s">
        <v>296</v>
      </c>
      <c r="T51" s="84" t="s">
        <v>297</v>
      </c>
      <c r="U51" s="84" t="s">
        <v>312</v>
      </c>
      <c r="V51" s="85"/>
      <c r="W51" s="71"/>
      <c r="X51" s="53"/>
      <c r="Y51" s="52"/>
      <c r="Z51" s="53"/>
      <c r="AB51" s="56"/>
      <c r="AC51" s="54"/>
    </row>
    <row r="52" spans="1:29" ht="31.5">
      <c r="A52" s="84" t="s">
        <v>82</v>
      </c>
      <c r="B52" s="84" t="s">
        <v>223</v>
      </c>
      <c r="C52" s="84" t="s">
        <v>91</v>
      </c>
      <c r="D52" s="84" t="s">
        <v>1376</v>
      </c>
      <c r="E52" s="84" t="s">
        <v>314</v>
      </c>
      <c r="F52" s="84" t="s">
        <v>39</v>
      </c>
      <c r="G52" s="84" t="s">
        <v>26</v>
      </c>
      <c r="H52" s="84" t="s">
        <v>16</v>
      </c>
      <c r="I52" s="84" t="s">
        <v>26</v>
      </c>
      <c r="J52" s="84" t="s">
        <v>1378</v>
      </c>
      <c r="K52" s="84" t="s">
        <v>1435</v>
      </c>
      <c r="L52" s="89">
        <v>41183</v>
      </c>
      <c r="M52" s="89">
        <v>43709</v>
      </c>
      <c r="N52" s="90" t="s">
        <v>315</v>
      </c>
      <c r="O52" s="89">
        <v>45536</v>
      </c>
      <c r="P52" s="89">
        <v>43709</v>
      </c>
      <c r="Q52" s="90" t="s">
        <v>1436</v>
      </c>
      <c r="R52" s="93">
        <v>35</v>
      </c>
      <c r="S52" s="90" t="s">
        <v>1437</v>
      </c>
      <c r="T52" s="84" t="s">
        <v>1375</v>
      </c>
      <c r="U52" s="84" t="s">
        <v>1438</v>
      </c>
      <c r="V52" s="85"/>
      <c r="W52" s="71"/>
      <c r="X52" s="53"/>
      <c r="Y52" s="52"/>
      <c r="Z52" s="53"/>
      <c r="AC52" s="54"/>
    </row>
    <row r="53" spans="1:29">
      <c r="A53" s="84" t="s">
        <v>82</v>
      </c>
      <c r="B53" s="84" t="s">
        <v>223</v>
      </c>
      <c r="C53" s="84" t="s">
        <v>316</v>
      </c>
      <c r="D53" s="84" t="s">
        <v>1385</v>
      </c>
      <c r="E53" s="84" t="s">
        <v>317</v>
      </c>
      <c r="F53" s="84" t="s">
        <v>38</v>
      </c>
      <c r="G53" s="84" t="s">
        <v>26</v>
      </c>
      <c r="H53" s="84" t="s">
        <v>16</v>
      </c>
      <c r="I53" s="84" t="s">
        <v>26</v>
      </c>
      <c r="J53" s="84" t="s">
        <v>1428</v>
      </c>
      <c r="K53" s="84" t="s">
        <v>318</v>
      </c>
      <c r="L53" s="89">
        <v>38869</v>
      </c>
      <c r="M53" s="89">
        <v>40632</v>
      </c>
      <c r="N53" s="90" t="s">
        <v>315</v>
      </c>
      <c r="O53" s="89">
        <v>42521</v>
      </c>
      <c r="P53" s="89">
        <v>40786</v>
      </c>
      <c r="Q53" s="90" t="s">
        <v>319</v>
      </c>
      <c r="R53" s="93">
        <v>390</v>
      </c>
      <c r="S53" s="90" t="s">
        <v>20</v>
      </c>
      <c r="T53" s="84" t="s">
        <v>321</v>
      </c>
      <c r="U53" s="84" t="s">
        <v>320</v>
      </c>
      <c r="V53" s="85"/>
      <c r="W53" s="71"/>
      <c r="X53" s="53"/>
      <c r="Y53" s="52"/>
      <c r="Z53" s="53"/>
      <c r="AC53" s="54"/>
    </row>
    <row r="54" spans="1:29">
      <c r="A54" s="84" t="s">
        <v>82</v>
      </c>
      <c r="B54" s="84" t="s">
        <v>223</v>
      </c>
      <c r="C54" s="84" t="s">
        <v>316</v>
      </c>
      <c r="D54" s="84" t="s">
        <v>1439</v>
      </c>
      <c r="E54" s="84" t="s">
        <v>322</v>
      </c>
      <c r="F54" s="84" t="s">
        <v>38</v>
      </c>
      <c r="G54" s="84" t="s">
        <v>26</v>
      </c>
      <c r="H54" s="84" t="s">
        <v>16</v>
      </c>
      <c r="I54" s="84" t="s">
        <v>26</v>
      </c>
      <c r="J54" s="84" t="s">
        <v>1428</v>
      </c>
      <c r="K54" s="84" t="s">
        <v>318</v>
      </c>
      <c r="L54" s="89">
        <v>40787</v>
      </c>
      <c r="M54" s="89">
        <v>42613</v>
      </c>
      <c r="N54" s="90" t="s">
        <v>323</v>
      </c>
      <c r="O54" s="89">
        <v>44439</v>
      </c>
      <c r="P54" s="89">
        <v>44439</v>
      </c>
      <c r="Q54" s="90" t="s">
        <v>319</v>
      </c>
      <c r="R54" s="93">
        <v>750</v>
      </c>
      <c r="S54" s="90" t="s">
        <v>20</v>
      </c>
      <c r="T54" s="84" t="s">
        <v>321</v>
      </c>
      <c r="U54" s="84" t="s">
        <v>324</v>
      </c>
      <c r="V54" s="85"/>
      <c r="W54" s="71"/>
      <c r="X54" s="53"/>
      <c r="Y54" s="52"/>
      <c r="Z54" s="53"/>
      <c r="AC54" s="54"/>
    </row>
    <row r="55" spans="1:29" ht="47.25">
      <c r="A55" s="84" t="s">
        <v>82</v>
      </c>
      <c r="B55" s="84" t="s">
        <v>223</v>
      </c>
      <c r="C55" s="84" t="s">
        <v>325</v>
      </c>
      <c r="D55" s="84" t="s">
        <v>1388</v>
      </c>
      <c r="E55" s="84" t="s">
        <v>326</v>
      </c>
      <c r="F55" s="84" t="s">
        <v>34</v>
      </c>
      <c r="G55" s="84" t="s">
        <v>26</v>
      </c>
      <c r="H55" s="84" t="s">
        <v>16</v>
      </c>
      <c r="I55" s="84" t="s">
        <v>26</v>
      </c>
      <c r="J55" s="84" t="s">
        <v>1440</v>
      </c>
      <c r="K55" s="84" t="s">
        <v>327</v>
      </c>
      <c r="L55" s="89">
        <v>40756</v>
      </c>
      <c r="M55" s="89">
        <v>41121</v>
      </c>
      <c r="N55" s="90" t="s">
        <v>328</v>
      </c>
      <c r="O55" s="89">
        <v>41486</v>
      </c>
      <c r="P55" s="89">
        <v>41121</v>
      </c>
      <c r="Q55" s="90"/>
      <c r="R55" s="93">
        <v>3.06</v>
      </c>
      <c r="S55" s="90" t="s">
        <v>330</v>
      </c>
      <c r="T55" s="84" t="s">
        <v>331</v>
      </c>
      <c r="U55" s="84" t="s">
        <v>329</v>
      </c>
      <c r="V55" s="85"/>
      <c r="W55" s="71"/>
      <c r="X55" s="53"/>
      <c r="Y55" s="52"/>
      <c r="Z55" s="53"/>
      <c r="AC55" s="54"/>
    </row>
    <row r="56" spans="1:29" ht="47.25">
      <c r="A56" s="84" t="s">
        <v>82</v>
      </c>
      <c r="B56" s="84" t="s">
        <v>223</v>
      </c>
      <c r="C56" s="84" t="s">
        <v>92</v>
      </c>
      <c r="D56" s="84" t="s">
        <v>1389</v>
      </c>
      <c r="E56" s="84" t="s">
        <v>332</v>
      </c>
      <c r="F56" s="84" t="s">
        <v>34</v>
      </c>
      <c r="G56" s="84" t="s">
        <v>26</v>
      </c>
      <c r="H56" s="84" t="s">
        <v>16</v>
      </c>
      <c r="I56" s="84" t="s">
        <v>26</v>
      </c>
      <c r="J56" s="84" t="s">
        <v>1440</v>
      </c>
      <c r="K56" s="84" t="s">
        <v>333</v>
      </c>
      <c r="L56" s="89">
        <v>40634</v>
      </c>
      <c r="M56" s="89" t="s">
        <v>334</v>
      </c>
      <c r="N56" s="90" t="s">
        <v>335</v>
      </c>
      <c r="O56" s="89" t="s">
        <v>334</v>
      </c>
      <c r="P56" s="89" t="s">
        <v>334</v>
      </c>
      <c r="Q56" s="90"/>
      <c r="R56" s="93"/>
      <c r="S56" s="90" t="s">
        <v>336</v>
      </c>
      <c r="T56" s="84"/>
      <c r="U56" s="84"/>
      <c r="V56" s="85"/>
      <c r="W56" s="85"/>
      <c r="X56" s="53"/>
      <c r="Y56" s="52"/>
      <c r="Z56" s="53"/>
      <c r="AC56" s="54"/>
    </row>
    <row r="57" spans="1:29" ht="31.5">
      <c r="A57" s="84" t="s">
        <v>82</v>
      </c>
      <c r="B57" s="84" t="s">
        <v>223</v>
      </c>
      <c r="C57" s="84" t="s">
        <v>92</v>
      </c>
      <c r="D57" s="84" t="s">
        <v>1376</v>
      </c>
      <c r="E57" s="84" t="s">
        <v>337</v>
      </c>
      <c r="F57" s="84" t="s">
        <v>34</v>
      </c>
      <c r="G57" s="84" t="s">
        <v>26</v>
      </c>
      <c r="H57" s="84" t="s">
        <v>16</v>
      </c>
      <c r="I57" s="84" t="s">
        <v>26</v>
      </c>
      <c r="J57" s="84" t="s">
        <v>1440</v>
      </c>
      <c r="K57" s="84"/>
      <c r="L57" s="89">
        <v>41000</v>
      </c>
      <c r="M57" s="89" t="s">
        <v>334</v>
      </c>
      <c r="N57" s="90" t="s">
        <v>335</v>
      </c>
      <c r="O57" s="89" t="s">
        <v>334</v>
      </c>
      <c r="P57" s="89" t="s">
        <v>334</v>
      </c>
      <c r="Q57" s="90"/>
      <c r="R57" s="93"/>
      <c r="S57" s="90" t="s">
        <v>338</v>
      </c>
      <c r="T57" s="84"/>
      <c r="U57" s="84"/>
      <c r="V57" s="85"/>
      <c r="W57" s="85"/>
      <c r="X57" s="53"/>
      <c r="Y57" s="52"/>
      <c r="Z57" s="53"/>
      <c r="AC57" s="54"/>
    </row>
    <row r="58" spans="1:29">
      <c r="A58" s="84" t="s">
        <v>82</v>
      </c>
      <c r="B58" s="84" t="s">
        <v>223</v>
      </c>
      <c r="C58" s="84" t="s">
        <v>339</v>
      </c>
      <c r="D58" s="84" t="s">
        <v>1376</v>
      </c>
      <c r="E58" s="84" t="s">
        <v>340</v>
      </c>
      <c r="F58" s="84" t="s">
        <v>33</v>
      </c>
      <c r="G58" s="84" t="s">
        <v>26</v>
      </c>
      <c r="H58" s="84" t="s">
        <v>16</v>
      </c>
      <c r="I58" s="84" t="s">
        <v>26</v>
      </c>
      <c r="J58" s="84" t="s">
        <v>1386</v>
      </c>
      <c r="K58" s="84"/>
      <c r="L58" s="89">
        <v>39448</v>
      </c>
      <c r="M58" s="89">
        <v>41364</v>
      </c>
      <c r="N58" s="90" t="s">
        <v>276</v>
      </c>
      <c r="O58" s="89">
        <v>42460</v>
      </c>
      <c r="P58" s="89">
        <v>41729</v>
      </c>
      <c r="Q58" s="90"/>
      <c r="R58" s="93"/>
      <c r="S58" s="90" t="s">
        <v>20</v>
      </c>
      <c r="T58" s="84" t="s">
        <v>1375</v>
      </c>
      <c r="U58" s="84"/>
      <c r="V58" s="85"/>
      <c r="W58" s="71"/>
      <c r="X58" s="53"/>
      <c r="Y58" s="52"/>
      <c r="Z58" s="53"/>
      <c r="AC58" s="54"/>
    </row>
    <row r="59" spans="1:29">
      <c r="A59" s="84" t="s">
        <v>82</v>
      </c>
      <c r="B59" s="84" t="s">
        <v>223</v>
      </c>
      <c r="C59" s="84" t="s">
        <v>341</v>
      </c>
      <c r="D59" s="84" t="s">
        <v>1376</v>
      </c>
      <c r="E59" s="84" t="s">
        <v>342</v>
      </c>
      <c r="F59" s="84" t="s">
        <v>33</v>
      </c>
      <c r="G59" s="84" t="s">
        <v>26</v>
      </c>
      <c r="H59" s="84" t="s">
        <v>16</v>
      </c>
      <c r="I59" s="84" t="s">
        <v>26</v>
      </c>
      <c r="J59" s="84" t="s">
        <v>1386</v>
      </c>
      <c r="K59" s="84" t="s">
        <v>343</v>
      </c>
      <c r="L59" s="89">
        <v>40269</v>
      </c>
      <c r="M59" s="89">
        <v>42094</v>
      </c>
      <c r="N59" s="90" t="s">
        <v>344</v>
      </c>
      <c r="O59" s="89">
        <v>43921</v>
      </c>
      <c r="P59" s="89">
        <v>43921</v>
      </c>
      <c r="Q59" s="90"/>
      <c r="R59" s="93">
        <v>35</v>
      </c>
      <c r="S59" s="90" t="s">
        <v>20</v>
      </c>
      <c r="T59" s="84" t="s">
        <v>1375</v>
      </c>
      <c r="U59" s="84" t="s">
        <v>345</v>
      </c>
      <c r="V59" s="73"/>
      <c r="W59" s="71"/>
      <c r="X59" s="53"/>
      <c r="Y59" s="52"/>
      <c r="Z59" s="53"/>
      <c r="AC59" s="54"/>
    </row>
    <row r="60" spans="1:29">
      <c r="A60" s="84" t="s">
        <v>82</v>
      </c>
      <c r="B60" s="84" t="s">
        <v>223</v>
      </c>
      <c r="C60" s="84" t="s">
        <v>341</v>
      </c>
      <c r="D60" s="84" t="s">
        <v>267</v>
      </c>
      <c r="E60" s="84" t="s">
        <v>346</v>
      </c>
      <c r="F60" s="84" t="s">
        <v>33</v>
      </c>
      <c r="G60" s="84" t="s">
        <v>26</v>
      </c>
      <c r="H60" s="84" t="s">
        <v>16</v>
      </c>
      <c r="I60" s="84" t="s">
        <v>26</v>
      </c>
      <c r="J60" s="84" t="s">
        <v>1386</v>
      </c>
      <c r="K60" s="84" t="s">
        <v>343</v>
      </c>
      <c r="L60" s="89">
        <v>39173</v>
      </c>
      <c r="M60" s="89">
        <v>42826</v>
      </c>
      <c r="N60" s="90"/>
      <c r="O60" s="89">
        <v>42826</v>
      </c>
      <c r="P60" s="89">
        <v>42826</v>
      </c>
      <c r="Q60" s="90"/>
      <c r="R60" s="93"/>
      <c r="S60" s="90" t="s">
        <v>20</v>
      </c>
      <c r="T60" s="84" t="s">
        <v>1375</v>
      </c>
      <c r="U60" s="84"/>
      <c r="V60" s="73"/>
      <c r="W60" s="71"/>
      <c r="X60" s="53"/>
      <c r="Y60" s="52"/>
      <c r="Z60" s="53"/>
      <c r="AC60" s="54"/>
    </row>
    <row r="61" spans="1:29">
      <c r="A61" s="84" t="s">
        <v>82</v>
      </c>
      <c r="B61" s="84" t="s">
        <v>223</v>
      </c>
      <c r="C61" s="84" t="s">
        <v>341</v>
      </c>
      <c r="D61" s="84" t="s">
        <v>367</v>
      </c>
      <c r="E61" s="84" t="s">
        <v>347</v>
      </c>
      <c r="F61" s="84" t="s">
        <v>33</v>
      </c>
      <c r="G61" s="84" t="s">
        <v>26</v>
      </c>
      <c r="H61" s="84" t="s">
        <v>16</v>
      </c>
      <c r="I61" s="84" t="s">
        <v>26</v>
      </c>
      <c r="J61" s="84" t="s">
        <v>1386</v>
      </c>
      <c r="K61" s="84" t="s">
        <v>343</v>
      </c>
      <c r="L61" s="89">
        <v>40269</v>
      </c>
      <c r="M61" s="89">
        <v>42094</v>
      </c>
      <c r="N61" s="90" t="s">
        <v>348</v>
      </c>
      <c r="O61" s="89">
        <v>43921</v>
      </c>
      <c r="P61" s="89">
        <v>43921</v>
      </c>
      <c r="Q61" s="90"/>
      <c r="R61" s="93">
        <v>2</v>
      </c>
      <c r="S61" s="90" t="s">
        <v>20</v>
      </c>
      <c r="T61" s="84" t="s">
        <v>1375</v>
      </c>
      <c r="U61" s="84" t="s">
        <v>349</v>
      </c>
      <c r="V61" s="73"/>
      <c r="W61" s="71"/>
      <c r="X61" s="53"/>
      <c r="Y61" s="52"/>
      <c r="Z61" s="53"/>
      <c r="AC61" s="54"/>
    </row>
    <row r="62" spans="1:29">
      <c r="A62" s="84" t="s">
        <v>82</v>
      </c>
      <c r="B62" s="84" t="s">
        <v>223</v>
      </c>
      <c r="C62" s="84" t="s">
        <v>341</v>
      </c>
      <c r="D62" s="84" t="s">
        <v>1388</v>
      </c>
      <c r="E62" s="84" t="s">
        <v>350</v>
      </c>
      <c r="F62" s="84" t="s">
        <v>33</v>
      </c>
      <c r="G62" s="84" t="s">
        <v>26</v>
      </c>
      <c r="H62" s="84" t="s">
        <v>16</v>
      </c>
      <c r="I62" s="84" t="s">
        <v>26</v>
      </c>
      <c r="J62" s="84" t="s">
        <v>1386</v>
      </c>
      <c r="K62" s="84" t="s">
        <v>351</v>
      </c>
      <c r="L62" s="89">
        <v>41365</v>
      </c>
      <c r="M62" s="89">
        <v>42826</v>
      </c>
      <c r="N62" s="90"/>
      <c r="O62" s="89">
        <v>42826</v>
      </c>
      <c r="P62" s="89">
        <v>42826</v>
      </c>
      <c r="Q62" s="90"/>
      <c r="R62" s="93">
        <v>10</v>
      </c>
      <c r="S62" s="90" t="s">
        <v>20</v>
      </c>
      <c r="T62" s="84" t="s">
        <v>1375</v>
      </c>
      <c r="U62" s="84" t="s">
        <v>352</v>
      </c>
      <c r="V62" s="73"/>
      <c r="W62" s="71"/>
      <c r="X62" s="53"/>
      <c r="Y62" s="52"/>
      <c r="Z62" s="53"/>
      <c r="AC62" s="54"/>
    </row>
    <row r="63" spans="1:29" ht="31.5">
      <c r="A63" s="84" t="s">
        <v>82</v>
      </c>
      <c r="B63" s="84" t="s">
        <v>223</v>
      </c>
      <c r="C63" s="84" t="s">
        <v>94</v>
      </c>
      <c r="D63" s="84" t="s">
        <v>1376</v>
      </c>
      <c r="E63" s="84" t="s">
        <v>353</v>
      </c>
      <c r="F63" s="84" t="s">
        <v>39</v>
      </c>
      <c r="G63" s="84" t="s">
        <v>26</v>
      </c>
      <c r="H63" s="84" t="s">
        <v>16</v>
      </c>
      <c r="I63" s="84" t="s">
        <v>26</v>
      </c>
      <c r="J63" s="84" t="s">
        <v>1378</v>
      </c>
      <c r="K63" s="84" t="s">
        <v>354</v>
      </c>
      <c r="L63" s="89">
        <v>38078</v>
      </c>
      <c r="M63" s="89">
        <v>39903</v>
      </c>
      <c r="N63" s="90" t="s">
        <v>315</v>
      </c>
      <c r="O63" s="89" t="s">
        <v>355</v>
      </c>
      <c r="P63" s="89">
        <v>41729</v>
      </c>
      <c r="Q63" s="90"/>
      <c r="R63" s="93">
        <v>40</v>
      </c>
      <c r="S63" s="90" t="s">
        <v>20</v>
      </c>
      <c r="T63" s="84" t="s">
        <v>1375</v>
      </c>
      <c r="U63" s="84" t="s">
        <v>356</v>
      </c>
      <c r="V63" s="85"/>
      <c r="W63" s="71"/>
      <c r="X63" s="53"/>
      <c r="Y63" s="52"/>
      <c r="Z63" s="53"/>
      <c r="AC63" s="54"/>
    </row>
    <row r="64" spans="1:29">
      <c r="A64" s="84" t="s">
        <v>82</v>
      </c>
      <c r="B64" s="84" t="s">
        <v>223</v>
      </c>
      <c r="C64" s="84" t="s">
        <v>94</v>
      </c>
      <c r="D64" s="84" t="s">
        <v>516</v>
      </c>
      <c r="E64" s="84" t="s">
        <v>357</v>
      </c>
      <c r="F64" s="84" t="s">
        <v>39</v>
      </c>
      <c r="G64" s="84" t="s">
        <v>26</v>
      </c>
      <c r="H64" s="84" t="s">
        <v>16</v>
      </c>
      <c r="I64" s="84" t="s">
        <v>26</v>
      </c>
      <c r="J64" s="84" t="s">
        <v>1378</v>
      </c>
      <c r="K64" s="84" t="s">
        <v>238</v>
      </c>
      <c r="L64" s="89"/>
      <c r="M64" s="89"/>
      <c r="N64" s="90"/>
      <c r="O64" s="89"/>
      <c r="P64" s="89"/>
      <c r="Q64" s="90"/>
      <c r="R64" s="93"/>
      <c r="S64" s="90"/>
      <c r="T64" s="84"/>
      <c r="U64" s="84"/>
      <c r="V64" s="85"/>
      <c r="W64" s="71"/>
      <c r="X64" s="53"/>
      <c r="Y64" s="52"/>
      <c r="Z64" s="53"/>
      <c r="AC64" s="54"/>
    </row>
    <row r="65" spans="1:29">
      <c r="A65" s="84" t="s">
        <v>82</v>
      </c>
      <c r="B65" s="84" t="s">
        <v>223</v>
      </c>
      <c r="C65" s="84" t="s">
        <v>94</v>
      </c>
      <c r="D65" s="84" t="s">
        <v>516</v>
      </c>
      <c r="E65" s="84" t="s">
        <v>359</v>
      </c>
      <c r="F65" s="84" t="s">
        <v>39</v>
      </c>
      <c r="G65" s="84" t="s">
        <v>26</v>
      </c>
      <c r="H65" s="84" t="s">
        <v>16</v>
      </c>
      <c r="I65" s="84" t="s">
        <v>26</v>
      </c>
      <c r="J65" s="84" t="s">
        <v>1378</v>
      </c>
      <c r="K65" s="84" t="s">
        <v>103</v>
      </c>
      <c r="L65" s="89">
        <v>40179</v>
      </c>
      <c r="M65" s="89">
        <v>43831</v>
      </c>
      <c r="N65" s="90" t="s">
        <v>87</v>
      </c>
      <c r="O65" s="89">
        <v>43831</v>
      </c>
      <c r="P65" s="89">
        <v>43831</v>
      </c>
      <c r="Q65" s="90"/>
      <c r="R65" s="93"/>
      <c r="S65" s="90"/>
      <c r="T65" s="84"/>
      <c r="U65" s="84"/>
      <c r="V65" s="85"/>
      <c r="W65" s="71"/>
      <c r="X65" s="53"/>
      <c r="Y65" s="52"/>
      <c r="Z65" s="53"/>
      <c r="AC65" s="54"/>
    </row>
    <row r="66" spans="1:29">
      <c r="A66" s="84" t="s">
        <v>82</v>
      </c>
      <c r="B66" s="84" t="s">
        <v>223</v>
      </c>
      <c r="C66" s="84" t="s">
        <v>94</v>
      </c>
      <c r="D66" s="84" t="s">
        <v>1381</v>
      </c>
      <c r="E66" s="84" t="s">
        <v>360</v>
      </c>
      <c r="F66" s="84" t="s">
        <v>39</v>
      </c>
      <c r="G66" s="84" t="s">
        <v>26</v>
      </c>
      <c r="H66" s="84" t="s">
        <v>16</v>
      </c>
      <c r="I66" s="84" t="s">
        <v>26</v>
      </c>
      <c r="J66" s="84" t="s">
        <v>1378</v>
      </c>
      <c r="K66" s="84" t="s">
        <v>103</v>
      </c>
      <c r="L66" s="89">
        <v>39083</v>
      </c>
      <c r="M66" s="89">
        <v>48214</v>
      </c>
      <c r="N66" s="90" t="s">
        <v>87</v>
      </c>
      <c r="O66" s="89">
        <v>48214</v>
      </c>
      <c r="P66" s="89">
        <v>48214</v>
      </c>
      <c r="Q66" s="90"/>
      <c r="R66" s="93"/>
      <c r="S66" s="90" t="s">
        <v>20</v>
      </c>
      <c r="T66" s="84" t="s">
        <v>1375</v>
      </c>
      <c r="U66" s="84"/>
      <c r="V66" s="85"/>
      <c r="W66" s="71"/>
      <c r="X66" s="53"/>
      <c r="Y66" s="53"/>
      <c r="Z66" s="53"/>
      <c r="AC66" s="54"/>
    </row>
    <row r="67" spans="1:29" ht="63">
      <c r="A67" s="84" t="s">
        <v>82</v>
      </c>
      <c r="B67" s="84" t="s">
        <v>223</v>
      </c>
      <c r="C67" s="84" t="s">
        <v>361</v>
      </c>
      <c r="D67" s="84" t="s">
        <v>1376</v>
      </c>
      <c r="E67" s="84" t="s">
        <v>362</v>
      </c>
      <c r="F67" s="84" t="s">
        <v>25</v>
      </c>
      <c r="G67" s="84" t="s">
        <v>26</v>
      </c>
      <c r="H67" s="84" t="s">
        <v>16</v>
      </c>
      <c r="I67" s="84" t="s">
        <v>26</v>
      </c>
      <c r="J67" s="84" t="s">
        <v>1441</v>
      </c>
      <c r="K67" s="84" t="s">
        <v>363</v>
      </c>
      <c r="L67" s="89">
        <v>41000</v>
      </c>
      <c r="M67" s="89">
        <v>43190</v>
      </c>
      <c r="N67" s="90" t="s">
        <v>364</v>
      </c>
      <c r="O67" s="89">
        <v>44651</v>
      </c>
      <c r="P67" s="89">
        <v>44651</v>
      </c>
      <c r="Q67" s="90" t="s">
        <v>365</v>
      </c>
      <c r="R67" s="93">
        <v>25</v>
      </c>
      <c r="S67" s="90" t="s">
        <v>20</v>
      </c>
      <c r="T67" s="84" t="s">
        <v>1375</v>
      </c>
      <c r="U67" s="84" t="s">
        <v>366</v>
      </c>
      <c r="V67" s="85"/>
      <c r="W67" s="71"/>
      <c r="X67" s="58"/>
      <c r="Y67" s="52"/>
      <c r="Z67" s="53"/>
      <c r="AB67" s="56"/>
      <c r="AC67" s="54"/>
    </row>
    <row r="68" spans="1:29">
      <c r="A68" s="84" t="s">
        <v>82</v>
      </c>
      <c r="B68" s="84" t="s">
        <v>223</v>
      </c>
      <c r="C68" s="84" t="s">
        <v>361</v>
      </c>
      <c r="D68" s="84" t="s">
        <v>367</v>
      </c>
      <c r="E68" s="84" t="s">
        <v>367</v>
      </c>
      <c r="F68" s="84" t="s">
        <v>25</v>
      </c>
      <c r="G68" s="84" t="s">
        <v>26</v>
      </c>
      <c r="H68" s="84" t="s">
        <v>16</v>
      </c>
      <c r="I68" s="84" t="s">
        <v>26</v>
      </c>
      <c r="J68" s="84" t="s">
        <v>1441</v>
      </c>
      <c r="K68" s="84" t="s">
        <v>343</v>
      </c>
      <c r="L68" s="89">
        <v>39173</v>
      </c>
      <c r="M68" s="89">
        <v>40634</v>
      </c>
      <c r="N68" s="90">
        <v>2</v>
      </c>
      <c r="O68" s="89">
        <v>41365</v>
      </c>
      <c r="P68" s="89">
        <v>41365</v>
      </c>
      <c r="Q68" s="90"/>
      <c r="R68" s="93"/>
      <c r="S68" s="90" t="s">
        <v>20</v>
      </c>
      <c r="T68" s="84" t="s">
        <v>1375</v>
      </c>
      <c r="U68" s="84" t="s">
        <v>368</v>
      </c>
      <c r="V68" s="85"/>
      <c r="W68" s="71"/>
      <c r="X68" s="53"/>
      <c r="Y68" s="52"/>
      <c r="Z68" s="53"/>
      <c r="AB68" s="56"/>
      <c r="AC68" s="54"/>
    </row>
    <row r="69" spans="1:29">
      <c r="A69" s="84" t="s">
        <v>82</v>
      </c>
      <c r="B69" s="84" t="s">
        <v>223</v>
      </c>
      <c r="C69" s="84" t="s">
        <v>369</v>
      </c>
      <c r="D69" s="84" t="s">
        <v>1376</v>
      </c>
      <c r="E69" s="84" t="s">
        <v>370</v>
      </c>
      <c r="F69" s="84" t="s">
        <v>33</v>
      </c>
      <c r="G69" s="84" t="s">
        <v>26</v>
      </c>
      <c r="H69" s="84" t="s">
        <v>16</v>
      </c>
      <c r="I69" s="84" t="s">
        <v>26</v>
      </c>
      <c r="J69" s="84" t="s">
        <v>1386</v>
      </c>
      <c r="K69" s="84"/>
      <c r="L69" s="89">
        <v>39685</v>
      </c>
      <c r="M69" s="89">
        <v>42457</v>
      </c>
      <c r="N69" s="90" t="s">
        <v>371</v>
      </c>
      <c r="O69" s="89">
        <v>43918</v>
      </c>
      <c r="P69" s="89">
        <v>42457</v>
      </c>
      <c r="Q69" s="90"/>
      <c r="R69" s="93">
        <v>665</v>
      </c>
      <c r="S69" s="90" t="s">
        <v>20</v>
      </c>
      <c r="T69" s="84" t="s">
        <v>1375</v>
      </c>
      <c r="U69" s="84" t="s">
        <v>1442</v>
      </c>
      <c r="V69" s="85"/>
      <c r="W69" s="71"/>
      <c r="X69" s="53"/>
      <c r="Y69" s="52"/>
      <c r="Z69" s="53"/>
      <c r="AB69" s="56"/>
      <c r="AC69" s="54"/>
    </row>
    <row r="70" spans="1:29">
      <c r="A70" s="84" t="s">
        <v>82</v>
      </c>
      <c r="B70" s="84" t="s">
        <v>223</v>
      </c>
      <c r="C70" s="84" t="s">
        <v>369</v>
      </c>
      <c r="D70" s="84" t="s">
        <v>1381</v>
      </c>
      <c r="E70" s="84" t="s">
        <v>1443</v>
      </c>
      <c r="F70" s="84" t="s">
        <v>33</v>
      </c>
      <c r="G70" s="84" t="s">
        <v>26</v>
      </c>
      <c r="H70" s="84" t="s">
        <v>16</v>
      </c>
      <c r="I70" s="84" t="s">
        <v>26</v>
      </c>
      <c r="J70" s="84" t="s">
        <v>1386</v>
      </c>
      <c r="K70" s="84" t="s">
        <v>103</v>
      </c>
      <c r="L70" s="89">
        <v>40817</v>
      </c>
      <c r="M70" s="89">
        <v>49949</v>
      </c>
      <c r="N70" s="90"/>
      <c r="O70" s="89">
        <v>49947</v>
      </c>
      <c r="P70" s="89">
        <v>49947</v>
      </c>
      <c r="Q70" s="90"/>
      <c r="R70" s="93">
        <v>227</v>
      </c>
      <c r="S70" s="90" t="s">
        <v>20</v>
      </c>
      <c r="T70" s="84" t="s">
        <v>1375</v>
      </c>
      <c r="U70" s="84" t="s">
        <v>1444</v>
      </c>
      <c r="V70" s="85"/>
      <c r="W70" s="71"/>
      <c r="X70" s="53"/>
      <c r="Y70" s="52"/>
      <c r="Z70" s="53"/>
      <c r="AB70" s="56"/>
      <c r="AC70" s="54"/>
    </row>
    <row r="71" spans="1:29" ht="31.5">
      <c r="A71" s="84" t="s">
        <v>82</v>
      </c>
      <c r="B71" s="84" t="s">
        <v>223</v>
      </c>
      <c r="C71" s="84" t="s">
        <v>372</v>
      </c>
      <c r="D71" s="84" t="s">
        <v>1376</v>
      </c>
      <c r="E71" s="84" t="s">
        <v>1445</v>
      </c>
      <c r="F71" s="84" t="s">
        <v>35</v>
      </c>
      <c r="G71" s="84" t="s">
        <v>26</v>
      </c>
      <c r="H71" s="84" t="s">
        <v>16</v>
      </c>
      <c r="I71" s="84" t="s">
        <v>26</v>
      </c>
      <c r="J71" s="84" t="s">
        <v>1407</v>
      </c>
      <c r="K71" s="84" t="s">
        <v>1446</v>
      </c>
      <c r="L71" s="89" t="s">
        <v>1447</v>
      </c>
      <c r="M71" s="89" t="s">
        <v>1448</v>
      </c>
      <c r="N71" s="90" t="s">
        <v>113</v>
      </c>
      <c r="O71" s="89" t="s">
        <v>1177</v>
      </c>
      <c r="P71" s="89" t="s">
        <v>1177</v>
      </c>
      <c r="Q71" s="90" t="s">
        <v>113</v>
      </c>
      <c r="R71" s="93"/>
      <c r="S71" s="90" t="s">
        <v>20</v>
      </c>
      <c r="T71" s="84" t="s">
        <v>1375</v>
      </c>
      <c r="U71" s="84"/>
      <c r="V71" s="70"/>
      <c r="W71" s="71"/>
      <c r="X71" s="53"/>
      <c r="Y71" s="52"/>
      <c r="Z71" s="53"/>
      <c r="AB71" s="54"/>
      <c r="AC71" s="54"/>
    </row>
    <row r="72" spans="1:29" ht="31.5">
      <c r="A72" s="84" t="s">
        <v>82</v>
      </c>
      <c r="B72" s="84" t="s">
        <v>223</v>
      </c>
      <c r="C72" s="84" t="s">
        <v>372</v>
      </c>
      <c r="D72" s="84" t="s">
        <v>468</v>
      </c>
      <c r="E72" s="84" t="s">
        <v>373</v>
      </c>
      <c r="F72" s="84" t="s">
        <v>35</v>
      </c>
      <c r="G72" s="84" t="s">
        <v>26</v>
      </c>
      <c r="H72" s="84" t="s">
        <v>16</v>
      </c>
      <c r="I72" s="84" t="s">
        <v>26</v>
      </c>
      <c r="J72" s="84" t="s">
        <v>1407</v>
      </c>
      <c r="K72" s="84" t="s">
        <v>1446</v>
      </c>
      <c r="L72" s="89" t="s">
        <v>1449</v>
      </c>
      <c r="M72" s="89" t="s">
        <v>1448</v>
      </c>
      <c r="N72" s="90" t="s">
        <v>113</v>
      </c>
      <c r="O72" s="89" t="s">
        <v>1177</v>
      </c>
      <c r="P72" s="89" t="s">
        <v>1177</v>
      </c>
      <c r="Q72" s="90" t="s">
        <v>113</v>
      </c>
      <c r="R72" s="93"/>
      <c r="S72" s="90" t="s">
        <v>20</v>
      </c>
      <c r="T72" s="84" t="s">
        <v>1375</v>
      </c>
      <c r="U72" s="84"/>
      <c r="V72" s="70"/>
      <c r="W72" s="71"/>
      <c r="X72" s="53"/>
      <c r="Y72" s="52"/>
      <c r="Z72" s="53"/>
      <c r="AB72" s="54"/>
      <c r="AC72" s="54"/>
    </row>
    <row r="73" spans="1:29" ht="31.5">
      <c r="A73" s="84" t="s">
        <v>82</v>
      </c>
      <c r="B73" s="84" t="s">
        <v>223</v>
      </c>
      <c r="C73" s="84" t="s">
        <v>372</v>
      </c>
      <c r="D73" s="84" t="s">
        <v>468</v>
      </c>
      <c r="E73" s="84" t="s">
        <v>374</v>
      </c>
      <c r="F73" s="84" t="s">
        <v>35</v>
      </c>
      <c r="G73" s="84" t="s">
        <v>26</v>
      </c>
      <c r="H73" s="84" t="s">
        <v>16</v>
      </c>
      <c r="I73" s="84" t="s">
        <v>26</v>
      </c>
      <c r="J73" s="84" t="s">
        <v>1407</v>
      </c>
      <c r="K73" s="84" t="s">
        <v>1450</v>
      </c>
      <c r="L73" s="89">
        <v>40323</v>
      </c>
      <c r="M73" s="89">
        <v>40688</v>
      </c>
      <c r="N73" s="90" t="s">
        <v>1451</v>
      </c>
      <c r="O73" s="89">
        <v>41729</v>
      </c>
      <c r="P73" s="89">
        <v>41364</v>
      </c>
      <c r="Q73" s="90"/>
      <c r="R73" s="93">
        <v>3.5</v>
      </c>
      <c r="S73" s="90" t="s">
        <v>20</v>
      </c>
      <c r="T73" s="84" t="s">
        <v>1375</v>
      </c>
      <c r="U73" s="84" t="s">
        <v>1452</v>
      </c>
      <c r="V73" s="70"/>
      <c r="W73" s="71"/>
      <c r="X73" s="53"/>
      <c r="Y73" s="52"/>
      <c r="Z73" s="53"/>
      <c r="AB73" s="54"/>
      <c r="AC73" s="54"/>
    </row>
    <row r="74" spans="1:29" ht="31.5">
      <c r="A74" s="84" t="s">
        <v>82</v>
      </c>
      <c r="B74" s="84" t="s">
        <v>223</v>
      </c>
      <c r="C74" s="84" t="s">
        <v>372</v>
      </c>
      <c r="D74" s="84" t="s">
        <v>468</v>
      </c>
      <c r="E74" s="84" t="s">
        <v>376</v>
      </c>
      <c r="F74" s="84" t="s">
        <v>35</v>
      </c>
      <c r="G74" s="84" t="s">
        <v>26</v>
      </c>
      <c r="H74" s="84" t="s">
        <v>16</v>
      </c>
      <c r="I74" s="84" t="s">
        <v>26</v>
      </c>
      <c r="J74" s="84" t="s">
        <v>1407</v>
      </c>
      <c r="K74" s="84"/>
      <c r="L74" s="89">
        <v>38777</v>
      </c>
      <c r="M74" s="89">
        <v>39507</v>
      </c>
      <c r="N74" s="90" t="s">
        <v>377</v>
      </c>
      <c r="O74" s="89" t="s">
        <v>1453</v>
      </c>
      <c r="P74" s="89" t="s">
        <v>1453</v>
      </c>
      <c r="Q74" s="90"/>
      <c r="R74" s="93"/>
      <c r="S74" s="90" t="s">
        <v>20</v>
      </c>
      <c r="T74" s="84" t="s">
        <v>1375</v>
      </c>
      <c r="U74" s="84"/>
      <c r="V74" s="70"/>
      <c r="W74" s="71"/>
      <c r="X74" s="53"/>
      <c r="Y74" s="52"/>
      <c r="Z74" s="53"/>
      <c r="AB74" s="54"/>
      <c r="AC74" s="54"/>
    </row>
    <row r="75" spans="1:29">
      <c r="A75" s="84" t="s">
        <v>82</v>
      </c>
      <c r="B75" s="84" t="s">
        <v>223</v>
      </c>
      <c r="C75" s="84" t="s">
        <v>378</v>
      </c>
      <c r="D75" s="84" t="s">
        <v>1376</v>
      </c>
      <c r="E75" s="84" t="s">
        <v>379</v>
      </c>
      <c r="F75" s="84" t="s">
        <v>33</v>
      </c>
      <c r="G75" s="84" t="s">
        <v>26</v>
      </c>
      <c r="H75" s="84" t="s">
        <v>16</v>
      </c>
      <c r="I75" s="84" t="s">
        <v>26</v>
      </c>
      <c r="J75" s="84" t="s">
        <v>1386</v>
      </c>
      <c r="K75" s="84" t="s">
        <v>380</v>
      </c>
      <c r="L75" s="89">
        <v>38736</v>
      </c>
      <c r="M75" s="89">
        <v>42387</v>
      </c>
      <c r="N75" s="90"/>
      <c r="O75" s="89">
        <v>42387</v>
      </c>
      <c r="P75" s="89">
        <v>41364</v>
      </c>
      <c r="Q75" s="90">
        <v>40940</v>
      </c>
      <c r="R75" s="93">
        <v>15</v>
      </c>
      <c r="S75" s="90" t="s">
        <v>20</v>
      </c>
      <c r="T75" s="84" t="s">
        <v>1375</v>
      </c>
      <c r="U75" s="84" t="s">
        <v>381</v>
      </c>
      <c r="V75" s="70"/>
      <c r="W75" s="71"/>
      <c r="X75" s="53"/>
      <c r="Y75" s="52"/>
      <c r="Z75" s="53"/>
      <c r="AB75" s="54"/>
      <c r="AC75" s="54"/>
    </row>
    <row r="76" spans="1:29" ht="31.5">
      <c r="A76" s="84" t="s">
        <v>82</v>
      </c>
      <c r="B76" s="84" t="s">
        <v>223</v>
      </c>
      <c r="C76" s="84" t="s">
        <v>382</v>
      </c>
      <c r="D76" s="84" t="s">
        <v>1376</v>
      </c>
      <c r="E76" s="84" t="s">
        <v>1454</v>
      </c>
      <c r="F76" s="84" t="s">
        <v>38</v>
      </c>
      <c r="G76" s="84" t="s">
        <v>26</v>
      </c>
      <c r="H76" s="84" t="s">
        <v>16</v>
      </c>
      <c r="I76" s="84" t="s">
        <v>26</v>
      </c>
      <c r="J76" s="84" t="s">
        <v>1455</v>
      </c>
      <c r="K76" s="84"/>
      <c r="L76" s="89">
        <v>40269</v>
      </c>
      <c r="M76" s="89">
        <v>43921</v>
      </c>
      <c r="N76" s="90" t="s">
        <v>1456</v>
      </c>
      <c r="O76" s="89">
        <v>43921</v>
      </c>
      <c r="P76" s="89">
        <v>43190</v>
      </c>
      <c r="Q76" s="90"/>
      <c r="R76" s="93">
        <v>20</v>
      </c>
      <c r="S76" s="90" t="s">
        <v>20</v>
      </c>
      <c r="T76" s="84" t="s">
        <v>1375</v>
      </c>
      <c r="U76" s="84" t="s">
        <v>1457</v>
      </c>
      <c r="V76" s="70"/>
      <c r="W76" s="71"/>
      <c r="X76" s="53"/>
      <c r="Y76" s="52"/>
      <c r="Z76" s="53"/>
      <c r="AB76" s="56"/>
      <c r="AC76" s="54"/>
    </row>
    <row r="77" spans="1:29">
      <c r="A77" s="84" t="s">
        <v>82</v>
      </c>
      <c r="B77" s="84" t="s">
        <v>223</v>
      </c>
      <c r="C77" s="84" t="s">
        <v>383</v>
      </c>
      <c r="D77" s="84" t="s">
        <v>1376</v>
      </c>
      <c r="E77" s="84" t="s">
        <v>223</v>
      </c>
      <c r="F77" s="84" t="s">
        <v>33</v>
      </c>
      <c r="G77" s="84" t="s">
        <v>26</v>
      </c>
      <c r="H77" s="84" t="s">
        <v>16</v>
      </c>
      <c r="I77" s="84" t="s">
        <v>26</v>
      </c>
      <c r="J77" s="84" t="s">
        <v>1386</v>
      </c>
      <c r="K77" s="84" t="s">
        <v>1458</v>
      </c>
      <c r="L77" s="89">
        <v>2003</v>
      </c>
      <c r="M77" s="89">
        <v>39994</v>
      </c>
      <c r="N77" s="90" t="s">
        <v>315</v>
      </c>
      <c r="O77" s="89">
        <v>41548</v>
      </c>
      <c r="P77" s="89">
        <v>41548</v>
      </c>
      <c r="Q77" s="90">
        <v>41183</v>
      </c>
      <c r="R77" s="93">
        <v>2.2000000000000002</v>
      </c>
      <c r="S77" s="90" t="s">
        <v>20</v>
      </c>
      <c r="T77" s="84" t="s">
        <v>1375</v>
      </c>
      <c r="U77" s="84" t="s">
        <v>1459</v>
      </c>
      <c r="V77" s="74"/>
      <c r="W77" s="71"/>
      <c r="X77" s="53"/>
      <c r="Y77" s="52"/>
      <c r="Z77" s="53"/>
      <c r="AC77" s="54"/>
    </row>
    <row r="78" spans="1:29">
      <c r="A78" s="84" t="s">
        <v>82</v>
      </c>
      <c r="B78" s="84" t="s">
        <v>223</v>
      </c>
      <c r="C78" s="84" t="s">
        <v>383</v>
      </c>
      <c r="D78" s="84" t="s">
        <v>1388</v>
      </c>
      <c r="E78" s="84" t="s">
        <v>384</v>
      </c>
      <c r="F78" s="84" t="s">
        <v>33</v>
      </c>
      <c r="G78" s="84" t="s">
        <v>26</v>
      </c>
      <c r="H78" s="84" t="s">
        <v>16</v>
      </c>
      <c r="I78" s="84" t="s">
        <v>26</v>
      </c>
      <c r="J78" s="84" t="s">
        <v>1386</v>
      </c>
      <c r="K78" s="84" t="s">
        <v>801</v>
      </c>
      <c r="L78" s="89">
        <v>40725</v>
      </c>
      <c r="M78" s="89">
        <v>42551</v>
      </c>
      <c r="N78" s="90" t="s">
        <v>289</v>
      </c>
      <c r="O78" s="89">
        <v>43281</v>
      </c>
      <c r="P78" s="89">
        <v>42551</v>
      </c>
      <c r="Q78" s="90"/>
      <c r="R78" s="93">
        <v>0.9</v>
      </c>
      <c r="S78" s="90" t="s">
        <v>20</v>
      </c>
      <c r="T78" s="84" t="s">
        <v>1375</v>
      </c>
      <c r="U78" s="84" t="s">
        <v>1460</v>
      </c>
      <c r="V78" s="74"/>
      <c r="W78" s="71"/>
      <c r="X78" s="53"/>
      <c r="Y78" s="52"/>
      <c r="Z78" s="53"/>
      <c r="AC78" s="54"/>
    </row>
    <row r="79" spans="1:29" ht="63">
      <c r="A79" s="84" t="s">
        <v>82</v>
      </c>
      <c r="B79" s="84" t="s">
        <v>223</v>
      </c>
      <c r="C79" s="84" t="s">
        <v>385</v>
      </c>
      <c r="D79" s="84" t="s">
        <v>367</v>
      </c>
      <c r="E79" s="84" t="s">
        <v>367</v>
      </c>
      <c r="F79" s="84" t="s">
        <v>31</v>
      </c>
      <c r="G79" s="84" t="s">
        <v>26</v>
      </c>
      <c r="H79" s="84" t="s">
        <v>16</v>
      </c>
      <c r="I79" s="84" t="s">
        <v>26</v>
      </c>
      <c r="J79" s="84" t="s">
        <v>1461</v>
      </c>
      <c r="K79" s="84" t="s">
        <v>386</v>
      </c>
      <c r="L79" s="89">
        <v>40269</v>
      </c>
      <c r="M79" s="89">
        <v>41729</v>
      </c>
      <c r="N79" s="90" t="s">
        <v>387</v>
      </c>
      <c r="O79" s="89">
        <v>41759</v>
      </c>
      <c r="P79" s="89">
        <v>41759</v>
      </c>
      <c r="Q79" s="90" t="s">
        <v>388</v>
      </c>
      <c r="R79" s="93">
        <v>0.25</v>
      </c>
      <c r="S79" s="90" t="s">
        <v>20</v>
      </c>
      <c r="T79" s="84" t="s">
        <v>1375</v>
      </c>
      <c r="U79" s="84" t="s">
        <v>390</v>
      </c>
      <c r="V79" s="74"/>
      <c r="W79" s="71"/>
      <c r="X79" s="53"/>
      <c r="Y79" s="52"/>
      <c r="Z79" s="53"/>
      <c r="AC79" s="54"/>
    </row>
    <row r="80" spans="1:29" ht="47.25">
      <c r="A80" s="84" t="s">
        <v>82</v>
      </c>
      <c r="B80" s="84" t="s">
        <v>223</v>
      </c>
      <c r="C80" s="84" t="s">
        <v>391</v>
      </c>
      <c r="D80" s="84" t="s">
        <v>1376</v>
      </c>
      <c r="E80" s="84" t="s">
        <v>392</v>
      </c>
      <c r="F80" s="84" t="s">
        <v>31</v>
      </c>
      <c r="G80" s="84" t="s">
        <v>26</v>
      </c>
      <c r="H80" s="84" t="s">
        <v>16</v>
      </c>
      <c r="I80" s="84" t="s">
        <v>26</v>
      </c>
      <c r="J80" s="84" t="s">
        <v>1461</v>
      </c>
      <c r="K80" s="84" t="s">
        <v>393</v>
      </c>
      <c r="L80" s="89" t="s">
        <v>394</v>
      </c>
      <c r="M80" s="89" t="s">
        <v>395</v>
      </c>
      <c r="N80" s="90" t="s">
        <v>396</v>
      </c>
      <c r="O80" s="89" t="s">
        <v>397</v>
      </c>
      <c r="P80" s="89" t="s">
        <v>397</v>
      </c>
      <c r="Q80" s="90"/>
      <c r="R80" s="93">
        <v>20</v>
      </c>
      <c r="S80" s="90" t="s">
        <v>20</v>
      </c>
      <c r="T80" s="84" t="s">
        <v>1375</v>
      </c>
      <c r="U80" s="84" t="s">
        <v>398</v>
      </c>
      <c r="V80" s="74"/>
      <c r="W80" s="71"/>
      <c r="X80" s="53"/>
      <c r="Y80" s="52"/>
      <c r="Z80" s="53"/>
      <c r="AC80" s="54"/>
    </row>
    <row r="81" spans="1:29" ht="47.25">
      <c r="A81" s="84" t="s">
        <v>82</v>
      </c>
      <c r="B81" s="84" t="s">
        <v>223</v>
      </c>
      <c r="C81" s="84" t="s">
        <v>399</v>
      </c>
      <c r="D81" s="84" t="s">
        <v>1376</v>
      </c>
      <c r="E81" s="84" t="s">
        <v>1462</v>
      </c>
      <c r="F81" s="84" t="s">
        <v>27</v>
      </c>
      <c r="G81" s="84" t="s">
        <v>26</v>
      </c>
      <c r="H81" s="84" t="s">
        <v>16</v>
      </c>
      <c r="I81" s="84" t="s">
        <v>26</v>
      </c>
      <c r="J81" s="84" t="s">
        <v>1390</v>
      </c>
      <c r="K81" s="84" t="s">
        <v>400</v>
      </c>
      <c r="L81" s="89">
        <v>40269</v>
      </c>
      <c r="M81" s="89">
        <v>42094</v>
      </c>
      <c r="N81" s="90" t="s">
        <v>401</v>
      </c>
      <c r="O81" s="89">
        <v>43921</v>
      </c>
      <c r="P81" s="89">
        <v>42094</v>
      </c>
      <c r="Q81" s="90">
        <v>41729</v>
      </c>
      <c r="R81" s="93">
        <v>414</v>
      </c>
      <c r="S81" s="90" t="s">
        <v>403</v>
      </c>
      <c r="T81" s="84" t="s">
        <v>404</v>
      </c>
      <c r="U81" s="84" t="s">
        <v>402</v>
      </c>
      <c r="V81" s="85"/>
      <c r="W81" s="71"/>
      <c r="X81" s="53"/>
      <c r="Y81" s="52"/>
      <c r="Z81" s="53"/>
      <c r="AC81" s="54"/>
    </row>
    <row r="82" spans="1:29" ht="31.5">
      <c r="A82" s="84" t="s">
        <v>82</v>
      </c>
      <c r="B82" s="84" t="s">
        <v>223</v>
      </c>
      <c r="C82" s="84" t="s">
        <v>399</v>
      </c>
      <c r="D82" s="84" t="s">
        <v>1389</v>
      </c>
      <c r="E82" s="84" t="s">
        <v>405</v>
      </c>
      <c r="F82" s="84" t="s">
        <v>27</v>
      </c>
      <c r="G82" s="84" t="s">
        <v>26</v>
      </c>
      <c r="H82" s="84" t="s">
        <v>16</v>
      </c>
      <c r="I82" s="84" t="s">
        <v>26</v>
      </c>
      <c r="J82" s="84" t="s">
        <v>1390</v>
      </c>
      <c r="K82" s="84" t="s">
        <v>400</v>
      </c>
      <c r="L82" s="89">
        <v>41000</v>
      </c>
      <c r="M82" s="89">
        <v>43921</v>
      </c>
      <c r="N82" s="90" t="s">
        <v>406</v>
      </c>
      <c r="O82" s="89">
        <v>45382</v>
      </c>
      <c r="P82" s="89">
        <v>43921</v>
      </c>
      <c r="Q82" s="90">
        <v>43555</v>
      </c>
      <c r="R82" s="93">
        <v>21</v>
      </c>
      <c r="S82" s="90" t="s">
        <v>403</v>
      </c>
      <c r="T82" s="84" t="s">
        <v>404</v>
      </c>
      <c r="U82" s="84" t="s">
        <v>407</v>
      </c>
      <c r="V82" s="85"/>
      <c r="W82" s="71"/>
      <c r="X82" s="53"/>
      <c r="Y82" s="52"/>
      <c r="Z82" s="53"/>
      <c r="AB82" s="56"/>
      <c r="AC82" s="54"/>
    </row>
    <row r="83" spans="1:29" ht="31.5">
      <c r="A83" s="84" t="s">
        <v>82</v>
      </c>
      <c r="B83" s="84" t="s">
        <v>223</v>
      </c>
      <c r="C83" s="84" t="s">
        <v>399</v>
      </c>
      <c r="D83" s="84" t="s">
        <v>1385</v>
      </c>
      <c r="E83" s="84" t="s">
        <v>408</v>
      </c>
      <c r="F83" s="84" t="s">
        <v>27</v>
      </c>
      <c r="G83" s="84" t="s">
        <v>26</v>
      </c>
      <c r="H83" s="84" t="s">
        <v>16</v>
      </c>
      <c r="I83" s="84" t="s">
        <v>26</v>
      </c>
      <c r="J83" s="84" t="s">
        <v>1390</v>
      </c>
      <c r="K83" s="84" t="s">
        <v>400</v>
      </c>
      <c r="L83" s="89">
        <v>38869</v>
      </c>
      <c r="M83" s="89">
        <v>40694</v>
      </c>
      <c r="N83" s="90" t="s">
        <v>409</v>
      </c>
      <c r="O83" s="89">
        <v>41425</v>
      </c>
      <c r="P83" s="89" t="s">
        <v>410</v>
      </c>
      <c r="Q83" s="90" t="s">
        <v>411</v>
      </c>
      <c r="R83" s="93">
        <v>5</v>
      </c>
      <c r="S83" s="90" t="s">
        <v>403</v>
      </c>
      <c r="T83" s="84" t="s">
        <v>404</v>
      </c>
      <c r="U83" s="84" t="s">
        <v>412</v>
      </c>
      <c r="V83" s="85"/>
      <c r="W83" s="71"/>
      <c r="X83" s="53"/>
      <c r="Y83" s="52"/>
      <c r="Z83" s="53"/>
      <c r="AB83" s="56"/>
      <c r="AC83" s="54"/>
    </row>
    <row r="84" spans="1:29" ht="31.5">
      <c r="A84" s="84" t="s">
        <v>82</v>
      </c>
      <c r="B84" s="84" t="s">
        <v>223</v>
      </c>
      <c r="C84" s="84" t="s">
        <v>399</v>
      </c>
      <c r="D84" s="84" t="s">
        <v>367</v>
      </c>
      <c r="E84" s="84" t="s">
        <v>1463</v>
      </c>
      <c r="F84" s="84" t="s">
        <v>27</v>
      </c>
      <c r="G84" s="84" t="s">
        <v>26</v>
      </c>
      <c r="H84" s="84" t="s">
        <v>16</v>
      </c>
      <c r="I84" s="84" t="s">
        <v>26</v>
      </c>
      <c r="J84" s="84" t="s">
        <v>1390</v>
      </c>
      <c r="K84" s="84" t="s">
        <v>400</v>
      </c>
      <c r="L84" s="89">
        <v>41061</v>
      </c>
      <c r="M84" s="89">
        <v>42825</v>
      </c>
      <c r="N84" s="90" t="s">
        <v>413</v>
      </c>
      <c r="O84" s="89">
        <v>43921</v>
      </c>
      <c r="P84" s="89">
        <v>42825</v>
      </c>
      <c r="Q84" s="90">
        <v>42460</v>
      </c>
      <c r="R84" s="93">
        <v>5.5</v>
      </c>
      <c r="S84" s="90" t="s">
        <v>403</v>
      </c>
      <c r="T84" s="84" t="s">
        <v>404</v>
      </c>
      <c r="U84" s="84" t="s">
        <v>414</v>
      </c>
      <c r="V84" s="85"/>
      <c r="W84" s="71"/>
      <c r="X84" s="53"/>
      <c r="Y84" s="52"/>
      <c r="Z84" s="53"/>
    </row>
    <row r="85" spans="1:29" ht="31.5">
      <c r="A85" s="84" t="s">
        <v>82</v>
      </c>
      <c r="B85" s="84" t="s">
        <v>223</v>
      </c>
      <c r="C85" s="84" t="s">
        <v>399</v>
      </c>
      <c r="D85" s="84" t="s">
        <v>1464</v>
      </c>
      <c r="E85" s="84" t="s">
        <v>415</v>
      </c>
      <c r="F85" s="84" t="s">
        <v>27</v>
      </c>
      <c r="G85" s="84" t="s">
        <v>26</v>
      </c>
      <c r="H85" s="84" t="s">
        <v>16</v>
      </c>
      <c r="I85" s="84" t="s">
        <v>26</v>
      </c>
      <c r="J85" s="84" t="s">
        <v>1390</v>
      </c>
      <c r="K85" s="84" t="s">
        <v>400</v>
      </c>
      <c r="L85" s="89">
        <v>40452</v>
      </c>
      <c r="M85" s="89">
        <v>41912</v>
      </c>
      <c r="N85" s="90" t="s">
        <v>335</v>
      </c>
      <c r="O85" s="89">
        <v>41912</v>
      </c>
      <c r="P85" s="89">
        <v>41912</v>
      </c>
      <c r="Q85" s="90">
        <v>41547</v>
      </c>
      <c r="R85" s="93">
        <v>4.8</v>
      </c>
      <c r="S85" s="90" t="s">
        <v>403</v>
      </c>
      <c r="T85" s="84" t="s">
        <v>404</v>
      </c>
      <c r="U85" s="84" t="s">
        <v>416</v>
      </c>
      <c r="V85" s="85"/>
      <c r="W85" s="71"/>
      <c r="X85" s="53"/>
      <c r="Y85" s="52"/>
      <c r="Z85" s="53"/>
    </row>
    <row r="86" spans="1:29">
      <c r="A86" s="84" t="s">
        <v>82</v>
      </c>
      <c r="B86" s="84" t="s">
        <v>223</v>
      </c>
      <c r="C86" s="84" t="s">
        <v>96</v>
      </c>
      <c r="D86" s="84" t="s">
        <v>1376</v>
      </c>
      <c r="E86" s="84" t="s">
        <v>417</v>
      </c>
      <c r="F86" s="84" t="s">
        <v>31</v>
      </c>
      <c r="G86" s="84" t="s">
        <v>26</v>
      </c>
      <c r="H86" s="84" t="s">
        <v>16</v>
      </c>
      <c r="I86" s="84" t="s">
        <v>26</v>
      </c>
      <c r="J86" s="84" t="s">
        <v>1386</v>
      </c>
      <c r="K86" s="84" t="s">
        <v>418</v>
      </c>
      <c r="L86" s="89">
        <v>38078</v>
      </c>
      <c r="M86" s="89">
        <v>39903</v>
      </c>
      <c r="N86" s="90" t="s">
        <v>315</v>
      </c>
      <c r="O86" s="89">
        <v>41729</v>
      </c>
      <c r="P86" s="89">
        <v>41729</v>
      </c>
      <c r="Q86" s="90" t="s">
        <v>419</v>
      </c>
      <c r="R86" s="93">
        <v>50</v>
      </c>
      <c r="S86" s="90" t="s">
        <v>20</v>
      </c>
      <c r="T86" s="84" t="s">
        <v>1375</v>
      </c>
      <c r="U86" s="84" t="s">
        <v>420</v>
      </c>
      <c r="V86" s="73"/>
      <c r="W86" s="71"/>
      <c r="X86" s="53"/>
      <c r="Y86" s="52"/>
      <c r="Z86" s="53"/>
    </row>
    <row r="87" spans="1:29">
      <c r="A87" s="84" t="s">
        <v>82</v>
      </c>
      <c r="B87" s="84" t="s">
        <v>223</v>
      </c>
      <c r="C87" s="84" t="s">
        <v>97</v>
      </c>
      <c r="D87" s="84" t="s">
        <v>1376</v>
      </c>
      <c r="E87" s="84" t="s">
        <v>421</v>
      </c>
      <c r="F87" s="84" t="s">
        <v>39</v>
      </c>
      <c r="G87" s="84" t="s">
        <v>26</v>
      </c>
      <c r="H87" s="84" t="s">
        <v>16</v>
      </c>
      <c r="I87" s="84" t="s">
        <v>26</v>
      </c>
      <c r="J87" s="84" t="s">
        <v>1378</v>
      </c>
      <c r="K87" s="84"/>
      <c r="L87" s="89">
        <v>37893</v>
      </c>
      <c r="M87" s="89">
        <v>39508</v>
      </c>
      <c r="N87" s="90" t="s">
        <v>422</v>
      </c>
      <c r="O87" s="89">
        <v>41364</v>
      </c>
      <c r="P87" s="89">
        <v>41364</v>
      </c>
      <c r="Q87" s="90"/>
      <c r="R87" s="93"/>
      <c r="S87" s="90" t="s">
        <v>227</v>
      </c>
      <c r="T87" s="84" t="s">
        <v>1375</v>
      </c>
      <c r="U87" s="84"/>
      <c r="V87" s="85"/>
      <c r="W87" s="71"/>
      <c r="X87" s="53"/>
      <c r="Y87" s="52"/>
      <c r="Z87" s="53"/>
    </row>
    <row r="88" spans="1:29">
      <c r="A88" s="84" t="s">
        <v>82</v>
      </c>
      <c r="B88" s="84" t="s">
        <v>223</v>
      </c>
      <c r="C88" s="84" t="s">
        <v>97</v>
      </c>
      <c r="D88" s="84" t="s">
        <v>1388</v>
      </c>
      <c r="E88" s="84" t="s">
        <v>423</v>
      </c>
      <c r="F88" s="84" t="s">
        <v>39</v>
      </c>
      <c r="G88" s="84" t="s">
        <v>26</v>
      </c>
      <c r="H88" s="84" t="s">
        <v>16</v>
      </c>
      <c r="I88" s="84" t="s">
        <v>26</v>
      </c>
      <c r="J88" s="84" t="s">
        <v>1378</v>
      </c>
      <c r="K88" s="84"/>
      <c r="L88" s="89">
        <v>40087</v>
      </c>
      <c r="M88" s="89">
        <v>406606</v>
      </c>
      <c r="N88" s="90" t="s">
        <v>289</v>
      </c>
      <c r="O88" s="89">
        <v>42094</v>
      </c>
      <c r="P88" s="89">
        <v>41364</v>
      </c>
      <c r="Q88" s="90"/>
      <c r="R88" s="93"/>
      <c r="S88" s="90" t="s">
        <v>227</v>
      </c>
      <c r="T88" s="84" t="s">
        <v>1375</v>
      </c>
      <c r="U88" s="84"/>
      <c r="V88" s="85"/>
      <c r="W88" s="71"/>
      <c r="X88" s="53"/>
      <c r="Y88" s="52"/>
      <c r="Z88" s="53"/>
      <c r="AC88" s="54"/>
    </row>
    <row r="89" spans="1:29">
      <c r="A89" s="84" t="s">
        <v>82</v>
      </c>
      <c r="B89" s="84" t="s">
        <v>223</v>
      </c>
      <c r="C89" s="84" t="s">
        <v>97</v>
      </c>
      <c r="D89" s="84" t="s">
        <v>1389</v>
      </c>
      <c r="E89" s="84" t="s">
        <v>360</v>
      </c>
      <c r="F89" s="84" t="s">
        <v>39</v>
      </c>
      <c r="G89" s="84" t="s">
        <v>26</v>
      </c>
      <c r="H89" s="84" t="s">
        <v>16</v>
      </c>
      <c r="I89" s="84" t="s">
        <v>26</v>
      </c>
      <c r="J89" s="84" t="s">
        <v>1378</v>
      </c>
      <c r="K89" s="84"/>
      <c r="L89" s="89">
        <v>36982</v>
      </c>
      <c r="M89" s="89">
        <v>406606</v>
      </c>
      <c r="N89" s="90" t="s">
        <v>323</v>
      </c>
      <c r="O89" s="89">
        <v>41364</v>
      </c>
      <c r="P89" s="89">
        <v>41364</v>
      </c>
      <c r="Q89" s="90"/>
      <c r="R89" s="93"/>
      <c r="S89" s="90" t="s">
        <v>227</v>
      </c>
      <c r="T89" s="84" t="s">
        <v>1375</v>
      </c>
      <c r="U89" s="84"/>
      <c r="V89" s="85"/>
      <c r="W89" s="71"/>
      <c r="X89" s="53"/>
      <c r="Y89" s="52"/>
      <c r="Z89" s="53"/>
      <c r="AC89" s="54"/>
    </row>
    <row r="90" spans="1:29">
      <c r="A90" s="84" t="s">
        <v>82</v>
      </c>
      <c r="B90" s="84" t="s">
        <v>223</v>
      </c>
      <c r="C90" s="84" t="s">
        <v>97</v>
      </c>
      <c r="D90" s="84" t="s">
        <v>367</v>
      </c>
      <c r="E90" s="84" t="s">
        <v>424</v>
      </c>
      <c r="F90" s="84" t="s">
        <v>39</v>
      </c>
      <c r="G90" s="84" t="s">
        <v>26</v>
      </c>
      <c r="H90" s="84" t="s">
        <v>16</v>
      </c>
      <c r="I90" s="84" t="s">
        <v>26</v>
      </c>
      <c r="J90" s="84" t="s">
        <v>1378</v>
      </c>
      <c r="K90" s="84"/>
      <c r="L90" s="89">
        <v>38443</v>
      </c>
      <c r="M90" s="89">
        <v>40268</v>
      </c>
      <c r="N90" s="90" t="s">
        <v>315</v>
      </c>
      <c r="O90" s="89">
        <v>42094</v>
      </c>
      <c r="P90" s="89">
        <v>41364</v>
      </c>
      <c r="Q90" s="90"/>
      <c r="R90" s="93"/>
      <c r="S90" s="90" t="s">
        <v>227</v>
      </c>
      <c r="T90" s="84" t="s">
        <v>1375</v>
      </c>
      <c r="U90" s="84"/>
      <c r="V90" s="85"/>
      <c r="W90" s="71"/>
      <c r="X90" s="53"/>
      <c r="Y90" s="52"/>
      <c r="Z90" s="53"/>
      <c r="AC90" s="54"/>
    </row>
    <row r="91" spans="1:29" ht="31.5">
      <c r="A91" s="84" t="s">
        <v>82</v>
      </c>
      <c r="B91" s="84" t="s">
        <v>223</v>
      </c>
      <c r="C91" s="84" t="s">
        <v>97</v>
      </c>
      <c r="D91" s="84" t="s">
        <v>1376</v>
      </c>
      <c r="E91" s="84" t="s">
        <v>425</v>
      </c>
      <c r="F91" s="84" t="s">
        <v>39</v>
      </c>
      <c r="G91" s="84" t="s">
        <v>26</v>
      </c>
      <c r="H91" s="84" t="s">
        <v>16</v>
      </c>
      <c r="I91" s="84" t="s">
        <v>26</v>
      </c>
      <c r="J91" s="84" t="s">
        <v>1378</v>
      </c>
      <c r="K91" s="84" t="s">
        <v>280</v>
      </c>
      <c r="L91" s="89">
        <v>41365</v>
      </c>
      <c r="M91" s="89">
        <v>43190</v>
      </c>
      <c r="N91" s="90" t="s">
        <v>315</v>
      </c>
      <c r="O91" s="89">
        <v>45016</v>
      </c>
      <c r="P91" s="89" t="s">
        <v>113</v>
      </c>
      <c r="Q91" s="90">
        <v>40939</v>
      </c>
      <c r="R91" s="93">
        <v>100</v>
      </c>
      <c r="S91" s="90" t="s">
        <v>227</v>
      </c>
      <c r="T91" s="84" t="s">
        <v>1375</v>
      </c>
      <c r="U91" s="84" t="s">
        <v>426</v>
      </c>
      <c r="V91" s="85"/>
      <c r="W91" s="71"/>
      <c r="X91" s="53"/>
      <c r="Y91" s="52"/>
      <c r="Z91" s="53"/>
      <c r="AC91" s="54"/>
    </row>
    <row r="92" spans="1:29" ht="31.5">
      <c r="A92" s="84" t="s">
        <v>82</v>
      </c>
      <c r="B92" s="84" t="s">
        <v>223</v>
      </c>
      <c r="C92" s="84" t="s">
        <v>98</v>
      </c>
      <c r="D92" s="84" t="s">
        <v>1376</v>
      </c>
      <c r="E92" s="84" t="s">
        <v>1465</v>
      </c>
      <c r="F92" s="84" t="s">
        <v>38</v>
      </c>
      <c r="G92" s="84" t="s">
        <v>26</v>
      </c>
      <c r="H92" s="84" t="s">
        <v>16</v>
      </c>
      <c r="I92" s="84" t="s">
        <v>26</v>
      </c>
      <c r="J92" s="84" t="s">
        <v>1428</v>
      </c>
      <c r="K92" s="84"/>
      <c r="L92" s="89">
        <v>40664</v>
      </c>
      <c r="M92" s="89">
        <v>42855</v>
      </c>
      <c r="N92" s="90" t="s">
        <v>427</v>
      </c>
      <c r="O92" s="89"/>
      <c r="P92" s="89"/>
      <c r="Q92" s="90"/>
      <c r="R92" s="93"/>
      <c r="S92" s="90" t="s">
        <v>20</v>
      </c>
      <c r="T92" s="84" t="s">
        <v>1375</v>
      </c>
      <c r="U92" s="84"/>
      <c r="V92" s="73"/>
      <c r="W92" s="71"/>
      <c r="X92" s="53"/>
      <c r="Y92" s="52"/>
      <c r="Z92" s="53"/>
      <c r="AC92" s="54"/>
    </row>
    <row r="93" spans="1:29">
      <c r="A93" s="84" t="s">
        <v>82</v>
      </c>
      <c r="B93" s="84" t="s">
        <v>223</v>
      </c>
      <c r="C93" s="84" t="s">
        <v>98</v>
      </c>
      <c r="D93" s="84" t="s">
        <v>1387</v>
      </c>
      <c r="E93" s="84" t="s">
        <v>478</v>
      </c>
      <c r="F93" s="84" t="s">
        <v>38</v>
      </c>
      <c r="G93" s="84" t="s">
        <v>26</v>
      </c>
      <c r="H93" s="84" t="s">
        <v>16</v>
      </c>
      <c r="I93" s="84" t="s">
        <v>26</v>
      </c>
      <c r="J93" s="84" t="s">
        <v>1428</v>
      </c>
      <c r="K93" s="84"/>
      <c r="L93" s="89">
        <v>40664</v>
      </c>
      <c r="M93" s="89"/>
      <c r="N93" s="90"/>
      <c r="O93" s="89"/>
      <c r="P93" s="89"/>
      <c r="Q93" s="90"/>
      <c r="R93" s="93"/>
      <c r="S93" s="90" t="s">
        <v>20</v>
      </c>
      <c r="T93" s="84"/>
      <c r="U93" s="84"/>
      <c r="V93" s="85"/>
      <c r="W93" s="85"/>
      <c r="X93" s="53"/>
      <c r="Y93" s="52"/>
      <c r="Z93" s="53"/>
    </row>
    <row r="94" spans="1:29">
      <c r="A94" s="84" t="s">
        <v>82</v>
      </c>
      <c r="B94" s="84" t="s">
        <v>223</v>
      </c>
      <c r="C94" s="84" t="s">
        <v>98</v>
      </c>
      <c r="D94" s="84" t="s">
        <v>1381</v>
      </c>
      <c r="E94" s="84" t="s">
        <v>332</v>
      </c>
      <c r="F94" s="84" t="s">
        <v>38</v>
      </c>
      <c r="G94" s="84" t="s">
        <v>26</v>
      </c>
      <c r="H94" s="84" t="s">
        <v>16</v>
      </c>
      <c r="I94" s="84" t="s">
        <v>1466</v>
      </c>
      <c r="J94" s="84" t="s">
        <v>1428</v>
      </c>
      <c r="K94" s="84"/>
      <c r="L94" s="89">
        <v>40239</v>
      </c>
      <c r="M94" s="89">
        <v>49368</v>
      </c>
      <c r="N94" s="90" t="s">
        <v>1467</v>
      </c>
      <c r="O94" s="89"/>
      <c r="P94" s="89"/>
      <c r="Q94" s="90"/>
      <c r="R94" s="93"/>
      <c r="S94" s="90" t="s">
        <v>20</v>
      </c>
      <c r="T94" s="84"/>
      <c r="U94" s="84"/>
      <c r="V94" s="85"/>
      <c r="W94" s="85"/>
      <c r="X94" s="53"/>
      <c r="Y94" s="52"/>
      <c r="Z94" s="53"/>
    </row>
    <row r="95" spans="1:29">
      <c r="A95" s="84" t="s">
        <v>82</v>
      </c>
      <c r="B95" s="84" t="s">
        <v>223</v>
      </c>
      <c r="C95" s="84" t="s">
        <v>98</v>
      </c>
      <c r="D95" s="84" t="s">
        <v>468</v>
      </c>
      <c r="E95" s="84" t="s">
        <v>1468</v>
      </c>
      <c r="F95" s="84" t="s">
        <v>38</v>
      </c>
      <c r="G95" s="84" t="s">
        <v>26</v>
      </c>
      <c r="H95" s="84" t="s">
        <v>16</v>
      </c>
      <c r="I95" s="84" t="s">
        <v>26</v>
      </c>
      <c r="J95" s="84" t="s">
        <v>1428</v>
      </c>
      <c r="K95" s="84"/>
      <c r="L95" s="89">
        <v>40664</v>
      </c>
      <c r="M95" s="89"/>
      <c r="N95" s="90"/>
      <c r="O95" s="89"/>
      <c r="P95" s="89"/>
      <c r="Q95" s="90"/>
      <c r="R95" s="93"/>
      <c r="S95" s="90"/>
      <c r="T95" s="84"/>
      <c r="U95" s="84"/>
      <c r="V95" s="85"/>
      <c r="W95" s="85"/>
      <c r="X95" s="53"/>
      <c r="Y95" s="52"/>
      <c r="Z95" s="53"/>
    </row>
    <row r="96" spans="1:29">
      <c r="A96" s="84" t="s">
        <v>82</v>
      </c>
      <c r="B96" s="84" t="s">
        <v>223</v>
      </c>
      <c r="C96" s="84" t="s">
        <v>98</v>
      </c>
      <c r="D96" s="84" t="s">
        <v>1388</v>
      </c>
      <c r="E96" s="84" t="s">
        <v>1469</v>
      </c>
      <c r="F96" s="84" t="s">
        <v>38</v>
      </c>
      <c r="G96" s="84" t="s">
        <v>26</v>
      </c>
      <c r="H96" s="84" t="s">
        <v>16</v>
      </c>
      <c r="I96" s="84" t="s">
        <v>26</v>
      </c>
      <c r="J96" s="84" t="s">
        <v>1428</v>
      </c>
      <c r="K96" s="84"/>
      <c r="L96" s="89">
        <v>40664</v>
      </c>
      <c r="M96" s="89"/>
      <c r="N96" s="90"/>
      <c r="O96" s="89"/>
      <c r="P96" s="89"/>
      <c r="Q96" s="90"/>
      <c r="R96" s="93"/>
      <c r="S96" s="90" t="s">
        <v>20</v>
      </c>
      <c r="T96" s="84"/>
      <c r="U96" s="84"/>
      <c r="V96" s="85"/>
      <c r="W96" s="85"/>
      <c r="X96" s="53"/>
      <c r="Y96" s="52"/>
      <c r="Z96" s="53"/>
    </row>
    <row r="97" spans="1:26">
      <c r="A97" s="84" t="s">
        <v>82</v>
      </c>
      <c r="B97" s="84" t="s">
        <v>223</v>
      </c>
      <c r="C97" s="84" t="s">
        <v>428</v>
      </c>
      <c r="D97" s="84" t="s">
        <v>1376</v>
      </c>
      <c r="E97" s="84" t="s">
        <v>223</v>
      </c>
      <c r="F97" s="84" t="s">
        <v>31</v>
      </c>
      <c r="G97" s="84" t="s">
        <v>26</v>
      </c>
      <c r="H97" s="84" t="s">
        <v>16</v>
      </c>
      <c r="I97" s="84" t="s">
        <v>26</v>
      </c>
      <c r="J97" s="84" t="s">
        <v>1378</v>
      </c>
      <c r="K97" s="84" t="s">
        <v>429</v>
      </c>
      <c r="L97" s="89">
        <v>40634</v>
      </c>
      <c r="M97" s="89">
        <v>42460</v>
      </c>
      <c r="N97" s="90" t="s">
        <v>430</v>
      </c>
      <c r="O97" s="89">
        <v>43956</v>
      </c>
      <c r="P97" s="89" t="s">
        <v>84</v>
      </c>
      <c r="Q97" s="90" t="s">
        <v>84</v>
      </c>
      <c r="R97" s="93"/>
      <c r="S97" s="90" t="s">
        <v>20</v>
      </c>
      <c r="T97" s="84" t="s">
        <v>1375</v>
      </c>
      <c r="U97" s="84" t="s">
        <v>84</v>
      </c>
      <c r="V97" s="74"/>
      <c r="W97" s="71"/>
      <c r="X97" s="53"/>
      <c r="Y97" s="52"/>
      <c r="Z97" s="53"/>
    </row>
    <row r="98" spans="1:26" ht="47.25">
      <c r="A98" s="84" t="s">
        <v>82</v>
      </c>
      <c r="B98" s="84" t="s">
        <v>223</v>
      </c>
      <c r="C98" s="84" t="s">
        <v>431</v>
      </c>
      <c r="D98" s="84" t="s">
        <v>1376</v>
      </c>
      <c r="E98" s="84" t="s">
        <v>432</v>
      </c>
      <c r="F98" s="84" t="s">
        <v>39</v>
      </c>
      <c r="G98" s="84" t="s">
        <v>26</v>
      </c>
      <c r="H98" s="84" t="s">
        <v>16</v>
      </c>
      <c r="I98" s="84" t="s">
        <v>26</v>
      </c>
      <c r="J98" s="84" t="s">
        <v>1428</v>
      </c>
      <c r="K98" s="84" t="s">
        <v>343</v>
      </c>
      <c r="L98" s="89">
        <v>40725</v>
      </c>
      <c r="M98" s="89">
        <v>42551</v>
      </c>
      <c r="N98" s="90" t="s">
        <v>289</v>
      </c>
      <c r="O98" s="89">
        <v>43281</v>
      </c>
      <c r="P98" s="89"/>
      <c r="Q98" s="90"/>
      <c r="R98" s="93">
        <v>200</v>
      </c>
      <c r="S98" s="90"/>
      <c r="T98" s="84"/>
      <c r="U98" s="84" t="s">
        <v>433</v>
      </c>
      <c r="V98" s="85"/>
      <c r="W98" s="85"/>
      <c r="X98" s="53"/>
      <c r="Y98" s="52"/>
      <c r="Z98" s="53"/>
    </row>
    <row r="99" spans="1:26">
      <c r="A99" s="84" t="s">
        <v>82</v>
      </c>
      <c r="B99" s="84" t="s">
        <v>223</v>
      </c>
      <c r="C99" s="84" t="s">
        <v>431</v>
      </c>
      <c r="D99" s="84" t="s">
        <v>1381</v>
      </c>
      <c r="E99" s="84" t="s">
        <v>434</v>
      </c>
      <c r="F99" s="84" t="s">
        <v>39</v>
      </c>
      <c r="G99" s="84" t="s">
        <v>26</v>
      </c>
      <c r="H99" s="84" t="s">
        <v>16</v>
      </c>
      <c r="I99" s="84" t="s">
        <v>26</v>
      </c>
      <c r="J99" s="84" t="s">
        <v>1428</v>
      </c>
      <c r="K99" s="84" t="s">
        <v>103</v>
      </c>
      <c r="L99" s="89">
        <v>40269</v>
      </c>
      <c r="M99" s="89">
        <v>49398</v>
      </c>
      <c r="N99" s="90"/>
      <c r="O99" s="89"/>
      <c r="P99" s="89"/>
      <c r="Q99" s="90"/>
      <c r="R99" s="93">
        <v>400</v>
      </c>
      <c r="S99" s="90"/>
      <c r="T99" s="84"/>
      <c r="U99" s="84" t="s">
        <v>435</v>
      </c>
      <c r="V99" s="85"/>
      <c r="W99" s="85"/>
      <c r="X99" s="53"/>
      <c r="Y99" s="52"/>
      <c r="Z99" s="53"/>
    </row>
    <row r="100" spans="1:26">
      <c r="A100" s="84" t="s">
        <v>82</v>
      </c>
      <c r="B100" s="84" t="s">
        <v>223</v>
      </c>
      <c r="C100" s="84" t="s">
        <v>431</v>
      </c>
      <c r="D100" s="84" t="s">
        <v>367</v>
      </c>
      <c r="E100" s="84" t="s">
        <v>436</v>
      </c>
      <c r="F100" s="84" t="s">
        <v>39</v>
      </c>
      <c r="G100" s="84" t="s">
        <v>26</v>
      </c>
      <c r="H100" s="84" t="s">
        <v>16</v>
      </c>
      <c r="I100" s="84" t="s">
        <v>26</v>
      </c>
      <c r="J100" s="84" t="s">
        <v>1428</v>
      </c>
      <c r="K100" s="84" t="s">
        <v>437</v>
      </c>
      <c r="L100" s="89">
        <v>40087</v>
      </c>
      <c r="M100" s="89">
        <v>41547</v>
      </c>
      <c r="N100" s="90" t="s">
        <v>313</v>
      </c>
      <c r="O100" s="89">
        <v>42643</v>
      </c>
      <c r="P100" s="89"/>
      <c r="Q100" s="90"/>
      <c r="R100" s="93">
        <v>4.8</v>
      </c>
      <c r="S100" s="90"/>
      <c r="T100" s="84"/>
      <c r="U100" s="84" t="s">
        <v>416</v>
      </c>
      <c r="V100" s="85"/>
      <c r="W100" s="85"/>
      <c r="X100" s="53"/>
      <c r="Y100" s="52"/>
      <c r="Z100" s="53"/>
    </row>
    <row r="101" spans="1:26">
      <c r="A101" s="84" t="s">
        <v>82</v>
      </c>
      <c r="B101" s="84" t="s">
        <v>223</v>
      </c>
      <c r="C101" s="84" t="s">
        <v>431</v>
      </c>
      <c r="D101" s="84" t="s">
        <v>1388</v>
      </c>
      <c r="E101" s="84" t="s">
        <v>438</v>
      </c>
      <c r="F101" s="84" t="s">
        <v>39</v>
      </c>
      <c r="G101" s="84" t="s">
        <v>26</v>
      </c>
      <c r="H101" s="84" t="s">
        <v>16</v>
      </c>
      <c r="I101" s="84" t="s">
        <v>26</v>
      </c>
      <c r="J101" s="84" t="s">
        <v>1428</v>
      </c>
      <c r="K101" s="84" t="s">
        <v>439</v>
      </c>
      <c r="L101" s="89">
        <v>40179</v>
      </c>
      <c r="M101" s="89">
        <v>41629</v>
      </c>
      <c r="N101" s="90" t="s">
        <v>387</v>
      </c>
      <c r="O101" s="89"/>
      <c r="P101" s="89"/>
      <c r="Q101" s="90"/>
      <c r="R101" s="93"/>
      <c r="S101" s="90"/>
      <c r="T101" s="84"/>
      <c r="U101" s="84"/>
      <c r="V101" s="85"/>
      <c r="W101" s="85"/>
      <c r="X101" s="53"/>
      <c r="Y101" s="52"/>
      <c r="Z101" s="53"/>
    </row>
    <row r="102" spans="1:26">
      <c r="A102" s="84" t="s">
        <v>82</v>
      </c>
      <c r="B102" s="84" t="s">
        <v>223</v>
      </c>
      <c r="C102" s="84" t="s">
        <v>440</v>
      </c>
      <c r="D102" s="84" t="s">
        <v>1376</v>
      </c>
      <c r="E102" s="84" t="s">
        <v>441</v>
      </c>
      <c r="F102" s="84" t="s">
        <v>27</v>
      </c>
      <c r="G102" s="84" t="s">
        <v>26</v>
      </c>
      <c r="H102" s="84" t="s">
        <v>16</v>
      </c>
      <c r="I102" s="84" t="s">
        <v>26</v>
      </c>
      <c r="J102" s="84" t="s">
        <v>1390</v>
      </c>
      <c r="K102" s="84"/>
      <c r="L102" s="89">
        <v>38869</v>
      </c>
      <c r="M102" s="89">
        <v>40694</v>
      </c>
      <c r="N102" s="90" t="s">
        <v>289</v>
      </c>
      <c r="O102" s="89">
        <v>41425</v>
      </c>
      <c r="P102" s="89">
        <v>41425</v>
      </c>
      <c r="Q102" s="90"/>
      <c r="R102" s="93"/>
      <c r="S102" s="90" t="s">
        <v>20</v>
      </c>
      <c r="T102" s="84" t="s">
        <v>1375</v>
      </c>
      <c r="U102" s="84"/>
      <c r="V102" s="85"/>
      <c r="W102" s="71"/>
      <c r="X102" s="53"/>
      <c r="Y102" s="52"/>
      <c r="Z102" s="53"/>
    </row>
    <row r="103" spans="1:26" ht="31.5">
      <c r="A103" s="84" t="s">
        <v>82</v>
      </c>
      <c r="B103" s="84" t="s">
        <v>223</v>
      </c>
      <c r="C103" s="84" t="s">
        <v>442</v>
      </c>
      <c r="D103" s="84" t="s">
        <v>1439</v>
      </c>
      <c r="E103" s="84" t="s">
        <v>1470</v>
      </c>
      <c r="F103" s="84" t="s">
        <v>27</v>
      </c>
      <c r="G103" s="84" t="s">
        <v>26</v>
      </c>
      <c r="H103" s="84" t="s">
        <v>16</v>
      </c>
      <c r="I103" s="84" t="s">
        <v>26</v>
      </c>
      <c r="J103" s="84" t="s">
        <v>1390</v>
      </c>
      <c r="K103" s="84" t="s">
        <v>445</v>
      </c>
      <c r="L103" s="89">
        <v>41426</v>
      </c>
      <c r="M103" s="89">
        <v>43251</v>
      </c>
      <c r="N103" s="90" t="s">
        <v>443</v>
      </c>
      <c r="O103" s="89">
        <v>43982</v>
      </c>
      <c r="P103" s="89">
        <v>43982</v>
      </c>
      <c r="Q103" s="90" t="s">
        <v>444</v>
      </c>
      <c r="R103" s="93">
        <v>190</v>
      </c>
      <c r="S103" s="90" t="s">
        <v>20</v>
      </c>
      <c r="T103" s="84" t="s">
        <v>1375</v>
      </c>
      <c r="U103" s="84" t="s">
        <v>446</v>
      </c>
      <c r="V103" s="85"/>
      <c r="W103" s="71"/>
      <c r="X103" s="53"/>
      <c r="Y103" s="52"/>
      <c r="Z103" s="53"/>
    </row>
    <row r="104" spans="1:26">
      <c r="A104" s="84" t="s">
        <v>82</v>
      </c>
      <c r="B104" s="84" t="s">
        <v>223</v>
      </c>
      <c r="C104" s="84" t="s">
        <v>447</v>
      </c>
      <c r="D104" s="84" t="s">
        <v>1439</v>
      </c>
      <c r="E104" s="84" t="s">
        <v>223</v>
      </c>
      <c r="F104" s="84" t="s">
        <v>31</v>
      </c>
      <c r="G104" s="84" t="s">
        <v>26</v>
      </c>
      <c r="H104" s="84" t="s">
        <v>16</v>
      </c>
      <c r="I104" s="84" t="s">
        <v>26</v>
      </c>
      <c r="J104" s="84" t="s">
        <v>1461</v>
      </c>
      <c r="K104" s="84"/>
      <c r="L104" s="89">
        <v>38626</v>
      </c>
      <c r="M104" s="89">
        <v>40268</v>
      </c>
      <c r="N104" s="90" t="s">
        <v>387</v>
      </c>
      <c r="O104" s="89">
        <v>41729</v>
      </c>
      <c r="P104" s="89">
        <v>41729</v>
      </c>
      <c r="Q104" s="90">
        <v>41200</v>
      </c>
      <c r="R104" s="93">
        <v>20</v>
      </c>
      <c r="S104" s="90" t="s">
        <v>20</v>
      </c>
      <c r="T104" s="84" t="s">
        <v>1375</v>
      </c>
      <c r="U104" s="84" t="s">
        <v>448</v>
      </c>
      <c r="V104" s="85"/>
      <c r="W104" s="71"/>
      <c r="X104" s="53"/>
      <c r="Y104" s="52"/>
      <c r="Z104" s="53"/>
    </row>
    <row r="105" spans="1:26" ht="31.5">
      <c r="A105" s="84" t="s">
        <v>82</v>
      </c>
      <c r="B105" s="84" t="s">
        <v>223</v>
      </c>
      <c r="C105" s="84" t="s">
        <v>447</v>
      </c>
      <c r="D105" s="84" t="s">
        <v>1471</v>
      </c>
      <c r="E105" s="84" t="s">
        <v>449</v>
      </c>
      <c r="F105" s="84" t="s">
        <v>31</v>
      </c>
      <c r="G105" s="84" t="s">
        <v>26</v>
      </c>
      <c r="H105" s="84" t="s">
        <v>16</v>
      </c>
      <c r="I105" s="84" t="s">
        <v>26</v>
      </c>
      <c r="J105" s="84" t="s">
        <v>1461</v>
      </c>
      <c r="K105" s="84" t="s">
        <v>351</v>
      </c>
      <c r="L105" s="89" t="s">
        <v>450</v>
      </c>
      <c r="M105" s="89">
        <v>40269</v>
      </c>
      <c r="N105" s="90" t="s">
        <v>289</v>
      </c>
      <c r="O105" s="89">
        <v>40999</v>
      </c>
      <c r="P105" s="89">
        <v>40999</v>
      </c>
      <c r="Q105" s="90" t="s">
        <v>451</v>
      </c>
      <c r="R105" s="93"/>
      <c r="S105" s="90" t="s">
        <v>20</v>
      </c>
      <c r="T105" s="84" t="s">
        <v>1375</v>
      </c>
      <c r="U105" s="84"/>
      <c r="V105" s="85"/>
      <c r="W105" s="71"/>
      <c r="X105" s="53"/>
      <c r="Y105" s="52"/>
      <c r="Z105" s="53"/>
    </row>
    <row r="106" spans="1:26">
      <c r="A106" s="84" t="s">
        <v>82</v>
      </c>
      <c r="B106" s="84" t="s">
        <v>223</v>
      </c>
      <c r="C106" s="84" t="s">
        <v>447</v>
      </c>
      <c r="D106" s="84" t="s">
        <v>267</v>
      </c>
      <c r="E106" s="84" t="s">
        <v>452</v>
      </c>
      <c r="F106" s="84" t="s">
        <v>31</v>
      </c>
      <c r="G106" s="84" t="s">
        <v>26</v>
      </c>
      <c r="H106" s="84" t="s">
        <v>16</v>
      </c>
      <c r="I106" s="84" t="s">
        <v>26</v>
      </c>
      <c r="J106" s="84" t="s">
        <v>1461</v>
      </c>
      <c r="K106" s="84"/>
      <c r="L106" s="89">
        <v>2005</v>
      </c>
      <c r="M106" s="89">
        <v>40422</v>
      </c>
      <c r="N106" s="90" t="s">
        <v>289</v>
      </c>
      <c r="O106" s="89">
        <v>41091</v>
      </c>
      <c r="P106" s="89">
        <v>41729</v>
      </c>
      <c r="Q106" s="90" t="s">
        <v>453</v>
      </c>
      <c r="R106" s="93"/>
      <c r="S106" s="90" t="s">
        <v>20</v>
      </c>
      <c r="T106" s="84" t="s">
        <v>1375</v>
      </c>
      <c r="U106" s="84"/>
      <c r="V106" s="85"/>
      <c r="W106" s="71"/>
      <c r="X106" s="53"/>
      <c r="Y106" s="52"/>
      <c r="Z106" s="53"/>
    </row>
    <row r="107" spans="1:26" ht="31.5">
      <c r="A107" s="84" t="s">
        <v>82</v>
      </c>
      <c r="B107" s="84" t="s">
        <v>223</v>
      </c>
      <c r="C107" s="84" t="s">
        <v>454</v>
      </c>
      <c r="D107" s="84" t="s">
        <v>1376</v>
      </c>
      <c r="E107" s="84" t="s">
        <v>1472</v>
      </c>
      <c r="F107" s="84" t="s">
        <v>25</v>
      </c>
      <c r="G107" s="84" t="s">
        <v>26</v>
      </c>
      <c r="H107" s="84" t="s">
        <v>16</v>
      </c>
      <c r="I107" s="84" t="s">
        <v>26</v>
      </c>
      <c r="J107" s="84" t="s">
        <v>1441</v>
      </c>
      <c r="K107" s="84" t="s">
        <v>621</v>
      </c>
      <c r="L107" s="89"/>
      <c r="M107" s="89"/>
      <c r="N107" s="90"/>
      <c r="O107" s="89"/>
      <c r="P107" s="89"/>
      <c r="Q107" s="90"/>
      <c r="R107" s="93"/>
      <c r="S107" s="90" t="s">
        <v>20</v>
      </c>
      <c r="T107" s="84" t="s">
        <v>1375</v>
      </c>
      <c r="U107" s="84"/>
      <c r="V107" s="85"/>
      <c r="W107" s="85"/>
      <c r="X107" s="53"/>
      <c r="Y107" s="52"/>
      <c r="Z107" s="53"/>
    </row>
    <row r="108" spans="1:26">
      <c r="A108" s="84" t="s">
        <v>82</v>
      </c>
      <c r="B108" s="84" t="s">
        <v>223</v>
      </c>
      <c r="C108" s="84" t="s">
        <v>454</v>
      </c>
      <c r="D108" s="84" t="s">
        <v>468</v>
      </c>
      <c r="E108" s="84" t="s">
        <v>455</v>
      </c>
      <c r="F108" s="84" t="s">
        <v>25</v>
      </c>
      <c r="G108" s="84" t="s">
        <v>26</v>
      </c>
      <c r="H108" s="84" t="s">
        <v>16</v>
      </c>
      <c r="I108" s="84" t="s">
        <v>26</v>
      </c>
      <c r="J108" s="84" t="s">
        <v>1441</v>
      </c>
      <c r="K108" s="84"/>
      <c r="L108" s="89"/>
      <c r="M108" s="89"/>
      <c r="N108" s="90"/>
      <c r="O108" s="89"/>
      <c r="P108" s="89"/>
      <c r="Q108" s="90"/>
      <c r="R108" s="93"/>
      <c r="S108" s="90" t="s">
        <v>20</v>
      </c>
      <c r="T108" s="84" t="s">
        <v>1375</v>
      </c>
      <c r="U108" s="84"/>
      <c r="V108" s="85"/>
      <c r="W108" s="85"/>
      <c r="X108" s="53"/>
      <c r="Y108" s="52"/>
      <c r="Z108" s="53"/>
    </row>
    <row r="109" spans="1:26">
      <c r="A109" s="84" t="s">
        <v>82</v>
      </c>
      <c r="B109" s="84" t="s">
        <v>223</v>
      </c>
      <c r="C109" s="84" t="s">
        <v>454</v>
      </c>
      <c r="D109" s="84" t="s">
        <v>468</v>
      </c>
      <c r="E109" s="84" t="s">
        <v>254</v>
      </c>
      <c r="F109" s="84" t="s">
        <v>25</v>
      </c>
      <c r="G109" s="84" t="s">
        <v>26</v>
      </c>
      <c r="H109" s="84" t="s">
        <v>16</v>
      </c>
      <c r="I109" s="84" t="s">
        <v>26</v>
      </c>
      <c r="J109" s="84" t="s">
        <v>1441</v>
      </c>
      <c r="K109" s="84" t="s">
        <v>1473</v>
      </c>
      <c r="L109" s="89"/>
      <c r="M109" s="89"/>
      <c r="N109" s="90"/>
      <c r="O109" s="89"/>
      <c r="P109" s="89"/>
      <c r="Q109" s="90"/>
      <c r="R109" s="93"/>
      <c r="S109" s="90" t="s">
        <v>20</v>
      </c>
      <c r="T109" s="84" t="s">
        <v>1375</v>
      </c>
      <c r="U109" s="84"/>
      <c r="V109" s="85"/>
      <c r="W109" s="85"/>
      <c r="X109" s="53"/>
      <c r="Y109" s="52"/>
      <c r="Z109" s="53"/>
    </row>
    <row r="110" spans="1:26">
      <c r="A110" s="84" t="s">
        <v>82</v>
      </c>
      <c r="B110" s="84" t="s">
        <v>223</v>
      </c>
      <c r="C110" s="84" t="s">
        <v>454</v>
      </c>
      <c r="D110" s="84" t="s">
        <v>468</v>
      </c>
      <c r="E110" s="84" t="s">
        <v>480</v>
      </c>
      <c r="F110" s="84" t="s">
        <v>25</v>
      </c>
      <c r="G110" s="84" t="s">
        <v>26</v>
      </c>
      <c r="H110" s="84" t="s">
        <v>16</v>
      </c>
      <c r="I110" s="84" t="s">
        <v>26</v>
      </c>
      <c r="J110" s="84" t="s">
        <v>1441</v>
      </c>
      <c r="K110" s="84" t="s">
        <v>1473</v>
      </c>
      <c r="L110" s="89"/>
      <c r="M110" s="89"/>
      <c r="N110" s="90"/>
      <c r="O110" s="89"/>
      <c r="P110" s="89"/>
      <c r="Q110" s="90"/>
      <c r="R110" s="93"/>
      <c r="S110" s="90" t="s">
        <v>20</v>
      </c>
      <c r="T110" s="84" t="s">
        <v>1375</v>
      </c>
      <c r="U110" s="84"/>
      <c r="V110" s="85"/>
      <c r="W110" s="85"/>
      <c r="X110" s="53"/>
      <c r="Y110" s="52"/>
      <c r="Z110" s="53"/>
    </row>
    <row r="111" spans="1:26" ht="31.5">
      <c r="A111" s="84" t="s">
        <v>82</v>
      </c>
      <c r="B111" s="84" t="s">
        <v>223</v>
      </c>
      <c r="C111" s="84" t="s">
        <v>456</v>
      </c>
      <c r="D111" s="84" t="s">
        <v>1474</v>
      </c>
      <c r="E111" s="84" t="s">
        <v>1475</v>
      </c>
      <c r="F111" s="84" t="s">
        <v>31</v>
      </c>
      <c r="G111" s="84" t="s">
        <v>26</v>
      </c>
      <c r="H111" s="84" t="s">
        <v>16</v>
      </c>
      <c r="I111" s="84" t="s">
        <v>26</v>
      </c>
      <c r="J111" s="84" t="s">
        <v>1476</v>
      </c>
      <c r="K111" s="84"/>
      <c r="L111" s="89" t="s">
        <v>457</v>
      </c>
      <c r="M111" s="89">
        <v>48945</v>
      </c>
      <c r="N111" s="90"/>
      <c r="O111" s="89">
        <v>48945</v>
      </c>
      <c r="P111" s="89">
        <v>48945</v>
      </c>
      <c r="Q111" s="90"/>
      <c r="R111" s="93">
        <v>2700</v>
      </c>
      <c r="S111" s="90" t="s">
        <v>20</v>
      </c>
      <c r="T111" s="84" t="s">
        <v>1375</v>
      </c>
      <c r="U111" s="84" t="s">
        <v>1477</v>
      </c>
      <c r="V111" s="85"/>
      <c r="W111" s="85"/>
      <c r="X111" s="53"/>
      <c r="Y111" s="52"/>
      <c r="Z111" s="53"/>
    </row>
    <row r="112" spans="1:26" ht="31.5">
      <c r="A112" s="84" t="s">
        <v>82</v>
      </c>
      <c r="B112" s="84" t="s">
        <v>223</v>
      </c>
      <c r="C112" s="84" t="s">
        <v>458</v>
      </c>
      <c r="D112" s="84" t="s">
        <v>1376</v>
      </c>
      <c r="E112" s="84"/>
      <c r="F112" s="84" t="s">
        <v>34</v>
      </c>
      <c r="G112" s="84" t="s">
        <v>26</v>
      </c>
      <c r="H112" s="84" t="s">
        <v>16</v>
      </c>
      <c r="I112" s="84" t="s">
        <v>26</v>
      </c>
      <c r="J112" s="84" t="s">
        <v>1478</v>
      </c>
      <c r="K112" s="84"/>
      <c r="L112" s="89">
        <v>38078</v>
      </c>
      <c r="M112" s="89" t="s">
        <v>40</v>
      </c>
      <c r="N112" s="90"/>
      <c r="O112" s="89"/>
      <c r="P112" s="89"/>
      <c r="Q112" s="90"/>
      <c r="R112" s="93"/>
      <c r="S112" s="90" t="s">
        <v>20</v>
      </c>
      <c r="T112" s="84" t="s">
        <v>1375</v>
      </c>
      <c r="U112" s="84"/>
      <c r="V112" s="85"/>
      <c r="W112" s="85"/>
      <c r="X112" s="53"/>
      <c r="Y112" s="52"/>
      <c r="Z112" s="53"/>
    </row>
    <row r="113" spans="1:26">
      <c r="A113" s="84" t="s">
        <v>82</v>
      </c>
      <c r="B113" s="84" t="s">
        <v>223</v>
      </c>
      <c r="C113" s="84" t="s">
        <v>1479</v>
      </c>
      <c r="D113" s="84" t="s">
        <v>1388</v>
      </c>
      <c r="E113" s="84" t="s">
        <v>459</v>
      </c>
      <c r="F113" s="84" t="s">
        <v>25</v>
      </c>
      <c r="G113" s="84" t="s">
        <v>26</v>
      </c>
      <c r="H113" s="84" t="s">
        <v>16</v>
      </c>
      <c r="I113" s="84" t="s">
        <v>26</v>
      </c>
      <c r="J113" s="84" t="s">
        <v>1441</v>
      </c>
      <c r="K113" s="84" t="s">
        <v>351</v>
      </c>
      <c r="L113" s="89">
        <v>40756</v>
      </c>
      <c r="M113" s="89">
        <v>41122</v>
      </c>
      <c r="N113" s="90"/>
      <c r="O113" s="89">
        <v>41122</v>
      </c>
      <c r="P113" s="89" t="s">
        <v>1480</v>
      </c>
      <c r="Q113" s="90"/>
      <c r="R113" s="93">
        <v>2</v>
      </c>
      <c r="S113" s="90" t="s">
        <v>20</v>
      </c>
      <c r="T113" s="84" t="s">
        <v>1375</v>
      </c>
      <c r="U113" s="84">
        <v>2000000</v>
      </c>
      <c r="V113" s="56"/>
      <c r="W113" s="55"/>
      <c r="X113" s="53"/>
      <c r="Y113" s="52"/>
      <c r="Z113" s="53"/>
    </row>
    <row r="114" spans="1:26">
      <c r="A114" s="84" t="s">
        <v>82</v>
      </c>
      <c r="B114" s="84" t="s">
        <v>223</v>
      </c>
      <c r="C114" s="84" t="s">
        <v>1479</v>
      </c>
      <c r="D114" s="84" t="s">
        <v>1389</v>
      </c>
      <c r="E114" s="84" t="s">
        <v>460</v>
      </c>
      <c r="F114" s="84" t="s">
        <v>25</v>
      </c>
      <c r="G114" s="84" t="s">
        <v>26</v>
      </c>
      <c r="H114" s="84" t="s">
        <v>16</v>
      </c>
      <c r="I114" s="84" t="s">
        <v>26</v>
      </c>
      <c r="J114" s="84" t="s">
        <v>1441</v>
      </c>
      <c r="K114" s="84" t="s">
        <v>501</v>
      </c>
      <c r="L114" s="89">
        <v>41000</v>
      </c>
      <c r="M114" s="89">
        <v>41000</v>
      </c>
      <c r="N114" s="90"/>
      <c r="O114" s="89">
        <v>41365</v>
      </c>
      <c r="P114" s="89" t="s">
        <v>1480</v>
      </c>
      <c r="Q114" s="90"/>
      <c r="R114" s="93">
        <v>1</v>
      </c>
      <c r="S114" s="90" t="s">
        <v>20</v>
      </c>
      <c r="T114" s="84" t="s">
        <v>1375</v>
      </c>
      <c r="U114" s="84">
        <v>1000000</v>
      </c>
      <c r="W114" s="55"/>
      <c r="X114" s="53"/>
      <c r="Y114" s="52"/>
      <c r="Z114" s="53"/>
    </row>
    <row r="115" spans="1:26">
      <c r="A115" s="84" t="s">
        <v>82</v>
      </c>
      <c r="B115" s="84" t="s">
        <v>223</v>
      </c>
      <c r="C115" s="84" t="s">
        <v>1479</v>
      </c>
      <c r="D115" s="84" t="s">
        <v>1388</v>
      </c>
      <c r="E115" s="84" t="s">
        <v>461</v>
      </c>
      <c r="F115" s="84" t="s">
        <v>25</v>
      </c>
      <c r="G115" s="84" t="s">
        <v>26</v>
      </c>
      <c r="H115" s="84" t="s">
        <v>16</v>
      </c>
      <c r="I115" s="84" t="s">
        <v>26</v>
      </c>
      <c r="J115" s="84" t="s">
        <v>1441</v>
      </c>
      <c r="K115" s="84" t="s">
        <v>351</v>
      </c>
      <c r="L115" s="89">
        <v>40756</v>
      </c>
      <c r="M115" s="89">
        <v>41122</v>
      </c>
      <c r="N115" s="90"/>
      <c r="O115" s="89">
        <v>41122</v>
      </c>
      <c r="P115" s="89" t="s">
        <v>1480</v>
      </c>
      <c r="Q115" s="90"/>
      <c r="R115" s="93">
        <v>1.5</v>
      </c>
      <c r="S115" s="90" t="s">
        <v>20</v>
      </c>
      <c r="T115" s="84" t="s">
        <v>1375</v>
      </c>
      <c r="U115" s="84">
        <v>1500000</v>
      </c>
      <c r="W115" s="55"/>
      <c r="X115" s="53"/>
      <c r="Y115" s="52"/>
      <c r="Z115" s="53"/>
    </row>
    <row r="116" spans="1:26">
      <c r="A116" s="84" t="s">
        <v>82</v>
      </c>
      <c r="B116" s="84" t="s">
        <v>223</v>
      </c>
      <c r="C116" s="84" t="s">
        <v>1479</v>
      </c>
      <c r="D116" s="84" t="s">
        <v>468</v>
      </c>
      <c r="E116" s="84" t="s">
        <v>1481</v>
      </c>
      <c r="F116" s="84" t="s">
        <v>25</v>
      </c>
      <c r="G116" s="84" t="s">
        <v>26</v>
      </c>
      <c r="H116" s="84" t="s">
        <v>16</v>
      </c>
      <c r="I116" s="84" t="s">
        <v>26</v>
      </c>
      <c r="J116" s="84" t="s">
        <v>1441</v>
      </c>
      <c r="K116" s="84" t="s">
        <v>501</v>
      </c>
      <c r="L116" s="89">
        <v>39904</v>
      </c>
      <c r="M116" s="89">
        <v>41487</v>
      </c>
      <c r="N116" s="90" t="s">
        <v>1482</v>
      </c>
      <c r="O116" s="89">
        <v>41487</v>
      </c>
      <c r="P116" s="89" t="s">
        <v>1480</v>
      </c>
      <c r="Q116" s="90"/>
      <c r="R116" s="93">
        <v>1</v>
      </c>
      <c r="S116" s="90" t="s">
        <v>20</v>
      </c>
      <c r="T116" s="84" t="s">
        <v>1375</v>
      </c>
      <c r="U116" s="84">
        <v>1000000</v>
      </c>
      <c r="W116" s="55"/>
      <c r="X116" s="53"/>
      <c r="Y116" s="52"/>
      <c r="Z116" s="53"/>
    </row>
    <row r="117" spans="1:26">
      <c r="A117" s="84" t="s">
        <v>82</v>
      </c>
      <c r="B117" s="84" t="s">
        <v>223</v>
      </c>
      <c r="C117" s="84" t="s">
        <v>1479</v>
      </c>
      <c r="D117" s="84" t="s">
        <v>1385</v>
      </c>
      <c r="E117" s="84" t="s">
        <v>478</v>
      </c>
      <c r="F117" s="84" t="s">
        <v>25</v>
      </c>
      <c r="G117" s="84" t="s">
        <v>26</v>
      </c>
      <c r="H117" s="84" t="s">
        <v>16</v>
      </c>
      <c r="I117" s="84" t="s">
        <v>26</v>
      </c>
      <c r="J117" s="84" t="s">
        <v>1441</v>
      </c>
      <c r="K117" s="84" t="s">
        <v>501</v>
      </c>
      <c r="L117" s="89">
        <v>39995</v>
      </c>
      <c r="M117" s="89">
        <v>41061</v>
      </c>
      <c r="N117" s="90" t="s">
        <v>1482</v>
      </c>
      <c r="O117" s="89">
        <v>41061</v>
      </c>
      <c r="P117" s="89" t="s">
        <v>1480</v>
      </c>
      <c r="Q117" s="90"/>
      <c r="R117" s="93">
        <v>0.17499999999999999</v>
      </c>
      <c r="S117" s="90" t="s">
        <v>20</v>
      </c>
      <c r="T117" s="84" t="s">
        <v>1375</v>
      </c>
      <c r="U117" s="84">
        <v>175000</v>
      </c>
      <c r="W117" s="52"/>
      <c r="X117" s="53"/>
      <c r="Y117" s="52"/>
      <c r="Z117" s="53"/>
    </row>
    <row r="118" spans="1:26">
      <c r="A118" s="84" t="s">
        <v>82</v>
      </c>
      <c r="B118" s="84" t="s">
        <v>223</v>
      </c>
      <c r="C118" s="84" t="s">
        <v>1479</v>
      </c>
      <c r="D118" s="84" t="s">
        <v>1387</v>
      </c>
      <c r="E118" s="84" t="s">
        <v>478</v>
      </c>
      <c r="F118" s="84" t="s">
        <v>25</v>
      </c>
      <c r="G118" s="84" t="s">
        <v>26</v>
      </c>
      <c r="H118" s="84" t="s">
        <v>16</v>
      </c>
      <c r="I118" s="84" t="s">
        <v>26</v>
      </c>
      <c r="J118" s="84" t="s">
        <v>1441</v>
      </c>
      <c r="K118" s="84" t="s">
        <v>501</v>
      </c>
      <c r="L118" s="89">
        <v>41091</v>
      </c>
      <c r="M118" s="89">
        <v>41821</v>
      </c>
      <c r="N118" s="90"/>
      <c r="O118" s="89">
        <v>42552</v>
      </c>
      <c r="P118" s="89" t="s">
        <v>1480</v>
      </c>
      <c r="Q118" s="90"/>
      <c r="R118" s="93">
        <v>0.17499999999999999</v>
      </c>
      <c r="S118" s="90" t="s">
        <v>20</v>
      </c>
      <c r="T118" s="84" t="s">
        <v>1375</v>
      </c>
      <c r="U118" s="84">
        <v>175000</v>
      </c>
      <c r="W118" s="52"/>
      <c r="X118" s="53"/>
      <c r="Y118" s="52"/>
      <c r="Z118" s="53"/>
    </row>
    <row r="119" spans="1:26">
      <c r="A119" s="84" t="s">
        <v>82</v>
      </c>
      <c r="B119" s="84" t="s">
        <v>223</v>
      </c>
      <c r="C119" s="84" t="s">
        <v>1479</v>
      </c>
      <c r="D119" s="84" t="s">
        <v>468</v>
      </c>
      <c r="E119" s="84" t="s">
        <v>1483</v>
      </c>
      <c r="F119" s="84" t="s">
        <v>25</v>
      </c>
      <c r="G119" s="84" t="s">
        <v>26</v>
      </c>
      <c r="H119" s="84" t="s">
        <v>16</v>
      </c>
      <c r="I119" s="84" t="s">
        <v>26</v>
      </c>
      <c r="J119" s="84" t="s">
        <v>1441</v>
      </c>
      <c r="K119" s="84" t="s">
        <v>351</v>
      </c>
      <c r="L119" s="89">
        <v>41000</v>
      </c>
      <c r="M119" s="89">
        <v>41730</v>
      </c>
      <c r="N119" s="90"/>
      <c r="O119" s="89">
        <v>42461</v>
      </c>
      <c r="P119" s="89" t="s">
        <v>1480</v>
      </c>
      <c r="Q119" s="90"/>
      <c r="R119" s="93">
        <v>2</v>
      </c>
      <c r="S119" s="90" t="s">
        <v>20</v>
      </c>
      <c r="T119" s="84" t="s">
        <v>1375</v>
      </c>
      <c r="U119" s="84">
        <v>2000000</v>
      </c>
      <c r="W119" s="52"/>
      <c r="X119" s="53"/>
      <c r="Y119" s="52"/>
      <c r="Z119" s="53"/>
    </row>
    <row r="120" spans="1:26" ht="31.5">
      <c r="A120" s="84" t="s">
        <v>82</v>
      </c>
      <c r="B120" s="84" t="s">
        <v>223</v>
      </c>
      <c r="C120" s="84" t="s">
        <v>462</v>
      </c>
      <c r="D120" s="84" t="s">
        <v>468</v>
      </c>
      <c r="E120" s="84" t="s">
        <v>463</v>
      </c>
      <c r="F120" s="84" t="s">
        <v>34</v>
      </c>
      <c r="G120" s="84" t="s">
        <v>26</v>
      </c>
      <c r="H120" s="84" t="s">
        <v>16</v>
      </c>
      <c r="I120" s="84" t="s">
        <v>26</v>
      </c>
      <c r="J120" s="84" t="s">
        <v>1478</v>
      </c>
      <c r="K120" s="84" t="s">
        <v>464</v>
      </c>
      <c r="L120" s="89" t="s">
        <v>465</v>
      </c>
      <c r="M120" s="89" t="s">
        <v>465</v>
      </c>
      <c r="N120" s="90"/>
      <c r="O120" s="89" t="s">
        <v>41</v>
      </c>
      <c r="P120" s="89" t="s">
        <v>41</v>
      </c>
      <c r="Q120" s="90"/>
      <c r="R120" s="93"/>
      <c r="S120" s="90"/>
      <c r="T120" s="84"/>
      <c r="U120" s="84"/>
      <c r="W120" s="52"/>
      <c r="X120" s="53"/>
      <c r="Y120" s="52"/>
      <c r="Z120" s="53"/>
    </row>
    <row r="121" spans="1:26" ht="31.5">
      <c r="A121" s="84" t="s">
        <v>82</v>
      </c>
      <c r="B121" s="84" t="s">
        <v>223</v>
      </c>
      <c r="C121" s="84" t="s">
        <v>462</v>
      </c>
      <c r="D121" s="84" t="s">
        <v>1388</v>
      </c>
      <c r="E121" s="84" t="s">
        <v>466</v>
      </c>
      <c r="F121" s="84" t="s">
        <v>34</v>
      </c>
      <c r="G121" s="84" t="s">
        <v>26</v>
      </c>
      <c r="H121" s="84" t="s">
        <v>16</v>
      </c>
      <c r="I121" s="84" t="s">
        <v>26</v>
      </c>
      <c r="J121" s="84" t="s">
        <v>1478</v>
      </c>
      <c r="K121" s="84"/>
      <c r="L121" s="89" t="s">
        <v>467</v>
      </c>
      <c r="M121" s="89" t="s">
        <v>467</v>
      </c>
      <c r="N121" s="90"/>
      <c r="O121" s="89" t="s">
        <v>41</v>
      </c>
      <c r="P121" s="89" t="s">
        <v>41</v>
      </c>
      <c r="Q121" s="90"/>
      <c r="R121" s="93"/>
      <c r="S121" s="90"/>
      <c r="T121" s="84"/>
      <c r="U121" s="84"/>
      <c r="W121" s="52"/>
      <c r="X121" s="53"/>
      <c r="Y121" s="52"/>
      <c r="Z121" s="53"/>
    </row>
    <row r="122" spans="1:26" ht="31.5">
      <c r="A122" s="84" t="s">
        <v>82</v>
      </c>
      <c r="B122" s="84" t="s">
        <v>223</v>
      </c>
      <c r="C122" s="84" t="s">
        <v>462</v>
      </c>
      <c r="D122" s="84" t="s">
        <v>267</v>
      </c>
      <c r="E122" s="84" t="s">
        <v>267</v>
      </c>
      <c r="F122" s="84" t="s">
        <v>34</v>
      </c>
      <c r="G122" s="84" t="s">
        <v>26</v>
      </c>
      <c r="H122" s="84" t="s">
        <v>16</v>
      </c>
      <c r="I122" s="84" t="s">
        <v>26</v>
      </c>
      <c r="J122" s="84" t="s">
        <v>1478</v>
      </c>
      <c r="K122" s="84"/>
      <c r="L122" s="89" t="s">
        <v>467</v>
      </c>
      <c r="M122" s="89" t="s">
        <v>467</v>
      </c>
      <c r="N122" s="90"/>
      <c r="O122" s="89" t="s">
        <v>41</v>
      </c>
      <c r="P122" s="89" t="s">
        <v>41</v>
      </c>
      <c r="Q122" s="90"/>
      <c r="R122" s="93"/>
      <c r="S122" s="90"/>
      <c r="T122" s="84"/>
      <c r="U122" s="84"/>
      <c r="W122" s="52"/>
      <c r="X122" s="53"/>
      <c r="Y122" s="52"/>
      <c r="Z122" s="53"/>
    </row>
    <row r="123" spans="1:26" ht="31.5">
      <c r="A123" s="84" t="s">
        <v>82</v>
      </c>
      <c r="B123" s="84" t="s">
        <v>223</v>
      </c>
      <c r="C123" s="84" t="s">
        <v>462</v>
      </c>
      <c r="D123" s="84" t="s">
        <v>468</v>
      </c>
      <c r="E123" s="84" t="s">
        <v>468</v>
      </c>
      <c r="F123" s="84" t="s">
        <v>34</v>
      </c>
      <c r="G123" s="84" t="s">
        <v>26</v>
      </c>
      <c r="H123" s="84" t="s">
        <v>16</v>
      </c>
      <c r="I123" s="84" t="s">
        <v>26</v>
      </c>
      <c r="J123" s="84" t="s">
        <v>1478</v>
      </c>
      <c r="K123" s="84" t="s">
        <v>469</v>
      </c>
      <c r="L123" s="89" t="s">
        <v>467</v>
      </c>
      <c r="M123" s="89" t="s">
        <v>467</v>
      </c>
      <c r="N123" s="90"/>
      <c r="O123" s="89" t="s">
        <v>41</v>
      </c>
      <c r="P123" s="89" t="s">
        <v>41</v>
      </c>
      <c r="Q123" s="90"/>
      <c r="R123" s="93"/>
      <c r="S123" s="90"/>
      <c r="T123" s="84"/>
      <c r="U123" s="84"/>
      <c r="W123" s="52"/>
      <c r="X123" s="53"/>
      <c r="Y123" s="52"/>
      <c r="Z123" s="53"/>
    </row>
    <row r="124" spans="1:26">
      <c r="A124" s="84" t="s">
        <v>82</v>
      </c>
      <c r="B124" s="84" t="s">
        <v>223</v>
      </c>
      <c r="C124" s="84" t="s">
        <v>470</v>
      </c>
      <c r="D124" s="84" t="s">
        <v>1376</v>
      </c>
      <c r="E124" s="84" t="s">
        <v>471</v>
      </c>
      <c r="F124" s="84" t="s">
        <v>25</v>
      </c>
      <c r="G124" s="84" t="s">
        <v>26</v>
      </c>
      <c r="H124" s="84" t="s">
        <v>16</v>
      </c>
      <c r="I124" s="84" t="s">
        <v>26</v>
      </c>
      <c r="J124" s="84" t="s">
        <v>1441</v>
      </c>
      <c r="K124" s="84"/>
      <c r="L124" s="89">
        <v>37376</v>
      </c>
      <c r="M124" s="89">
        <v>39203</v>
      </c>
      <c r="N124" s="90" t="s">
        <v>315</v>
      </c>
      <c r="O124" s="89">
        <v>41182</v>
      </c>
      <c r="P124" s="89">
        <v>41182</v>
      </c>
      <c r="Q124" s="90"/>
      <c r="R124" s="93">
        <v>5.5</v>
      </c>
      <c r="S124" s="90" t="s">
        <v>20</v>
      </c>
      <c r="T124" s="84" t="s">
        <v>1375</v>
      </c>
      <c r="U124" s="84" t="s">
        <v>472</v>
      </c>
      <c r="W124" s="55"/>
      <c r="X124" s="53"/>
      <c r="Y124" s="52"/>
      <c r="Z124" s="53"/>
    </row>
    <row r="125" spans="1:26">
      <c r="A125" s="84" t="s">
        <v>82</v>
      </c>
      <c r="B125" s="84" t="s">
        <v>223</v>
      </c>
      <c r="C125" s="84" t="s">
        <v>470</v>
      </c>
      <c r="D125" s="84" t="s">
        <v>468</v>
      </c>
      <c r="E125" s="84" t="s">
        <v>373</v>
      </c>
      <c r="F125" s="84" t="s">
        <v>25</v>
      </c>
      <c r="G125" s="84" t="s">
        <v>26</v>
      </c>
      <c r="H125" s="84" t="s">
        <v>16</v>
      </c>
      <c r="I125" s="84" t="s">
        <v>26</v>
      </c>
      <c r="J125" s="84" t="s">
        <v>1441</v>
      </c>
      <c r="K125" s="84" t="s">
        <v>473</v>
      </c>
      <c r="L125" s="89"/>
      <c r="M125" s="89"/>
      <c r="N125" s="90"/>
      <c r="O125" s="89"/>
      <c r="P125" s="89">
        <v>41639</v>
      </c>
      <c r="Q125" s="90"/>
      <c r="R125" s="93">
        <v>0.6</v>
      </c>
      <c r="S125" s="90" t="s">
        <v>20</v>
      </c>
      <c r="T125" s="84" t="s">
        <v>1375</v>
      </c>
      <c r="U125" s="84" t="s">
        <v>474</v>
      </c>
      <c r="W125" s="55"/>
      <c r="X125" s="53"/>
      <c r="Y125" s="52"/>
      <c r="Z125" s="53"/>
    </row>
    <row r="126" spans="1:26">
      <c r="A126" s="84" t="s">
        <v>82</v>
      </c>
      <c r="B126" s="84" t="s">
        <v>223</v>
      </c>
      <c r="C126" s="84" t="s">
        <v>470</v>
      </c>
      <c r="D126" s="84" t="s">
        <v>468</v>
      </c>
      <c r="E126" s="84" t="s">
        <v>254</v>
      </c>
      <c r="F126" s="84" t="s">
        <v>25</v>
      </c>
      <c r="G126" s="84" t="s">
        <v>26</v>
      </c>
      <c r="H126" s="84" t="s">
        <v>16</v>
      </c>
      <c r="I126" s="84" t="s">
        <v>26</v>
      </c>
      <c r="J126" s="84" t="s">
        <v>1441</v>
      </c>
      <c r="K126" s="84" t="s">
        <v>473</v>
      </c>
      <c r="L126" s="89"/>
      <c r="M126" s="89"/>
      <c r="N126" s="90"/>
      <c r="O126" s="89"/>
      <c r="P126" s="89">
        <v>41364</v>
      </c>
      <c r="Q126" s="90"/>
      <c r="R126" s="93">
        <v>0.2</v>
      </c>
      <c r="S126" s="90" t="s">
        <v>20</v>
      </c>
      <c r="T126" s="84" t="s">
        <v>1375</v>
      </c>
      <c r="U126" s="84" t="s">
        <v>475</v>
      </c>
      <c r="W126" s="55"/>
      <c r="X126" s="53"/>
      <c r="Y126" s="52"/>
      <c r="Z126" s="53"/>
    </row>
    <row r="127" spans="1:26">
      <c r="A127" s="84" t="s">
        <v>82</v>
      </c>
      <c r="B127" s="84" t="s">
        <v>223</v>
      </c>
      <c r="C127" s="84" t="s">
        <v>470</v>
      </c>
      <c r="D127" s="84" t="s">
        <v>468</v>
      </c>
      <c r="E127" s="84" t="s">
        <v>476</v>
      </c>
      <c r="F127" s="84" t="s">
        <v>25</v>
      </c>
      <c r="G127" s="84" t="s">
        <v>26</v>
      </c>
      <c r="H127" s="84" t="s">
        <v>16</v>
      </c>
      <c r="I127" s="84" t="s">
        <v>26</v>
      </c>
      <c r="J127" s="84" t="s">
        <v>1441</v>
      </c>
      <c r="K127" s="84" t="s">
        <v>473</v>
      </c>
      <c r="L127" s="89"/>
      <c r="M127" s="89"/>
      <c r="N127" s="90"/>
      <c r="O127" s="89"/>
      <c r="P127" s="89">
        <v>41364</v>
      </c>
      <c r="Q127" s="90"/>
      <c r="R127" s="93"/>
      <c r="S127" s="90" t="s">
        <v>20</v>
      </c>
      <c r="T127" s="84" t="s">
        <v>1375</v>
      </c>
      <c r="U127" s="84" t="s">
        <v>477</v>
      </c>
      <c r="W127" s="55"/>
      <c r="X127" s="53"/>
      <c r="Y127" s="52"/>
      <c r="Z127" s="53"/>
    </row>
    <row r="128" spans="1:26">
      <c r="A128" s="84" t="s">
        <v>82</v>
      </c>
      <c r="B128" s="84" t="s">
        <v>223</v>
      </c>
      <c r="C128" s="84" t="s">
        <v>470</v>
      </c>
      <c r="D128" s="84" t="s">
        <v>1387</v>
      </c>
      <c r="E128" s="84" t="s">
        <v>478</v>
      </c>
      <c r="F128" s="84" t="s">
        <v>25</v>
      </c>
      <c r="G128" s="84" t="s">
        <v>26</v>
      </c>
      <c r="H128" s="84" t="s">
        <v>16</v>
      </c>
      <c r="I128" s="84" t="s">
        <v>26</v>
      </c>
      <c r="J128" s="84" t="s">
        <v>1441</v>
      </c>
      <c r="K128" s="84" t="s">
        <v>473</v>
      </c>
      <c r="L128" s="89"/>
      <c r="M128" s="89"/>
      <c r="N128" s="90"/>
      <c r="O128" s="89"/>
      <c r="P128" s="89">
        <v>41289</v>
      </c>
      <c r="Q128" s="90"/>
      <c r="R128" s="93">
        <v>0.06</v>
      </c>
      <c r="S128" s="90" t="s">
        <v>20</v>
      </c>
      <c r="T128" s="84" t="s">
        <v>1375</v>
      </c>
      <c r="U128" s="84" t="s">
        <v>479</v>
      </c>
      <c r="W128" s="55"/>
      <c r="X128" s="53"/>
      <c r="Y128" s="52"/>
      <c r="Z128" s="53"/>
    </row>
    <row r="129" spans="1:26">
      <c r="A129" s="84" t="s">
        <v>82</v>
      </c>
      <c r="B129" s="84" t="s">
        <v>223</v>
      </c>
      <c r="C129" s="84" t="s">
        <v>470</v>
      </c>
      <c r="D129" s="84" t="s">
        <v>267</v>
      </c>
      <c r="E129" s="84" t="s">
        <v>267</v>
      </c>
      <c r="F129" s="84" t="s">
        <v>25</v>
      </c>
      <c r="G129" s="84" t="s">
        <v>26</v>
      </c>
      <c r="H129" s="84" t="s">
        <v>16</v>
      </c>
      <c r="I129" s="84" t="s">
        <v>26</v>
      </c>
      <c r="J129" s="84" t="s">
        <v>1441</v>
      </c>
      <c r="K129" s="84"/>
      <c r="L129" s="89"/>
      <c r="M129" s="89"/>
      <c r="N129" s="90"/>
      <c r="O129" s="89"/>
      <c r="P129" s="89">
        <v>41182</v>
      </c>
      <c r="Q129" s="90"/>
      <c r="R129" s="93"/>
      <c r="S129" s="90" t="s">
        <v>20</v>
      </c>
      <c r="T129" s="84" t="s">
        <v>1375</v>
      </c>
      <c r="U129" s="84" t="s">
        <v>227</v>
      </c>
      <c r="W129" s="55"/>
      <c r="X129" s="53"/>
      <c r="Y129" s="52"/>
      <c r="Z129" s="53"/>
    </row>
    <row r="130" spans="1:26">
      <c r="A130" s="84" t="s">
        <v>82</v>
      </c>
      <c r="B130" s="84" t="s">
        <v>223</v>
      </c>
      <c r="C130" s="84" t="s">
        <v>470</v>
      </c>
      <c r="D130" s="84" t="s">
        <v>468</v>
      </c>
      <c r="E130" s="84" t="s">
        <v>480</v>
      </c>
      <c r="F130" s="84" t="s">
        <v>25</v>
      </c>
      <c r="G130" s="84" t="s">
        <v>26</v>
      </c>
      <c r="H130" s="84" t="s">
        <v>16</v>
      </c>
      <c r="I130" s="84" t="s">
        <v>26</v>
      </c>
      <c r="J130" s="84" t="s">
        <v>1441</v>
      </c>
      <c r="K130" s="84" t="s">
        <v>473</v>
      </c>
      <c r="L130" s="89"/>
      <c r="M130" s="89"/>
      <c r="N130" s="90"/>
      <c r="O130" s="89"/>
      <c r="P130" s="89">
        <v>41364</v>
      </c>
      <c r="Q130" s="90"/>
      <c r="R130" s="93"/>
      <c r="S130" s="90" t="s">
        <v>20</v>
      </c>
      <c r="T130" s="84" t="s">
        <v>1375</v>
      </c>
      <c r="U130" s="84"/>
      <c r="W130" s="55"/>
      <c r="X130" s="53"/>
      <c r="Y130" s="52"/>
      <c r="Z130" s="53"/>
    </row>
    <row r="131" spans="1:26">
      <c r="A131" s="84" t="s">
        <v>82</v>
      </c>
      <c r="B131" s="84" t="s">
        <v>223</v>
      </c>
      <c r="C131" s="84" t="s">
        <v>470</v>
      </c>
      <c r="D131" s="84" t="s">
        <v>468</v>
      </c>
      <c r="E131" s="84" t="s">
        <v>468</v>
      </c>
      <c r="F131" s="84" t="s">
        <v>25</v>
      </c>
      <c r="G131" s="84" t="s">
        <v>26</v>
      </c>
      <c r="H131" s="84" t="s">
        <v>16</v>
      </c>
      <c r="I131" s="84" t="s">
        <v>26</v>
      </c>
      <c r="J131" s="84" t="s">
        <v>1441</v>
      </c>
      <c r="K131" s="84" t="s">
        <v>473</v>
      </c>
      <c r="L131" s="89"/>
      <c r="M131" s="89"/>
      <c r="N131" s="90"/>
      <c r="O131" s="89"/>
      <c r="P131" s="89">
        <v>41729</v>
      </c>
      <c r="Q131" s="90"/>
      <c r="R131" s="93">
        <v>1.5</v>
      </c>
      <c r="S131" s="90" t="s">
        <v>20</v>
      </c>
      <c r="T131" s="84" t="s">
        <v>1375</v>
      </c>
      <c r="U131" s="84" t="s">
        <v>481</v>
      </c>
      <c r="W131" s="55"/>
      <c r="X131" s="53"/>
      <c r="Y131" s="52"/>
      <c r="Z131" s="53"/>
    </row>
    <row r="132" spans="1:26">
      <c r="A132" s="84" t="s">
        <v>82</v>
      </c>
      <c r="B132" s="84" t="s">
        <v>223</v>
      </c>
      <c r="C132" s="84" t="s">
        <v>470</v>
      </c>
      <c r="D132" s="84" t="s">
        <v>468</v>
      </c>
      <c r="E132" s="84" t="s">
        <v>480</v>
      </c>
      <c r="F132" s="84" t="s">
        <v>25</v>
      </c>
      <c r="G132" s="84" t="s">
        <v>26</v>
      </c>
      <c r="H132" s="84" t="s">
        <v>16</v>
      </c>
      <c r="I132" s="84" t="s">
        <v>26</v>
      </c>
      <c r="J132" s="84" t="s">
        <v>1441</v>
      </c>
      <c r="K132" s="84" t="s">
        <v>473</v>
      </c>
      <c r="L132" s="89"/>
      <c r="M132" s="89"/>
      <c r="N132" s="90"/>
      <c r="O132" s="89"/>
      <c r="P132" s="89"/>
      <c r="Q132" s="90"/>
      <c r="R132" s="93">
        <v>0.1</v>
      </c>
      <c r="S132" s="90" t="s">
        <v>20</v>
      </c>
      <c r="T132" s="84" t="s">
        <v>1375</v>
      </c>
      <c r="U132" s="84" t="s">
        <v>482</v>
      </c>
      <c r="W132" s="55"/>
      <c r="X132" s="53"/>
      <c r="Y132" s="52"/>
      <c r="Z132" s="53"/>
    </row>
    <row r="133" spans="1:26">
      <c r="A133" s="84" t="s">
        <v>82</v>
      </c>
      <c r="B133" s="84" t="s">
        <v>223</v>
      </c>
      <c r="C133" s="84" t="s">
        <v>470</v>
      </c>
      <c r="D133" s="84" t="s">
        <v>255</v>
      </c>
      <c r="E133" s="84" t="s">
        <v>255</v>
      </c>
      <c r="F133" s="84" t="s">
        <v>25</v>
      </c>
      <c r="G133" s="84" t="s">
        <v>26</v>
      </c>
      <c r="H133" s="84" t="s">
        <v>16</v>
      </c>
      <c r="I133" s="84" t="s">
        <v>26</v>
      </c>
      <c r="J133" s="84" t="s">
        <v>1441</v>
      </c>
      <c r="K133" s="84"/>
      <c r="L133" s="89"/>
      <c r="M133" s="89"/>
      <c r="N133" s="90"/>
      <c r="O133" s="89"/>
      <c r="P133" s="89">
        <v>41182</v>
      </c>
      <c r="Q133" s="90"/>
      <c r="R133" s="93">
        <v>0.3</v>
      </c>
      <c r="S133" s="90" t="s">
        <v>20</v>
      </c>
      <c r="T133" s="84" t="s">
        <v>1375</v>
      </c>
      <c r="U133" s="84" t="s">
        <v>483</v>
      </c>
      <c r="W133" s="55"/>
      <c r="X133" s="53"/>
      <c r="Y133" s="52"/>
      <c r="Z133" s="53"/>
    </row>
    <row r="134" spans="1:26" ht="31.5">
      <c r="A134" s="84" t="s">
        <v>82</v>
      </c>
      <c r="B134" s="84" t="s">
        <v>223</v>
      </c>
      <c r="C134" s="84" t="s">
        <v>484</v>
      </c>
      <c r="D134" s="84" t="s">
        <v>1376</v>
      </c>
      <c r="E134" s="84" t="s">
        <v>485</v>
      </c>
      <c r="F134" s="84" t="s">
        <v>31</v>
      </c>
      <c r="G134" s="84" t="s">
        <v>26</v>
      </c>
      <c r="H134" s="84" t="s">
        <v>16</v>
      </c>
      <c r="I134" s="84" t="s">
        <v>26</v>
      </c>
      <c r="J134" s="84" t="s">
        <v>1461</v>
      </c>
      <c r="K134" s="84" t="s">
        <v>343</v>
      </c>
      <c r="L134" s="89">
        <v>40634</v>
      </c>
      <c r="M134" s="89">
        <v>42460</v>
      </c>
      <c r="N134" s="90" t="s">
        <v>486</v>
      </c>
      <c r="O134" s="89">
        <v>43190</v>
      </c>
      <c r="P134" s="89">
        <v>42460</v>
      </c>
      <c r="Q134" s="90"/>
      <c r="R134" s="93"/>
      <c r="S134" s="90" t="s">
        <v>20</v>
      </c>
      <c r="T134" s="84" t="s">
        <v>1375</v>
      </c>
      <c r="U134" s="84"/>
      <c r="W134" s="55"/>
      <c r="X134" s="53"/>
      <c r="Y134" s="52"/>
      <c r="Z134" s="53"/>
    </row>
    <row r="135" spans="1:26">
      <c r="A135" s="84" t="s">
        <v>82</v>
      </c>
      <c r="B135" s="84" t="s">
        <v>223</v>
      </c>
      <c r="C135" s="84" t="s">
        <v>487</v>
      </c>
      <c r="D135" s="84" t="s">
        <v>1381</v>
      </c>
      <c r="E135" s="84" t="s">
        <v>488</v>
      </c>
      <c r="F135" s="84" t="s">
        <v>31</v>
      </c>
      <c r="G135" s="84" t="s">
        <v>26</v>
      </c>
      <c r="H135" s="84" t="s">
        <v>16</v>
      </c>
      <c r="I135" s="84" t="s">
        <v>26</v>
      </c>
      <c r="J135" s="84" t="s">
        <v>1461</v>
      </c>
      <c r="K135" s="84" t="s">
        <v>103</v>
      </c>
      <c r="L135" s="89">
        <v>40269</v>
      </c>
      <c r="M135" s="89">
        <v>12875</v>
      </c>
      <c r="N135" s="90"/>
      <c r="O135" s="89">
        <v>12875</v>
      </c>
      <c r="P135" s="89">
        <v>12875</v>
      </c>
      <c r="Q135" s="90"/>
      <c r="R135" s="93"/>
      <c r="S135" s="90" t="s">
        <v>20</v>
      </c>
      <c r="T135" s="84" t="s">
        <v>1375</v>
      </c>
      <c r="U135" s="84"/>
      <c r="W135" s="55"/>
      <c r="X135" s="53"/>
      <c r="Y135" s="52"/>
      <c r="Z135" s="53"/>
    </row>
    <row r="136" spans="1:26" ht="31.5">
      <c r="A136" s="84" t="s">
        <v>82</v>
      </c>
      <c r="B136" s="84" t="s">
        <v>223</v>
      </c>
      <c r="C136" s="84" t="s">
        <v>489</v>
      </c>
      <c r="D136" s="84" t="s">
        <v>367</v>
      </c>
      <c r="E136" s="84" t="s">
        <v>367</v>
      </c>
      <c r="F136" s="84" t="s">
        <v>31</v>
      </c>
      <c r="G136" s="84" t="s">
        <v>26</v>
      </c>
      <c r="H136" s="84" t="s">
        <v>16</v>
      </c>
      <c r="I136" s="84" t="s">
        <v>26</v>
      </c>
      <c r="J136" s="84" t="s">
        <v>1461</v>
      </c>
      <c r="K136" s="84" t="s">
        <v>343</v>
      </c>
      <c r="L136" s="89">
        <v>41000</v>
      </c>
      <c r="M136" s="89">
        <v>42826</v>
      </c>
      <c r="N136" s="90">
        <v>2</v>
      </c>
      <c r="O136" s="89">
        <v>43556</v>
      </c>
      <c r="P136" s="89">
        <v>43556</v>
      </c>
      <c r="Q136" s="90"/>
      <c r="R136" s="93">
        <v>0.75</v>
      </c>
      <c r="S136" s="90" t="s">
        <v>20</v>
      </c>
      <c r="T136" s="84" t="s">
        <v>1375</v>
      </c>
      <c r="U136" s="84" t="s">
        <v>490</v>
      </c>
      <c r="V136" s="56"/>
      <c r="W136" s="55"/>
      <c r="X136" s="53"/>
      <c r="Y136" s="52"/>
      <c r="Z136" s="53"/>
    </row>
    <row r="137" spans="1:26">
      <c r="A137" s="84" t="s">
        <v>82</v>
      </c>
      <c r="B137" s="84" t="s">
        <v>223</v>
      </c>
      <c r="C137" s="84" t="s">
        <v>487</v>
      </c>
      <c r="D137" s="84" t="s">
        <v>1388</v>
      </c>
      <c r="E137" s="84" t="s">
        <v>491</v>
      </c>
      <c r="F137" s="84" t="s">
        <v>31</v>
      </c>
      <c r="G137" s="84" t="s">
        <v>26</v>
      </c>
      <c r="H137" s="84" t="s">
        <v>16</v>
      </c>
      <c r="I137" s="84" t="s">
        <v>26</v>
      </c>
      <c r="J137" s="84" t="s">
        <v>1461</v>
      </c>
      <c r="K137" s="84"/>
      <c r="L137" s="89"/>
      <c r="M137" s="89"/>
      <c r="N137" s="90"/>
      <c r="O137" s="89"/>
      <c r="P137" s="89"/>
      <c r="Q137" s="90"/>
      <c r="R137" s="93"/>
      <c r="S137" s="90" t="s">
        <v>20</v>
      </c>
      <c r="T137" s="84" t="s">
        <v>1375</v>
      </c>
      <c r="U137" s="84"/>
      <c r="W137" s="55"/>
      <c r="X137" s="53"/>
      <c r="Y137" s="52"/>
      <c r="Z137" s="53"/>
    </row>
    <row r="138" spans="1:26">
      <c r="A138" s="84" t="s">
        <v>82</v>
      </c>
      <c r="B138" s="84" t="s">
        <v>223</v>
      </c>
      <c r="C138" s="84" t="s">
        <v>487</v>
      </c>
      <c r="D138" s="84" t="s">
        <v>1385</v>
      </c>
      <c r="E138" s="84" t="s">
        <v>492</v>
      </c>
      <c r="F138" s="84" t="s">
        <v>31</v>
      </c>
      <c r="G138" s="84" t="s">
        <v>26</v>
      </c>
      <c r="H138" s="84" t="s">
        <v>16</v>
      </c>
      <c r="I138" s="84" t="s">
        <v>26</v>
      </c>
      <c r="J138" s="84" t="s">
        <v>1461</v>
      </c>
      <c r="K138" s="84"/>
      <c r="L138" s="89">
        <v>38139</v>
      </c>
      <c r="M138" s="89">
        <v>38869</v>
      </c>
      <c r="N138" s="90" t="s">
        <v>276</v>
      </c>
      <c r="O138" s="89">
        <v>39934</v>
      </c>
      <c r="P138" s="89">
        <v>39934</v>
      </c>
      <c r="Q138" s="90"/>
      <c r="R138" s="93"/>
      <c r="S138" s="90" t="s">
        <v>20</v>
      </c>
      <c r="T138" s="84" t="s">
        <v>1375</v>
      </c>
      <c r="U138" s="84"/>
      <c r="W138" s="55"/>
      <c r="X138" s="53"/>
      <c r="Y138" s="52"/>
      <c r="Z138" s="53"/>
    </row>
    <row r="139" spans="1:26">
      <c r="A139" s="84" t="s">
        <v>82</v>
      </c>
      <c r="B139" s="84" t="s">
        <v>223</v>
      </c>
      <c r="C139" s="84" t="s">
        <v>493</v>
      </c>
      <c r="D139" s="84" t="s">
        <v>1376</v>
      </c>
      <c r="E139" s="84" t="s">
        <v>494</v>
      </c>
      <c r="F139" s="84" t="s">
        <v>25</v>
      </c>
      <c r="G139" s="84" t="s">
        <v>26</v>
      </c>
      <c r="H139" s="84" t="s">
        <v>16</v>
      </c>
      <c r="I139" s="84" t="s">
        <v>26</v>
      </c>
      <c r="J139" s="84" t="s">
        <v>1386</v>
      </c>
      <c r="K139" s="84"/>
      <c r="L139" s="89"/>
      <c r="M139" s="89"/>
      <c r="N139" s="90"/>
      <c r="O139" s="89"/>
      <c r="P139" s="89"/>
      <c r="Q139" s="90"/>
      <c r="R139" s="93"/>
      <c r="S139" s="90" t="s">
        <v>20</v>
      </c>
      <c r="T139" s="84" t="s">
        <v>1375</v>
      </c>
      <c r="U139" s="84"/>
      <c r="W139" s="55"/>
      <c r="X139" s="53"/>
      <c r="Y139" s="52"/>
      <c r="Z139" s="53"/>
    </row>
    <row r="140" spans="1:26">
      <c r="A140" s="84" t="s">
        <v>82</v>
      </c>
      <c r="B140" s="84" t="s">
        <v>223</v>
      </c>
      <c r="C140" s="84" t="s">
        <v>493</v>
      </c>
      <c r="D140" s="84" t="s">
        <v>1385</v>
      </c>
      <c r="E140" s="84" t="s">
        <v>495</v>
      </c>
      <c r="F140" s="84" t="s">
        <v>25</v>
      </c>
      <c r="G140" s="84" t="s">
        <v>26</v>
      </c>
      <c r="H140" s="84" t="s">
        <v>16</v>
      </c>
      <c r="I140" s="84" t="s">
        <v>26</v>
      </c>
      <c r="J140" s="84" t="s">
        <v>1386</v>
      </c>
      <c r="K140" s="84"/>
      <c r="L140" s="89">
        <v>39245</v>
      </c>
      <c r="M140" s="89">
        <v>39975</v>
      </c>
      <c r="N140" s="90" t="s">
        <v>289</v>
      </c>
      <c r="O140" s="89">
        <v>40705</v>
      </c>
      <c r="P140" s="89">
        <v>39975</v>
      </c>
      <c r="Q140" s="90"/>
      <c r="R140" s="93"/>
      <c r="S140" s="90" t="s">
        <v>20</v>
      </c>
      <c r="T140" s="84" t="s">
        <v>1375</v>
      </c>
      <c r="U140" s="84"/>
      <c r="W140" s="55"/>
      <c r="X140" s="53"/>
      <c r="Y140" s="52"/>
      <c r="Z140" s="53"/>
    </row>
    <row r="141" spans="1:26">
      <c r="A141" s="84" t="s">
        <v>82</v>
      </c>
      <c r="B141" s="84" t="s">
        <v>223</v>
      </c>
      <c r="C141" s="84" t="s">
        <v>493</v>
      </c>
      <c r="D141" s="84" t="s">
        <v>1388</v>
      </c>
      <c r="E141" s="84" t="s">
        <v>496</v>
      </c>
      <c r="F141" s="84" t="s">
        <v>25</v>
      </c>
      <c r="G141" s="84" t="s">
        <v>26</v>
      </c>
      <c r="H141" s="84" t="s">
        <v>16</v>
      </c>
      <c r="I141" s="84" t="s">
        <v>26</v>
      </c>
      <c r="J141" s="84" t="s">
        <v>1386</v>
      </c>
      <c r="K141" s="84" t="s">
        <v>351</v>
      </c>
      <c r="L141" s="89">
        <v>41061</v>
      </c>
      <c r="M141" s="89">
        <v>42522</v>
      </c>
      <c r="N141" s="90" t="s">
        <v>87</v>
      </c>
      <c r="O141" s="89" t="s">
        <v>87</v>
      </c>
      <c r="P141" s="89">
        <v>42522</v>
      </c>
      <c r="Q141" s="90"/>
      <c r="R141" s="93"/>
      <c r="S141" s="90" t="s">
        <v>20</v>
      </c>
      <c r="T141" s="84" t="s">
        <v>1375</v>
      </c>
      <c r="U141" s="84"/>
      <c r="W141" s="55"/>
      <c r="X141" s="53"/>
      <c r="Y141" s="52"/>
      <c r="Z141" s="53"/>
    </row>
    <row r="142" spans="1:26">
      <c r="A142" s="84" t="s">
        <v>82</v>
      </c>
      <c r="B142" s="84" t="s">
        <v>223</v>
      </c>
      <c r="C142" s="84" t="s">
        <v>493</v>
      </c>
      <c r="D142" s="84" t="s">
        <v>1388</v>
      </c>
      <c r="E142" s="84" t="s">
        <v>496</v>
      </c>
      <c r="F142" s="84" t="s">
        <v>25</v>
      </c>
      <c r="G142" s="84" t="s">
        <v>26</v>
      </c>
      <c r="H142" s="84" t="s">
        <v>16</v>
      </c>
      <c r="I142" s="84" t="s">
        <v>26</v>
      </c>
      <c r="J142" s="84" t="s">
        <v>1386</v>
      </c>
      <c r="K142" s="84" t="s">
        <v>351</v>
      </c>
      <c r="L142" s="89">
        <v>41244</v>
      </c>
      <c r="M142" s="89">
        <v>42705</v>
      </c>
      <c r="N142" s="90"/>
      <c r="O142" s="89">
        <v>42705</v>
      </c>
      <c r="P142" s="89">
        <v>42705</v>
      </c>
      <c r="Q142" s="90"/>
      <c r="R142" s="93"/>
      <c r="S142" s="90" t="s">
        <v>20</v>
      </c>
      <c r="T142" s="84" t="s">
        <v>1375</v>
      </c>
      <c r="U142" s="84"/>
      <c r="W142" s="55"/>
      <c r="X142" s="53"/>
      <c r="Y142" s="52"/>
      <c r="Z142" s="53"/>
    </row>
    <row r="143" spans="1:26">
      <c r="A143" s="84" t="s">
        <v>82</v>
      </c>
      <c r="B143" s="84" t="s">
        <v>223</v>
      </c>
      <c r="C143" s="84" t="s">
        <v>493</v>
      </c>
      <c r="D143" s="84" t="s">
        <v>1388</v>
      </c>
      <c r="E143" s="84" t="s">
        <v>497</v>
      </c>
      <c r="F143" s="84" t="s">
        <v>25</v>
      </c>
      <c r="G143" s="84" t="s">
        <v>26</v>
      </c>
      <c r="H143" s="84" t="s">
        <v>16</v>
      </c>
      <c r="I143" s="84" t="s">
        <v>26</v>
      </c>
      <c r="J143" s="84" t="s">
        <v>1386</v>
      </c>
      <c r="K143" s="84"/>
      <c r="L143" s="89">
        <v>39965</v>
      </c>
      <c r="M143" s="89">
        <v>41426</v>
      </c>
      <c r="N143" s="90"/>
      <c r="O143" s="89"/>
      <c r="P143" s="89">
        <v>41426</v>
      </c>
      <c r="Q143" s="90"/>
      <c r="R143" s="93"/>
      <c r="S143" s="90" t="s">
        <v>20</v>
      </c>
      <c r="T143" s="84" t="s">
        <v>1375</v>
      </c>
      <c r="U143" s="84"/>
      <c r="W143" s="57"/>
      <c r="X143" s="53"/>
      <c r="Y143" s="52"/>
      <c r="Z143" s="53"/>
    </row>
    <row r="144" spans="1:26">
      <c r="A144" s="84" t="s">
        <v>82</v>
      </c>
      <c r="B144" s="84" t="s">
        <v>223</v>
      </c>
      <c r="C144" s="84" t="s">
        <v>498</v>
      </c>
      <c r="D144" s="84" t="s">
        <v>468</v>
      </c>
      <c r="E144" s="84" t="s">
        <v>499</v>
      </c>
      <c r="F144" s="84" t="s">
        <v>31</v>
      </c>
      <c r="G144" s="84" t="s">
        <v>26</v>
      </c>
      <c r="H144" s="84" t="s">
        <v>16</v>
      </c>
      <c r="I144" s="84" t="s">
        <v>26</v>
      </c>
      <c r="J144" s="84" t="s">
        <v>1461</v>
      </c>
      <c r="K144" s="84" t="s">
        <v>500</v>
      </c>
      <c r="L144" s="89">
        <v>39818</v>
      </c>
      <c r="M144" s="89">
        <v>40913</v>
      </c>
      <c r="N144" s="90" t="s">
        <v>289</v>
      </c>
      <c r="O144" s="89">
        <v>41644</v>
      </c>
      <c r="P144" s="89">
        <v>41644</v>
      </c>
      <c r="Q144" s="90" t="s">
        <v>84</v>
      </c>
      <c r="R144" s="93">
        <v>0.6</v>
      </c>
      <c r="S144" s="90" t="s">
        <v>20</v>
      </c>
      <c r="T144" s="84" t="s">
        <v>1375</v>
      </c>
      <c r="U144" s="84" t="s">
        <v>502</v>
      </c>
      <c r="W144" s="57"/>
      <c r="X144" s="53"/>
      <c r="Y144" s="52"/>
      <c r="Z144" s="53"/>
    </row>
    <row r="145" spans="1:26">
      <c r="A145" s="84" t="s">
        <v>82</v>
      </c>
      <c r="B145" s="84" t="s">
        <v>223</v>
      </c>
      <c r="C145" s="84" t="s">
        <v>498</v>
      </c>
      <c r="D145" s="84" t="s">
        <v>468</v>
      </c>
      <c r="E145" s="84" t="s">
        <v>503</v>
      </c>
      <c r="F145" s="84" t="s">
        <v>31</v>
      </c>
      <c r="G145" s="84" t="s">
        <v>26</v>
      </c>
      <c r="H145" s="84" t="s">
        <v>16</v>
      </c>
      <c r="I145" s="84" t="s">
        <v>26</v>
      </c>
      <c r="J145" s="84" t="s">
        <v>1461</v>
      </c>
      <c r="K145" s="84" t="s">
        <v>500</v>
      </c>
      <c r="L145" s="89">
        <v>40847</v>
      </c>
      <c r="M145" s="89">
        <v>41943</v>
      </c>
      <c r="N145" s="90" t="s">
        <v>289</v>
      </c>
      <c r="O145" s="89">
        <v>42674</v>
      </c>
      <c r="P145" s="89">
        <v>42674</v>
      </c>
      <c r="Q145" s="90" t="s">
        <v>84</v>
      </c>
      <c r="R145" s="93">
        <v>0.25</v>
      </c>
      <c r="S145" s="90" t="s">
        <v>20</v>
      </c>
      <c r="T145" s="84" t="s">
        <v>1375</v>
      </c>
      <c r="U145" s="84" t="s">
        <v>504</v>
      </c>
      <c r="W145" s="57"/>
      <c r="X145" s="53"/>
      <c r="Y145" s="52"/>
      <c r="Z145" s="53"/>
    </row>
    <row r="146" spans="1:26" ht="31.5">
      <c r="A146" s="84" t="s">
        <v>82</v>
      </c>
      <c r="B146" s="84" t="s">
        <v>223</v>
      </c>
      <c r="C146" s="84" t="s">
        <v>498</v>
      </c>
      <c r="D146" s="84" t="s">
        <v>1388</v>
      </c>
      <c r="E146" s="84" t="s">
        <v>505</v>
      </c>
      <c r="F146" s="84" t="s">
        <v>31</v>
      </c>
      <c r="G146" s="84" t="s">
        <v>26</v>
      </c>
      <c r="H146" s="84" t="s">
        <v>16</v>
      </c>
      <c r="I146" s="84" t="s">
        <v>26</v>
      </c>
      <c r="J146" s="84" t="s">
        <v>1461</v>
      </c>
      <c r="K146" s="84" t="s">
        <v>84</v>
      </c>
      <c r="L146" s="89" t="s">
        <v>84</v>
      </c>
      <c r="M146" s="89" t="s">
        <v>84</v>
      </c>
      <c r="N146" s="90" t="s">
        <v>84</v>
      </c>
      <c r="O146" s="89" t="s">
        <v>84</v>
      </c>
      <c r="P146" s="89" t="s">
        <v>84</v>
      </c>
      <c r="Q146" s="90" t="s">
        <v>84</v>
      </c>
      <c r="R146" s="93"/>
      <c r="S146" s="90" t="s">
        <v>20</v>
      </c>
      <c r="T146" s="84" t="s">
        <v>1375</v>
      </c>
      <c r="U146" s="84"/>
      <c r="W146" s="57"/>
      <c r="X146" s="53"/>
      <c r="Y146" s="52"/>
      <c r="Z146" s="53"/>
    </row>
    <row r="147" spans="1:26" ht="31.5">
      <c r="A147" s="84" t="s">
        <v>82</v>
      </c>
      <c r="B147" s="84" t="s">
        <v>223</v>
      </c>
      <c r="C147" s="84" t="s">
        <v>506</v>
      </c>
      <c r="D147" s="84" t="s">
        <v>468</v>
      </c>
      <c r="E147" s="84" t="s">
        <v>507</v>
      </c>
      <c r="F147" s="84" t="s">
        <v>31</v>
      </c>
      <c r="G147" s="84" t="s">
        <v>26</v>
      </c>
      <c r="H147" s="84" t="s">
        <v>16</v>
      </c>
      <c r="I147" s="84" t="s">
        <v>26</v>
      </c>
      <c r="J147" s="84" t="s">
        <v>1461</v>
      </c>
      <c r="K147" s="84" t="s">
        <v>500</v>
      </c>
      <c r="L147" s="89">
        <v>41000</v>
      </c>
      <c r="M147" s="89">
        <v>42094</v>
      </c>
      <c r="N147" s="90" t="s">
        <v>289</v>
      </c>
      <c r="O147" s="89">
        <v>42825</v>
      </c>
      <c r="P147" s="89">
        <v>42825</v>
      </c>
      <c r="Q147" s="90">
        <v>2016</v>
      </c>
      <c r="R147" s="93">
        <v>2.5000000000000001E-2</v>
      </c>
      <c r="S147" s="90" t="s">
        <v>20</v>
      </c>
      <c r="T147" s="84" t="s">
        <v>1375</v>
      </c>
      <c r="U147" s="84" t="s">
        <v>508</v>
      </c>
      <c r="W147" s="57"/>
      <c r="X147" s="53"/>
      <c r="Y147" s="52"/>
      <c r="Z147" s="53"/>
    </row>
    <row r="148" spans="1:26" ht="31.5">
      <c r="A148" s="84" t="s">
        <v>82</v>
      </c>
      <c r="B148" s="84" t="s">
        <v>223</v>
      </c>
      <c r="C148" s="84" t="s">
        <v>506</v>
      </c>
      <c r="D148" s="84" t="s">
        <v>468</v>
      </c>
      <c r="E148" s="84" t="s">
        <v>509</v>
      </c>
      <c r="F148" s="84" t="s">
        <v>31</v>
      </c>
      <c r="G148" s="84" t="s">
        <v>26</v>
      </c>
      <c r="H148" s="84" t="s">
        <v>16</v>
      </c>
      <c r="I148" s="84" t="s">
        <v>26</v>
      </c>
      <c r="J148" s="84" t="s">
        <v>1461</v>
      </c>
      <c r="K148" s="84" t="s">
        <v>500</v>
      </c>
      <c r="L148" s="89">
        <v>41000</v>
      </c>
      <c r="M148" s="89">
        <v>42094</v>
      </c>
      <c r="N148" s="90" t="s">
        <v>289</v>
      </c>
      <c r="O148" s="89">
        <v>42825</v>
      </c>
      <c r="P148" s="89">
        <v>42825</v>
      </c>
      <c r="Q148" s="90">
        <v>2016</v>
      </c>
      <c r="R148" s="93">
        <v>0.75</v>
      </c>
      <c r="S148" s="90" t="s">
        <v>20</v>
      </c>
      <c r="T148" s="84" t="s">
        <v>1375</v>
      </c>
      <c r="U148" s="84" t="s">
        <v>510</v>
      </c>
      <c r="W148" s="57"/>
      <c r="X148" s="53"/>
      <c r="Y148" s="52"/>
      <c r="Z148" s="53"/>
    </row>
    <row r="149" spans="1:26" ht="31.5">
      <c r="A149" s="84" t="s">
        <v>82</v>
      </c>
      <c r="B149" s="84" t="s">
        <v>223</v>
      </c>
      <c r="C149" s="84" t="s">
        <v>506</v>
      </c>
      <c r="D149" s="84" t="s">
        <v>468</v>
      </c>
      <c r="E149" s="84" t="s">
        <v>511</v>
      </c>
      <c r="F149" s="84" t="s">
        <v>31</v>
      </c>
      <c r="G149" s="84" t="s">
        <v>26</v>
      </c>
      <c r="H149" s="84" t="s">
        <v>16</v>
      </c>
      <c r="I149" s="84" t="s">
        <v>26</v>
      </c>
      <c r="J149" s="84" t="s">
        <v>1461</v>
      </c>
      <c r="K149" s="84" t="s">
        <v>500</v>
      </c>
      <c r="L149" s="89">
        <v>41000</v>
      </c>
      <c r="M149" s="89">
        <v>42094</v>
      </c>
      <c r="N149" s="90" t="s">
        <v>289</v>
      </c>
      <c r="O149" s="89">
        <v>42825</v>
      </c>
      <c r="P149" s="89">
        <v>42825</v>
      </c>
      <c r="Q149" s="90">
        <v>2016</v>
      </c>
      <c r="R149" s="93">
        <v>0.75</v>
      </c>
      <c r="S149" s="90" t="s">
        <v>20</v>
      </c>
      <c r="T149" s="84" t="s">
        <v>1375</v>
      </c>
      <c r="U149" s="84" t="s">
        <v>510</v>
      </c>
      <c r="W149" s="57"/>
      <c r="X149" s="53"/>
      <c r="Y149" s="52"/>
      <c r="Z149" s="53"/>
    </row>
    <row r="150" spans="1:26" ht="31.5">
      <c r="A150" s="84" t="s">
        <v>82</v>
      </c>
      <c r="B150" s="84" t="s">
        <v>223</v>
      </c>
      <c r="C150" s="84" t="s">
        <v>506</v>
      </c>
      <c r="D150" s="84" t="s">
        <v>468</v>
      </c>
      <c r="E150" s="84" t="s">
        <v>512</v>
      </c>
      <c r="F150" s="84" t="s">
        <v>31</v>
      </c>
      <c r="G150" s="84" t="s">
        <v>26</v>
      </c>
      <c r="H150" s="84" t="s">
        <v>16</v>
      </c>
      <c r="I150" s="84" t="s">
        <v>26</v>
      </c>
      <c r="J150" s="84" t="s">
        <v>1461</v>
      </c>
      <c r="K150" s="84" t="s">
        <v>500</v>
      </c>
      <c r="L150" s="89">
        <v>41043</v>
      </c>
      <c r="M150" s="89">
        <v>41773</v>
      </c>
      <c r="N150" s="90" t="s">
        <v>289</v>
      </c>
      <c r="O150" s="89">
        <v>42504</v>
      </c>
      <c r="P150" s="89">
        <v>42504</v>
      </c>
      <c r="Q150" s="90">
        <v>2015</v>
      </c>
      <c r="R150" s="93">
        <v>5</v>
      </c>
      <c r="S150" s="90" t="s">
        <v>20</v>
      </c>
      <c r="T150" s="84" t="s">
        <v>1375</v>
      </c>
      <c r="U150" s="84" t="s">
        <v>513</v>
      </c>
      <c r="W150" s="57"/>
      <c r="X150" s="53"/>
      <c r="Y150" s="52"/>
      <c r="Z150" s="53"/>
    </row>
    <row r="151" spans="1:26" ht="31.5">
      <c r="A151" s="84" t="s">
        <v>82</v>
      </c>
      <c r="B151" s="84" t="s">
        <v>223</v>
      </c>
      <c r="C151" s="84" t="s">
        <v>514</v>
      </c>
      <c r="D151" s="84" t="s">
        <v>1388</v>
      </c>
      <c r="E151" s="84" t="s">
        <v>223</v>
      </c>
      <c r="F151" s="84" t="s">
        <v>35</v>
      </c>
      <c r="G151" s="84" t="s">
        <v>26</v>
      </c>
      <c r="H151" s="84" t="s">
        <v>16</v>
      </c>
      <c r="I151" s="84" t="s">
        <v>26</v>
      </c>
      <c r="J151" s="84" t="s">
        <v>1407</v>
      </c>
      <c r="K151" s="84" t="s">
        <v>515</v>
      </c>
      <c r="L151" s="89">
        <v>36251</v>
      </c>
      <c r="M151" s="89" t="s">
        <v>40</v>
      </c>
      <c r="N151" s="90"/>
      <c r="O151" s="89"/>
      <c r="P151" s="89"/>
      <c r="Q151" s="90"/>
      <c r="R151" s="93"/>
      <c r="S151" s="90" t="s">
        <v>20</v>
      </c>
      <c r="T151" s="84" t="s">
        <v>1375</v>
      </c>
      <c r="U151" s="84"/>
      <c r="W151" s="57"/>
      <c r="X151" s="53"/>
      <c r="Y151" s="52"/>
      <c r="Z151" s="53"/>
    </row>
    <row r="152" spans="1:26" ht="31.5">
      <c r="A152" s="84" t="s">
        <v>82</v>
      </c>
      <c r="B152" s="84" t="s">
        <v>223</v>
      </c>
      <c r="C152" s="84" t="s">
        <v>514</v>
      </c>
      <c r="D152" s="84" t="s">
        <v>1443</v>
      </c>
      <c r="E152" s="84" t="s">
        <v>360</v>
      </c>
      <c r="F152" s="84" t="s">
        <v>35</v>
      </c>
      <c r="G152" s="84" t="s">
        <v>26</v>
      </c>
      <c r="H152" s="84" t="s">
        <v>16</v>
      </c>
      <c r="I152" s="84" t="s">
        <v>26</v>
      </c>
      <c r="J152" s="84" t="s">
        <v>1407</v>
      </c>
      <c r="K152" s="84" t="s">
        <v>515</v>
      </c>
      <c r="L152" s="89">
        <v>36251</v>
      </c>
      <c r="M152" s="89" t="s">
        <v>40</v>
      </c>
      <c r="N152" s="90"/>
      <c r="O152" s="89"/>
      <c r="P152" s="89"/>
      <c r="Q152" s="90"/>
      <c r="R152" s="93"/>
      <c r="S152" s="90" t="s">
        <v>20</v>
      </c>
      <c r="T152" s="84" t="s">
        <v>1375</v>
      </c>
      <c r="U152" s="84"/>
      <c r="V152" s="52"/>
      <c r="W152" s="57"/>
      <c r="X152" s="53"/>
      <c r="Y152" s="52"/>
      <c r="Z152" s="53"/>
    </row>
    <row r="153" spans="1:26" ht="31.5">
      <c r="A153" s="84" t="s">
        <v>82</v>
      </c>
      <c r="B153" s="84" t="s">
        <v>223</v>
      </c>
      <c r="C153" s="84" t="s">
        <v>514</v>
      </c>
      <c r="D153" s="84" t="s">
        <v>516</v>
      </c>
      <c r="E153" s="84" t="s">
        <v>516</v>
      </c>
      <c r="F153" s="84" t="s">
        <v>35</v>
      </c>
      <c r="G153" s="84" t="s">
        <v>26</v>
      </c>
      <c r="H153" s="84" t="s">
        <v>16</v>
      </c>
      <c r="I153" s="84" t="s">
        <v>26</v>
      </c>
      <c r="J153" s="84" t="s">
        <v>1407</v>
      </c>
      <c r="K153" s="84" t="s">
        <v>515</v>
      </c>
      <c r="L153" s="89">
        <v>36251</v>
      </c>
      <c r="M153" s="89" t="s">
        <v>40</v>
      </c>
      <c r="N153" s="90"/>
      <c r="O153" s="89"/>
      <c r="P153" s="89"/>
      <c r="Q153" s="90"/>
      <c r="R153" s="93"/>
      <c r="S153" s="90" t="s">
        <v>20</v>
      </c>
      <c r="T153" s="84" t="s">
        <v>1375</v>
      </c>
      <c r="U153" s="84"/>
      <c r="W153" s="55"/>
      <c r="X153" s="59"/>
      <c r="Y153" s="52"/>
      <c r="Z153" s="53"/>
    </row>
    <row r="154" spans="1:26" ht="31.5">
      <c r="A154" s="84" t="s">
        <v>82</v>
      </c>
      <c r="B154" s="84" t="s">
        <v>223</v>
      </c>
      <c r="C154" s="84" t="s">
        <v>514</v>
      </c>
      <c r="D154" s="84" t="s">
        <v>468</v>
      </c>
      <c r="E154" s="84" t="s">
        <v>373</v>
      </c>
      <c r="F154" s="84" t="s">
        <v>35</v>
      </c>
      <c r="G154" s="84" t="s">
        <v>26</v>
      </c>
      <c r="H154" s="84" t="s">
        <v>16</v>
      </c>
      <c r="I154" s="84" t="s">
        <v>26</v>
      </c>
      <c r="J154" s="84" t="s">
        <v>1407</v>
      </c>
      <c r="K154" s="84" t="s">
        <v>515</v>
      </c>
      <c r="L154" s="89">
        <v>39904</v>
      </c>
      <c r="M154" s="89">
        <v>41153</v>
      </c>
      <c r="N154" s="90">
        <v>0</v>
      </c>
      <c r="O154" s="89">
        <v>41153</v>
      </c>
      <c r="P154" s="89"/>
      <c r="Q154" s="90"/>
      <c r="R154" s="93"/>
      <c r="S154" s="90" t="s">
        <v>20</v>
      </c>
      <c r="T154" s="84" t="s">
        <v>1375</v>
      </c>
      <c r="U154" s="84"/>
      <c r="W154" s="55"/>
      <c r="X154" s="53"/>
      <c r="Y154" s="52"/>
      <c r="Z154" s="53"/>
    </row>
    <row r="155" spans="1:26" ht="31.5">
      <c r="A155" s="84" t="s">
        <v>82</v>
      </c>
      <c r="B155" s="84" t="s">
        <v>223</v>
      </c>
      <c r="C155" s="84" t="s">
        <v>514</v>
      </c>
      <c r="D155" s="84" t="s">
        <v>468</v>
      </c>
      <c r="E155" s="84" t="s">
        <v>254</v>
      </c>
      <c r="F155" s="84" t="s">
        <v>35</v>
      </c>
      <c r="G155" s="84" t="s">
        <v>26</v>
      </c>
      <c r="H155" s="84" t="s">
        <v>16</v>
      </c>
      <c r="I155" s="84" t="s">
        <v>26</v>
      </c>
      <c r="J155" s="84" t="s">
        <v>1407</v>
      </c>
      <c r="K155" s="84" t="s">
        <v>515</v>
      </c>
      <c r="L155" s="89">
        <v>39904</v>
      </c>
      <c r="M155" s="89">
        <v>41153</v>
      </c>
      <c r="N155" s="90">
        <v>0</v>
      </c>
      <c r="O155" s="89">
        <v>41153</v>
      </c>
      <c r="P155" s="89"/>
      <c r="Q155" s="90"/>
      <c r="R155" s="93"/>
      <c r="S155" s="90" t="s">
        <v>20</v>
      </c>
      <c r="T155" s="84" t="s">
        <v>1375</v>
      </c>
      <c r="U155" s="84"/>
      <c r="W155" s="55"/>
      <c r="X155" s="53"/>
      <c r="Y155" s="52"/>
      <c r="Z155" s="53"/>
    </row>
    <row r="156" spans="1:26" ht="31.5">
      <c r="A156" s="84" t="s">
        <v>82</v>
      </c>
      <c r="B156" s="84" t="s">
        <v>223</v>
      </c>
      <c r="C156" s="84" t="s">
        <v>514</v>
      </c>
      <c r="D156" s="84" t="s">
        <v>468</v>
      </c>
      <c r="E156" s="84" t="s">
        <v>517</v>
      </c>
      <c r="F156" s="84" t="s">
        <v>35</v>
      </c>
      <c r="G156" s="84" t="s">
        <v>26</v>
      </c>
      <c r="H156" s="84" t="s">
        <v>16</v>
      </c>
      <c r="I156" s="84" t="s">
        <v>26</v>
      </c>
      <c r="J156" s="84" t="s">
        <v>1407</v>
      </c>
      <c r="K156" s="84" t="s">
        <v>515</v>
      </c>
      <c r="L156" s="89">
        <v>39904</v>
      </c>
      <c r="M156" s="89">
        <v>41153</v>
      </c>
      <c r="N156" s="90">
        <v>0</v>
      </c>
      <c r="O156" s="89">
        <v>41153</v>
      </c>
      <c r="P156" s="89"/>
      <c r="Q156" s="90"/>
      <c r="R156" s="93"/>
      <c r="S156" s="90" t="s">
        <v>20</v>
      </c>
      <c r="T156" s="84" t="s">
        <v>1375</v>
      </c>
      <c r="U156" s="84"/>
      <c r="W156" s="55"/>
      <c r="X156" s="53"/>
      <c r="Y156" s="52"/>
      <c r="Z156" s="53"/>
    </row>
    <row r="157" spans="1:26" ht="31.5">
      <c r="A157" s="84" t="s">
        <v>82</v>
      </c>
      <c r="B157" s="84" t="s">
        <v>223</v>
      </c>
      <c r="C157" s="84" t="s">
        <v>514</v>
      </c>
      <c r="D157" s="84" t="s">
        <v>468</v>
      </c>
      <c r="E157" s="84" t="s">
        <v>468</v>
      </c>
      <c r="F157" s="84" t="s">
        <v>35</v>
      </c>
      <c r="G157" s="84" t="s">
        <v>26</v>
      </c>
      <c r="H157" s="84" t="s">
        <v>16</v>
      </c>
      <c r="I157" s="84" t="s">
        <v>26</v>
      </c>
      <c r="J157" s="84" t="s">
        <v>1407</v>
      </c>
      <c r="K157" s="84" t="s">
        <v>515</v>
      </c>
      <c r="L157" s="89">
        <v>39904</v>
      </c>
      <c r="M157" s="89">
        <v>41153</v>
      </c>
      <c r="N157" s="90">
        <v>0</v>
      </c>
      <c r="O157" s="89">
        <v>41153</v>
      </c>
      <c r="P157" s="89"/>
      <c r="Q157" s="90"/>
      <c r="R157" s="93"/>
      <c r="S157" s="90" t="s">
        <v>20</v>
      </c>
      <c r="T157" s="84" t="s">
        <v>1375</v>
      </c>
      <c r="U157" s="84"/>
      <c r="V157" s="54"/>
      <c r="W157" s="55"/>
      <c r="X157" s="53"/>
      <c r="Y157" s="52"/>
      <c r="Z157" s="53"/>
    </row>
    <row r="158" spans="1:26" ht="31.5">
      <c r="A158" s="84" t="s">
        <v>82</v>
      </c>
      <c r="B158" s="84" t="s">
        <v>223</v>
      </c>
      <c r="C158" s="84" t="s">
        <v>514</v>
      </c>
      <c r="D158" s="84" t="s">
        <v>468</v>
      </c>
      <c r="E158" s="84" t="s">
        <v>480</v>
      </c>
      <c r="F158" s="84" t="s">
        <v>35</v>
      </c>
      <c r="G158" s="84" t="s">
        <v>26</v>
      </c>
      <c r="H158" s="84" t="s">
        <v>16</v>
      </c>
      <c r="I158" s="84" t="s">
        <v>26</v>
      </c>
      <c r="J158" s="84" t="s">
        <v>1407</v>
      </c>
      <c r="K158" s="84" t="s">
        <v>515</v>
      </c>
      <c r="L158" s="89">
        <v>39904</v>
      </c>
      <c r="M158" s="89">
        <v>41153</v>
      </c>
      <c r="N158" s="90">
        <v>0</v>
      </c>
      <c r="O158" s="89">
        <v>41153</v>
      </c>
      <c r="P158" s="89"/>
      <c r="Q158" s="90"/>
      <c r="R158" s="93"/>
      <c r="S158" s="90" t="s">
        <v>20</v>
      </c>
      <c r="T158" s="84" t="s">
        <v>1375</v>
      </c>
      <c r="U158" s="84"/>
      <c r="V158" s="56"/>
      <c r="W158" s="55"/>
      <c r="X158" s="53"/>
      <c r="Y158" s="52"/>
      <c r="Z158" s="53"/>
    </row>
    <row r="159" spans="1:26" ht="31.5">
      <c r="A159" s="84" t="s">
        <v>82</v>
      </c>
      <c r="B159" s="84" t="s">
        <v>223</v>
      </c>
      <c r="C159" s="84" t="s">
        <v>514</v>
      </c>
      <c r="D159" s="84" t="s">
        <v>1387</v>
      </c>
      <c r="E159" s="84" t="s">
        <v>478</v>
      </c>
      <c r="F159" s="84" t="s">
        <v>35</v>
      </c>
      <c r="G159" s="84" t="s">
        <v>26</v>
      </c>
      <c r="H159" s="84" t="s">
        <v>16</v>
      </c>
      <c r="I159" s="84" t="s">
        <v>26</v>
      </c>
      <c r="J159" s="84" t="s">
        <v>1407</v>
      </c>
      <c r="K159" s="84" t="s">
        <v>515</v>
      </c>
      <c r="L159" s="89">
        <v>41000</v>
      </c>
      <c r="M159" s="89">
        <v>41699</v>
      </c>
      <c r="N159" s="90" t="s">
        <v>518</v>
      </c>
      <c r="O159" s="89">
        <v>42430</v>
      </c>
      <c r="P159" s="89"/>
      <c r="Q159" s="90"/>
      <c r="R159" s="93"/>
      <c r="S159" s="90" t="s">
        <v>20</v>
      </c>
      <c r="T159" s="84" t="s">
        <v>1375</v>
      </c>
      <c r="U159" s="84"/>
      <c r="V159" s="56"/>
      <c r="W159" s="55"/>
      <c r="X159" s="53"/>
      <c r="Y159" s="52"/>
      <c r="Z159" s="53"/>
    </row>
    <row r="160" spans="1:26">
      <c r="A160" s="84" t="s">
        <v>82</v>
      </c>
      <c r="B160" s="84" t="s">
        <v>223</v>
      </c>
      <c r="C160" s="84" t="s">
        <v>519</v>
      </c>
      <c r="D160" s="84" t="s">
        <v>468</v>
      </c>
      <c r="E160" s="84" t="s">
        <v>520</v>
      </c>
      <c r="F160" s="84" t="s">
        <v>25</v>
      </c>
      <c r="G160" s="84" t="s">
        <v>26</v>
      </c>
      <c r="H160" s="84" t="s">
        <v>16</v>
      </c>
      <c r="I160" s="84" t="s">
        <v>26</v>
      </c>
      <c r="J160" s="84" t="s">
        <v>1441</v>
      </c>
      <c r="K160" s="84"/>
      <c r="L160" s="89">
        <v>41030</v>
      </c>
      <c r="M160" s="89">
        <v>42490</v>
      </c>
      <c r="N160" s="90"/>
      <c r="O160" s="89">
        <v>42490</v>
      </c>
      <c r="P160" s="89">
        <v>42490</v>
      </c>
      <c r="Q160" s="90"/>
      <c r="R160" s="93"/>
      <c r="S160" s="90" t="s">
        <v>20</v>
      </c>
      <c r="T160" s="84" t="s">
        <v>1375</v>
      </c>
      <c r="U160" s="84"/>
      <c r="V160" s="56"/>
      <c r="W160" s="55"/>
      <c r="X160" s="53"/>
      <c r="Y160" s="52"/>
      <c r="Z160" s="53"/>
    </row>
    <row r="161" spans="1:26">
      <c r="A161" s="84" t="s">
        <v>82</v>
      </c>
      <c r="B161" s="84" t="s">
        <v>223</v>
      </c>
      <c r="C161" s="84" t="s">
        <v>519</v>
      </c>
      <c r="D161" s="84" t="s">
        <v>1388</v>
      </c>
      <c r="E161" s="84" t="s">
        <v>521</v>
      </c>
      <c r="F161" s="84" t="s">
        <v>25</v>
      </c>
      <c r="G161" s="84" t="s">
        <v>26</v>
      </c>
      <c r="H161" s="84" t="s">
        <v>16</v>
      </c>
      <c r="I161" s="84" t="s">
        <v>26</v>
      </c>
      <c r="J161" s="84" t="s">
        <v>1441</v>
      </c>
      <c r="K161" s="84"/>
      <c r="L161" s="89">
        <v>39539</v>
      </c>
      <c r="M161" s="89">
        <v>41364</v>
      </c>
      <c r="N161" s="90"/>
      <c r="O161" s="89">
        <v>40999</v>
      </c>
      <c r="P161" s="89">
        <v>41364</v>
      </c>
      <c r="Q161" s="90"/>
      <c r="R161" s="93"/>
      <c r="S161" s="90" t="s">
        <v>20</v>
      </c>
      <c r="T161" s="84" t="s">
        <v>1375</v>
      </c>
      <c r="U161" s="84"/>
      <c r="W161" s="55"/>
      <c r="X161" s="53"/>
      <c r="Y161" s="52"/>
      <c r="Z161" s="53"/>
    </row>
    <row r="162" spans="1:26">
      <c r="A162" s="84" t="s">
        <v>82</v>
      </c>
      <c r="B162" s="84" t="s">
        <v>223</v>
      </c>
      <c r="C162" s="84" t="s">
        <v>519</v>
      </c>
      <c r="D162" s="84" t="s">
        <v>1388</v>
      </c>
      <c r="E162" s="84" t="s">
        <v>522</v>
      </c>
      <c r="F162" s="84" t="s">
        <v>25</v>
      </c>
      <c r="G162" s="84" t="s">
        <v>26</v>
      </c>
      <c r="H162" s="84" t="s">
        <v>16</v>
      </c>
      <c r="I162" s="84" t="s">
        <v>26</v>
      </c>
      <c r="J162" s="84" t="s">
        <v>1441</v>
      </c>
      <c r="K162" s="84"/>
      <c r="L162" s="89">
        <v>40452</v>
      </c>
      <c r="M162" s="89">
        <v>40451</v>
      </c>
      <c r="N162" s="90"/>
      <c r="O162" s="89">
        <v>41912</v>
      </c>
      <c r="P162" s="89">
        <v>41912</v>
      </c>
      <c r="Q162" s="90"/>
      <c r="R162" s="93"/>
      <c r="S162" s="90" t="s">
        <v>20</v>
      </c>
      <c r="T162" s="84" t="s">
        <v>1375</v>
      </c>
      <c r="U162" s="84"/>
      <c r="W162" s="55"/>
      <c r="X162" s="53"/>
      <c r="Y162" s="52"/>
      <c r="Z162" s="53"/>
    </row>
    <row r="163" spans="1:26">
      <c r="A163" s="84" t="s">
        <v>82</v>
      </c>
      <c r="B163" s="84" t="s">
        <v>223</v>
      </c>
      <c r="C163" s="84" t="s">
        <v>523</v>
      </c>
      <c r="D163" s="84" t="s">
        <v>1388</v>
      </c>
      <c r="E163" s="84" t="s">
        <v>524</v>
      </c>
      <c r="F163" s="84" t="s">
        <v>34</v>
      </c>
      <c r="G163" s="84" t="s">
        <v>26</v>
      </c>
      <c r="H163" s="84" t="s">
        <v>16</v>
      </c>
      <c r="I163" s="84" t="s">
        <v>26</v>
      </c>
      <c r="J163" s="84" t="s">
        <v>1484</v>
      </c>
      <c r="K163" s="84" t="s">
        <v>242</v>
      </c>
      <c r="L163" s="89">
        <v>39539</v>
      </c>
      <c r="M163" s="89">
        <v>41121</v>
      </c>
      <c r="N163" s="90" t="s">
        <v>289</v>
      </c>
      <c r="O163" s="89">
        <v>41121</v>
      </c>
      <c r="P163" s="89">
        <v>41121</v>
      </c>
      <c r="Q163" s="90">
        <v>40847</v>
      </c>
      <c r="R163" s="93">
        <v>3.5</v>
      </c>
      <c r="S163" s="90" t="s">
        <v>20</v>
      </c>
      <c r="T163" s="84" t="s">
        <v>1375</v>
      </c>
      <c r="U163" s="84" t="s">
        <v>1485</v>
      </c>
      <c r="W163" s="55"/>
      <c r="X163" s="53"/>
      <c r="Y163" s="52"/>
      <c r="Z163" s="53"/>
    </row>
    <row r="164" spans="1:26">
      <c r="A164" s="84" t="s">
        <v>82</v>
      </c>
      <c r="B164" s="84" t="s">
        <v>223</v>
      </c>
      <c r="C164" s="84" t="s">
        <v>523</v>
      </c>
      <c r="D164" s="84" t="s">
        <v>1388</v>
      </c>
      <c r="E164" s="84" t="s">
        <v>525</v>
      </c>
      <c r="F164" s="84" t="s">
        <v>34</v>
      </c>
      <c r="G164" s="84" t="s">
        <v>26</v>
      </c>
      <c r="H164" s="84" t="s">
        <v>16</v>
      </c>
      <c r="I164" s="84" t="s">
        <v>26</v>
      </c>
      <c r="J164" s="84" t="s">
        <v>1484</v>
      </c>
      <c r="K164" s="84" t="s">
        <v>242</v>
      </c>
      <c r="L164" s="89">
        <v>39539</v>
      </c>
      <c r="M164" s="89">
        <v>41121</v>
      </c>
      <c r="N164" s="90" t="s">
        <v>289</v>
      </c>
      <c r="O164" s="89">
        <v>41121</v>
      </c>
      <c r="P164" s="89">
        <v>41121</v>
      </c>
      <c r="Q164" s="90">
        <v>40847</v>
      </c>
      <c r="R164" s="93">
        <v>3.5</v>
      </c>
      <c r="S164" s="90" t="s">
        <v>20</v>
      </c>
      <c r="T164" s="84" t="s">
        <v>1375</v>
      </c>
      <c r="U164" s="84" t="s">
        <v>1485</v>
      </c>
      <c r="W164" s="55"/>
      <c r="X164" s="53"/>
      <c r="Y164" s="52"/>
      <c r="Z164" s="53"/>
    </row>
    <row r="165" spans="1:26">
      <c r="A165" s="84" t="s">
        <v>82</v>
      </c>
      <c r="B165" s="84" t="s">
        <v>223</v>
      </c>
      <c r="C165" s="84" t="s">
        <v>523</v>
      </c>
      <c r="D165" s="84" t="s">
        <v>1381</v>
      </c>
      <c r="E165" s="84" t="s">
        <v>277</v>
      </c>
      <c r="F165" s="84" t="s">
        <v>34</v>
      </c>
      <c r="G165" s="84" t="s">
        <v>26</v>
      </c>
      <c r="H165" s="84" t="s">
        <v>16</v>
      </c>
      <c r="I165" s="84" t="s">
        <v>26</v>
      </c>
      <c r="J165" s="84" t="s">
        <v>1484</v>
      </c>
      <c r="K165" s="84" t="s">
        <v>103</v>
      </c>
      <c r="L165" s="89">
        <v>40756</v>
      </c>
      <c r="M165" s="89">
        <v>49887</v>
      </c>
      <c r="N165" s="90" t="s">
        <v>335</v>
      </c>
      <c r="O165" s="89">
        <v>49887</v>
      </c>
      <c r="P165" s="89">
        <v>49887</v>
      </c>
      <c r="Q165" s="90" t="s">
        <v>694</v>
      </c>
      <c r="R165" s="93"/>
      <c r="S165" s="90" t="s">
        <v>20</v>
      </c>
      <c r="T165" s="84" t="s">
        <v>1375</v>
      </c>
      <c r="U165" s="84"/>
      <c r="W165" s="55"/>
      <c r="X165" s="53"/>
      <c r="Y165" s="52"/>
      <c r="Z165" s="53"/>
    </row>
    <row r="166" spans="1:26">
      <c r="A166" s="84" t="s">
        <v>82</v>
      </c>
      <c r="B166" s="84" t="s">
        <v>223</v>
      </c>
      <c r="C166" s="84" t="s">
        <v>526</v>
      </c>
      <c r="D166" s="84" t="s">
        <v>1385</v>
      </c>
      <c r="E166" s="84" t="s">
        <v>277</v>
      </c>
      <c r="F166" s="84" t="s">
        <v>25</v>
      </c>
      <c r="G166" s="84" t="s">
        <v>26</v>
      </c>
      <c r="H166" s="84" t="s">
        <v>16</v>
      </c>
      <c r="I166" s="84" t="s">
        <v>26</v>
      </c>
      <c r="J166" s="84" t="s">
        <v>1441</v>
      </c>
      <c r="K166" s="84"/>
      <c r="L166" s="89">
        <v>38869</v>
      </c>
      <c r="M166" s="89">
        <v>40694</v>
      </c>
      <c r="N166" s="90"/>
      <c r="O166" s="89">
        <v>40694</v>
      </c>
      <c r="P166" s="89">
        <v>40694</v>
      </c>
      <c r="Q166" s="90"/>
      <c r="R166" s="93"/>
      <c r="S166" s="90" t="s">
        <v>20</v>
      </c>
      <c r="T166" s="84" t="s">
        <v>1375</v>
      </c>
      <c r="U166" s="84"/>
      <c r="W166" s="55"/>
      <c r="X166" s="53"/>
      <c r="Y166" s="52"/>
      <c r="Z166" s="53"/>
    </row>
    <row r="167" spans="1:26">
      <c r="A167" s="84" t="s">
        <v>82</v>
      </c>
      <c r="B167" s="84" t="s">
        <v>223</v>
      </c>
      <c r="C167" s="84" t="s">
        <v>526</v>
      </c>
      <c r="D167" s="84" t="s">
        <v>1385</v>
      </c>
      <c r="E167" s="84" t="s">
        <v>527</v>
      </c>
      <c r="F167" s="84" t="s">
        <v>25</v>
      </c>
      <c r="G167" s="84" t="s">
        <v>26</v>
      </c>
      <c r="H167" s="84" t="s">
        <v>16</v>
      </c>
      <c r="I167" s="84" t="s">
        <v>26</v>
      </c>
      <c r="J167" s="84" t="s">
        <v>1441</v>
      </c>
      <c r="K167" s="84" t="s">
        <v>528</v>
      </c>
      <c r="L167" s="89">
        <v>39904</v>
      </c>
      <c r="M167" s="89">
        <v>40603</v>
      </c>
      <c r="N167" s="90"/>
      <c r="O167" s="89">
        <v>40603</v>
      </c>
      <c r="P167" s="89">
        <v>40603</v>
      </c>
      <c r="Q167" s="90"/>
      <c r="R167" s="93"/>
      <c r="S167" s="90" t="s">
        <v>20</v>
      </c>
      <c r="T167" s="84" t="s">
        <v>1375</v>
      </c>
      <c r="U167" s="84"/>
      <c r="W167" s="52"/>
      <c r="X167" s="52"/>
      <c r="Y167" s="52"/>
      <c r="Z167" s="53"/>
    </row>
    <row r="168" spans="1:26">
      <c r="A168" s="84" t="s">
        <v>82</v>
      </c>
      <c r="B168" s="84" t="s">
        <v>223</v>
      </c>
      <c r="C168" s="84" t="s">
        <v>526</v>
      </c>
      <c r="D168" s="84" t="s">
        <v>1388</v>
      </c>
      <c r="E168" s="84" t="s">
        <v>529</v>
      </c>
      <c r="F168" s="84" t="s">
        <v>25</v>
      </c>
      <c r="G168" s="84" t="s">
        <v>26</v>
      </c>
      <c r="H168" s="84" t="s">
        <v>16</v>
      </c>
      <c r="I168" s="84" t="s">
        <v>26</v>
      </c>
      <c r="J168" s="84" t="s">
        <v>1441</v>
      </c>
      <c r="K168" s="84"/>
      <c r="L168" s="89"/>
      <c r="M168" s="89"/>
      <c r="N168" s="90"/>
      <c r="O168" s="89"/>
      <c r="P168" s="89"/>
      <c r="Q168" s="90"/>
      <c r="R168" s="93"/>
      <c r="S168" s="90" t="s">
        <v>20</v>
      </c>
      <c r="T168" s="84" t="s">
        <v>1375</v>
      </c>
      <c r="U168" s="84"/>
      <c r="W168" s="52"/>
      <c r="X168" s="52"/>
      <c r="Y168" s="52"/>
      <c r="Z168" s="53"/>
    </row>
    <row r="169" spans="1:26" ht="31.5">
      <c r="A169" s="84" t="s">
        <v>82</v>
      </c>
      <c r="B169" s="84" t="s">
        <v>223</v>
      </c>
      <c r="C169" s="84" t="s">
        <v>526</v>
      </c>
      <c r="D169" s="84" t="s">
        <v>1385</v>
      </c>
      <c r="E169" s="84" t="s">
        <v>530</v>
      </c>
      <c r="F169" s="84" t="s">
        <v>25</v>
      </c>
      <c r="G169" s="84" t="s">
        <v>26</v>
      </c>
      <c r="H169" s="84" t="s">
        <v>16</v>
      </c>
      <c r="I169" s="84" t="s">
        <v>26</v>
      </c>
      <c r="J169" s="84" t="s">
        <v>1441</v>
      </c>
      <c r="K169" s="84"/>
      <c r="L169" s="89" t="s">
        <v>531</v>
      </c>
      <c r="M169" s="89">
        <v>2013</v>
      </c>
      <c r="N169" s="90"/>
      <c r="O169" s="89"/>
      <c r="P169" s="89"/>
      <c r="Q169" s="90"/>
      <c r="R169" s="93"/>
      <c r="S169" s="90" t="s">
        <v>20</v>
      </c>
      <c r="T169" s="84" t="s">
        <v>1375</v>
      </c>
      <c r="U169" s="84"/>
      <c r="W169" s="52"/>
      <c r="X169" s="52"/>
      <c r="Y169" s="52"/>
      <c r="Z169" s="53"/>
    </row>
    <row r="170" spans="1:26">
      <c r="A170" s="84" t="s">
        <v>82</v>
      </c>
      <c r="B170" s="84" t="s">
        <v>223</v>
      </c>
      <c r="C170" s="84" t="s">
        <v>526</v>
      </c>
      <c r="D170" s="84" t="s">
        <v>1376</v>
      </c>
      <c r="E170" s="84" t="s">
        <v>223</v>
      </c>
      <c r="F170" s="84" t="s">
        <v>25</v>
      </c>
      <c r="G170" s="84" t="s">
        <v>26</v>
      </c>
      <c r="H170" s="84" t="s">
        <v>16</v>
      </c>
      <c r="I170" s="84" t="s">
        <v>26</v>
      </c>
      <c r="J170" s="84" t="s">
        <v>1441</v>
      </c>
      <c r="K170" s="84" t="s">
        <v>532</v>
      </c>
      <c r="L170" s="89"/>
      <c r="M170" s="89"/>
      <c r="N170" s="90"/>
      <c r="O170" s="89"/>
      <c r="P170" s="89"/>
      <c r="Q170" s="90"/>
      <c r="R170" s="93"/>
      <c r="S170" s="90"/>
      <c r="T170" s="84" t="s">
        <v>533</v>
      </c>
      <c r="U170" s="84"/>
      <c r="W170" s="52"/>
      <c r="X170" s="52"/>
      <c r="Y170" s="52"/>
      <c r="Z170" s="53"/>
    </row>
    <row r="171" spans="1:26">
      <c r="A171" s="84" t="s">
        <v>82</v>
      </c>
      <c r="B171" s="84" t="s">
        <v>223</v>
      </c>
      <c r="C171" s="84" t="s">
        <v>526</v>
      </c>
      <c r="D171" s="84" t="s">
        <v>468</v>
      </c>
      <c r="E171" s="84" t="s">
        <v>373</v>
      </c>
      <c r="F171" s="84" t="s">
        <v>25</v>
      </c>
      <c r="G171" s="84" t="s">
        <v>26</v>
      </c>
      <c r="H171" s="84" t="s">
        <v>16</v>
      </c>
      <c r="I171" s="84" t="s">
        <v>26</v>
      </c>
      <c r="J171" s="84" t="s">
        <v>1441</v>
      </c>
      <c r="K171" s="84" t="s">
        <v>534</v>
      </c>
      <c r="L171" s="89"/>
      <c r="M171" s="89">
        <v>41061</v>
      </c>
      <c r="N171" s="90"/>
      <c r="O171" s="89"/>
      <c r="P171" s="89">
        <v>41061</v>
      </c>
      <c r="Q171" s="90" t="s">
        <v>113</v>
      </c>
      <c r="R171" s="93">
        <v>0.7</v>
      </c>
      <c r="S171" s="90"/>
      <c r="T171" s="84" t="s">
        <v>536</v>
      </c>
      <c r="U171" s="84" t="s">
        <v>535</v>
      </c>
      <c r="W171" s="52"/>
      <c r="X171" s="52"/>
      <c r="Y171" s="52"/>
      <c r="Z171" s="53"/>
    </row>
    <row r="172" spans="1:26">
      <c r="A172" s="84" t="s">
        <v>82</v>
      </c>
      <c r="B172" s="84" t="s">
        <v>223</v>
      </c>
      <c r="C172" s="84" t="s">
        <v>526</v>
      </c>
      <c r="D172" s="84" t="s">
        <v>468</v>
      </c>
      <c r="E172" s="84" t="s">
        <v>254</v>
      </c>
      <c r="F172" s="84" t="s">
        <v>25</v>
      </c>
      <c r="G172" s="84" t="s">
        <v>26</v>
      </c>
      <c r="H172" s="84" t="s">
        <v>16</v>
      </c>
      <c r="I172" s="84" t="s">
        <v>26</v>
      </c>
      <c r="J172" s="84" t="s">
        <v>1441</v>
      </c>
      <c r="K172" s="84" t="s">
        <v>534</v>
      </c>
      <c r="L172" s="89"/>
      <c r="M172" s="89"/>
      <c r="N172" s="90" t="s">
        <v>18</v>
      </c>
      <c r="O172" s="89">
        <v>40999</v>
      </c>
      <c r="P172" s="89">
        <v>40999</v>
      </c>
      <c r="Q172" s="90"/>
      <c r="R172" s="93">
        <v>0.2</v>
      </c>
      <c r="S172" s="90"/>
      <c r="T172" s="84" t="s">
        <v>538</v>
      </c>
      <c r="U172" s="84" t="s">
        <v>537</v>
      </c>
      <c r="V172" s="54"/>
      <c r="W172" s="52"/>
      <c r="X172" s="52"/>
      <c r="Y172" s="52"/>
      <c r="Z172" s="53"/>
    </row>
    <row r="173" spans="1:26">
      <c r="A173" s="84" t="s">
        <v>82</v>
      </c>
      <c r="B173" s="84" t="s">
        <v>223</v>
      </c>
      <c r="C173" s="84" t="s">
        <v>526</v>
      </c>
      <c r="D173" s="84" t="s">
        <v>1387</v>
      </c>
      <c r="E173" s="84" t="s">
        <v>478</v>
      </c>
      <c r="F173" s="84" t="s">
        <v>25</v>
      </c>
      <c r="G173" s="84" t="s">
        <v>26</v>
      </c>
      <c r="H173" s="84" t="s">
        <v>16</v>
      </c>
      <c r="I173" s="84" t="s">
        <v>26</v>
      </c>
      <c r="J173" s="84" t="s">
        <v>1441</v>
      </c>
      <c r="K173" s="84" t="s">
        <v>539</v>
      </c>
      <c r="L173" s="89"/>
      <c r="M173" s="89">
        <v>41364</v>
      </c>
      <c r="N173" s="90" t="s">
        <v>18</v>
      </c>
      <c r="O173" s="89">
        <v>41729</v>
      </c>
      <c r="P173" s="89">
        <v>41729</v>
      </c>
      <c r="Q173" s="90" t="s">
        <v>113</v>
      </c>
      <c r="R173" s="93">
        <v>0.5</v>
      </c>
      <c r="S173" s="90"/>
      <c r="T173" s="84" t="s">
        <v>541</v>
      </c>
      <c r="U173" s="84" t="s">
        <v>540</v>
      </c>
      <c r="V173" s="56"/>
      <c r="W173" s="55"/>
      <c r="X173" s="53"/>
      <c r="Y173" s="52"/>
      <c r="Z173" s="53"/>
    </row>
    <row r="174" spans="1:26">
      <c r="A174" s="84" t="s">
        <v>82</v>
      </c>
      <c r="B174" s="84" t="s">
        <v>223</v>
      </c>
      <c r="C174" s="84" t="s">
        <v>526</v>
      </c>
      <c r="D174" s="84" t="s">
        <v>267</v>
      </c>
      <c r="E174" s="84" t="s">
        <v>267</v>
      </c>
      <c r="F174" s="84" t="s">
        <v>25</v>
      </c>
      <c r="G174" s="84" t="s">
        <v>26</v>
      </c>
      <c r="H174" s="84" t="s">
        <v>16</v>
      </c>
      <c r="I174" s="84" t="s">
        <v>26</v>
      </c>
      <c r="J174" s="84" t="s">
        <v>1441</v>
      </c>
      <c r="K174" s="84" t="s">
        <v>532</v>
      </c>
      <c r="L174" s="89"/>
      <c r="M174" s="89"/>
      <c r="N174" s="90"/>
      <c r="O174" s="89"/>
      <c r="P174" s="89"/>
      <c r="Q174" s="90"/>
      <c r="R174" s="93"/>
      <c r="S174" s="90"/>
      <c r="T174" s="84" t="s">
        <v>542</v>
      </c>
      <c r="U174" s="84"/>
      <c r="V174" s="56"/>
      <c r="W174" s="55"/>
      <c r="X174" s="53"/>
      <c r="Y174" s="52"/>
      <c r="Z174" s="53"/>
    </row>
    <row r="175" spans="1:26">
      <c r="A175" s="84" t="s">
        <v>82</v>
      </c>
      <c r="B175" s="84" t="s">
        <v>223</v>
      </c>
      <c r="C175" s="84" t="s">
        <v>526</v>
      </c>
      <c r="D175" s="84" t="s">
        <v>1376</v>
      </c>
      <c r="E175" s="84" t="s">
        <v>543</v>
      </c>
      <c r="F175" s="84" t="s">
        <v>25</v>
      </c>
      <c r="G175" s="84" t="s">
        <v>26</v>
      </c>
      <c r="H175" s="84" t="s">
        <v>16</v>
      </c>
      <c r="I175" s="84" t="s">
        <v>26</v>
      </c>
      <c r="J175" s="84" t="s">
        <v>1441</v>
      </c>
      <c r="K175" s="84" t="s">
        <v>528</v>
      </c>
      <c r="L175" s="89"/>
      <c r="M175" s="89"/>
      <c r="N175" s="90" t="s">
        <v>18</v>
      </c>
      <c r="O175" s="89">
        <v>41639</v>
      </c>
      <c r="P175" s="89">
        <v>41639</v>
      </c>
      <c r="Q175" s="90">
        <v>41518</v>
      </c>
      <c r="R175" s="93">
        <v>4</v>
      </c>
      <c r="S175" s="90"/>
      <c r="T175" s="84" t="s">
        <v>545</v>
      </c>
      <c r="U175" s="84" t="s">
        <v>544</v>
      </c>
      <c r="V175" s="56"/>
      <c r="W175" s="55"/>
      <c r="X175" s="53"/>
      <c r="Y175" s="52"/>
      <c r="Z175" s="53"/>
    </row>
    <row r="176" spans="1:26">
      <c r="A176" s="84" t="s">
        <v>82</v>
      </c>
      <c r="B176" s="84" t="s">
        <v>223</v>
      </c>
      <c r="C176" s="84" t="s">
        <v>526</v>
      </c>
      <c r="D176" s="84" t="s">
        <v>516</v>
      </c>
      <c r="E176" s="84" t="s">
        <v>516</v>
      </c>
      <c r="F176" s="84" t="s">
        <v>25</v>
      </c>
      <c r="G176" s="84" t="s">
        <v>26</v>
      </c>
      <c r="H176" s="84" t="s">
        <v>16</v>
      </c>
      <c r="I176" s="84" t="s">
        <v>26</v>
      </c>
      <c r="J176" s="84" t="s">
        <v>1441</v>
      </c>
      <c r="K176" s="84" t="s">
        <v>532</v>
      </c>
      <c r="L176" s="89"/>
      <c r="M176" s="89"/>
      <c r="N176" s="90"/>
      <c r="O176" s="89"/>
      <c r="P176" s="89"/>
      <c r="Q176" s="90"/>
      <c r="R176" s="93"/>
      <c r="S176" s="90"/>
      <c r="T176" s="84" t="s">
        <v>546</v>
      </c>
      <c r="U176" s="84"/>
      <c r="V176" s="56"/>
      <c r="W176" s="55"/>
      <c r="X176" s="53"/>
      <c r="Y176" s="52"/>
      <c r="Z176" s="53"/>
    </row>
    <row r="177" spans="1:26">
      <c r="A177" s="84" t="s">
        <v>82</v>
      </c>
      <c r="B177" s="84" t="s">
        <v>223</v>
      </c>
      <c r="C177" s="84" t="s">
        <v>526</v>
      </c>
      <c r="D177" s="84" t="s">
        <v>255</v>
      </c>
      <c r="E177" s="84" t="s">
        <v>255</v>
      </c>
      <c r="F177" s="84" t="s">
        <v>25</v>
      </c>
      <c r="G177" s="84" t="s">
        <v>26</v>
      </c>
      <c r="H177" s="84" t="s">
        <v>16</v>
      </c>
      <c r="I177" s="84" t="s">
        <v>26</v>
      </c>
      <c r="J177" s="84" t="s">
        <v>1441</v>
      </c>
      <c r="K177" s="84" t="s">
        <v>532</v>
      </c>
      <c r="L177" s="89"/>
      <c r="M177" s="89"/>
      <c r="N177" s="90"/>
      <c r="O177" s="89"/>
      <c r="P177" s="89"/>
      <c r="Q177" s="90"/>
      <c r="R177" s="93"/>
      <c r="S177" s="90"/>
      <c r="T177" s="84" t="s">
        <v>547</v>
      </c>
      <c r="U177" s="84"/>
      <c r="V177" s="56"/>
      <c r="W177" s="55"/>
      <c r="X177" s="53"/>
      <c r="Y177" s="52"/>
      <c r="Z177" s="53"/>
    </row>
    <row r="178" spans="1:26" ht="173.25">
      <c r="A178" s="84" t="s">
        <v>82</v>
      </c>
      <c r="B178" s="84" t="s">
        <v>223</v>
      </c>
      <c r="C178" s="84" t="s">
        <v>1486</v>
      </c>
      <c r="D178" s="84" t="s">
        <v>1487</v>
      </c>
      <c r="E178" s="84" t="s">
        <v>1743</v>
      </c>
      <c r="F178" s="84" t="s">
        <v>34</v>
      </c>
      <c r="G178" s="84" t="s">
        <v>26</v>
      </c>
      <c r="H178" s="84" t="s">
        <v>16</v>
      </c>
      <c r="I178" s="84" t="s">
        <v>26</v>
      </c>
      <c r="J178" s="84" t="s">
        <v>1484</v>
      </c>
      <c r="K178" s="84" t="s">
        <v>1488</v>
      </c>
      <c r="L178" s="89" t="s">
        <v>1489</v>
      </c>
      <c r="M178" s="89">
        <v>40999</v>
      </c>
      <c r="N178" s="90" t="s">
        <v>1490</v>
      </c>
      <c r="O178" s="89"/>
      <c r="P178" s="89">
        <v>41455</v>
      </c>
      <c r="Q178" s="90" t="s">
        <v>1491</v>
      </c>
      <c r="R178" s="93"/>
      <c r="S178" s="90" t="s">
        <v>20</v>
      </c>
      <c r="T178" s="84" t="s">
        <v>943</v>
      </c>
      <c r="U178" s="84" t="s">
        <v>1492</v>
      </c>
      <c r="V178" s="56"/>
      <c r="W178" s="55"/>
      <c r="X178" s="53"/>
      <c r="Y178" s="52"/>
      <c r="Z178" s="53"/>
    </row>
    <row r="179" spans="1:26" ht="31.5">
      <c r="A179" s="84" t="s">
        <v>82</v>
      </c>
      <c r="B179" s="84" t="s">
        <v>223</v>
      </c>
      <c r="C179" s="84" t="s">
        <v>548</v>
      </c>
      <c r="D179" s="84" t="s">
        <v>1443</v>
      </c>
      <c r="E179" s="84" t="s">
        <v>360</v>
      </c>
      <c r="F179" s="84" t="s">
        <v>34</v>
      </c>
      <c r="G179" s="84" t="s">
        <v>26</v>
      </c>
      <c r="H179" s="84" t="s">
        <v>16</v>
      </c>
      <c r="I179" s="84" t="s">
        <v>26</v>
      </c>
      <c r="J179" s="84" t="s">
        <v>1478</v>
      </c>
      <c r="K179" s="84"/>
      <c r="L179" s="89"/>
      <c r="M179" s="89"/>
      <c r="N179" s="90"/>
      <c r="O179" s="89"/>
      <c r="P179" s="89"/>
      <c r="Q179" s="90"/>
      <c r="R179" s="93"/>
      <c r="S179" s="90" t="s">
        <v>20</v>
      </c>
      <c r="T179" s="84" t="s">
        <v>1375</v>
      </c>
      <c r="U179" s="84"/>
      <c r="W179" s="55"/>
      <c r="X179" s="53"/>
      <c r="Y179" s="52"/>
      <c r="Z179" s="53"/>
    </row>
    <row r="180" spans="1:26" ht="31.5">
      <c r="A180" s="84" t="s">
        <v>82</v>
      </c>
      <c r="B180" s="84" t="s">
        <v>223</v>
      </c>
      <c r="C180" s="84" t="s">
        <v>548</v>
      </c>
      <c r="D180" s="84" t="s">
        <v>1385</v>
      </c>
      <c r="E180" s="84" t="s">
        <v>549</v>
      </c>
      <c r="F180" s="84" t="s">
        <v>34</v>
      </c>
      <c r="G180" s="84" t="s">
        <v>26</v>
      </c>
      <c r="H180" s="84" t="s">
        <v>16</v>
      </c>
      <c r="I180" s="84" t="s">
        <v>26</v>
      </c>
      <c r="J180" s="84" t="s">
        <v>1478</v>
      </c>
      <c r="K180" s="84"/>
      <c r="L180" s="89">
        <v>38443</v>
      </c>
      <c r="M180" s="89">
        <v>40268</v>
      </c>
      <c r="N180" s="90"/>
      <c r="O180" s="89">
        <v>40268</v>
      </c>
      <c r="P180" s="89">
        <v>40268</v>
      </c>
      <c r="Q180" s="90"/>
      <c r="R180" s="93"/>
      <c r="S180" s="90" t="s">
        <v>20</v>
      </c>
      <c r="T180" s="84" t="s">
        <v>1375</v>
      </c>
      <c r="U180" s="84"/>
      <c r="W180" s="55"/>
      <c r="X180" s="53"/>
      <c r="Y180" s="52"/>
      <c r="Z180" s="53"/>
    </row>
    <row r="181" spans="1:26" ht="31.5">
      <c r="A181" s="84" t="s">
        <v>82</v>
      </c>
      <c r="B181" s="84" t="s">
        <v>223</v>
      </c>
      <c r="C181" s="84" t="s">
        <v>550</v>
      </c>
      <c r="D181" s="84" t="s">
        <v>1385</v>
      </c>
      <c r="E181" s="84" t="s">
        <v>223</v>
      </c>
      <c r="F181" s="84" t="s">
        <v>35</v>
      </c>
      <c r="G181" s="84" t="s">
        <v>26</v>
      </c>
      <c r="H181" s="84" t="s">
        <v>16</v>
      </c>
      <c r="I181" s="84" t="s">
        <v>26</v>
      </c>
      <c r="J181" s="84" t="s">
        <v>1407</v>
      </c>
      <c r="K181" s="84"/>
      <c r="L181" s="89">
        <v>2003</v>
      </c>
      <c r="M181" s="89">
        <v>2008</v>
      </c>
      <c r="N181" s="90" t="s">
        <v>289</v>
      </c>
      <c r="O181" s="89">
        <v>2010</v>
      </c>
      <c r="P181" s="89">
        <v>2010</v>
      </c>
      <c r="Q181" s="90"/>
      <c r="R181" s="93"/>
      <c r="S181" s="90" t="s">
        <v>20</v>
      </c>
      <c r="T181" s="84" t="s">
        <v>1375</v>
      </c>
      <c r="U181" s="84"/>
      <c r="V181" s="56"/>
      <c r="W181" s="55"/>
      <c r="X181" s="53"/>
      <c r="Y181" s="52"/>
      <c r="Z181" s="53"/>
    </row>
    <row r="182" spans="1:26" ht="31.5">
      <c r="A182" s="84" t="s">
        <v>82</v>
      </c>
      <c r="B182" s="84" t="s">
        <v>223</v>
      </c>
      <c r="C182" s="84" t="s">
        <v>550</v>
      </c>
      <c r="D182" s="84" t="s">
        <v>468</v>
      </c>
      <c r="E182" s="84" t="s">
        <v>551</v>
      </c>
      <c r="F182" s="84" t="s">
        <v>35</v>
      </c>
      <c r="G182" s="84" t="s">
        <v>26</v>
      </c>
      <c r="H182" s="84" t="s">
        <v>16</v>
      </c>
      <c r="I182" s="84" t="s">
        <v>26</v>
      </c>
      <c r="J182" s="84" t="s">
        <v>1407</v>
      </c>
      <c r="K182" s="84"/>
      <c r="L182" s="89">
        <v>39797</v>
      </c>
      <c r="M182" s="89">
        <v>40891</v>
      </c>
      <c r="N182" s="90" t="s">
        <v>377</v>
      </c>
      <c r="O182" s="89">
        <v>41257</v>
      </c>
      <c r="P182" s="89">
        <v>41257</v>
      </c>
      <c r="Q182" s="90"/>
      <c r="R182" s="93"/>
      <c r="S182" s="90" t="s">
        <v>20</v>
      </c>
      <c r="T182" s="84" t="s">
        <v>1375</v>
      </c>
      <c r="U182" s="84"/>
      <c r="V182" s="56"/>
      <c r="W182" s="55"/>
      <c r="X182" s="53"/>
      <c r="Y182" s="52"/>
      <c r="Z182" s="53"/>
    </row>
    <row r="183" spans="1:26" ht="31.5">
      <c r="A183" s="84" t="s">
        <v>82</v>
      </c>
      <c r="B183" s="84" t="s">
        <v>223</v>
      </c>
      <c r="C183" s="84" t="s">
        <v>552</v>
      </c>
      <c r="D183" s="84" t="s">
        <v>1381</v>
      </c>
      <c r="E183" s="84" t="s">
        <v>553</v>
      </c>
      <c r="F183" s="84" t="s">
        <v>35</v>
      </c>
      <c r="G183" s="84" t="s">
        <v>26</v>
      </c>
      <c r="H183" s="84" t="s">
        <v>16</v>
      </c>
      <c r="I183" s="84" t="s">
        <v>26</v>
      </c>
      <c r="J183" s="84" t="s">
        <v>1407</v>
      </c>
      <c r="K183" s="84" t="s">
        <v>103</v>
      </c>
      <c r="L183" s="89">
        <v>38169</v>
      </c>
      <c r="M183" s="89">
        <v>47299</v>
      </c>
      <c r="N183" s="90" t="s">
        <v>28</v>
      </c>
      <c r="O183" s="89">
        <v>47299</v>
      </c>
      <c r="P183" s="89">
        <v>47299</v>
      </c>
      <c r="Q183" s="90"/>
      <c r="R183" s="93"/>
      <c r="S183" s="90"/>
      <c r="T183" s="84" t="s">
        <v>1375</v>
      </c>
      <c r="U183" s="84"/>
      <c r="V183" s="56"/>
      <c r="W183" s="55"/>
      <c r="X183" s="53"/>
      <c r="Y183" s="52"/>
      <c r="Z183" s="53"/>
    </row>
    <row r="184" spans="1:26" ht="31.5">
      <c r="A184" s="84" t="s">
        <v>82</v>
      </c>
      <c r="B184" s="84" t="s">
        <v>223</v>
      </c>
      <c r="C184" s="84" t="s">
        <v>554</v>
      </c>
      <c r="D184" s="84" t="s">
        <v>468</v>
      </c>
      <c r="E184" s="84" t="s">
        <v>1493</v>
      </c>
      <c r="F184" s="84" t="s">
        <v>35</v>
      </c>
      <c r="G184" s="84" t="s">
        <v>26</v>
      </c>
      <c r="H184" s="84" t="s">
        <v>16</v>
      </c>
      <c r="I184" s="84" t="s">
        <v>26</v>
      </c>
      <c r="J184" s="84" t="s">
        <v>1407</v>
      </c>
      <c r="K184" s="84" t="s">
        <v>1412</v>
      </c>
      <c r="L184" s="89">
        <v>40269</v>
      </c>
      <c r="M184" s="89">
        <v>41334</v>
      </c>
      <c r="N184" s="90" t="s">
        <v>377</v>
      </c>
      <c r="O184" s="89">
        <v>41699</v>
      </c>
      <c r="P184" s="89">
        <v>41334</v>
      </c>
      <c r="Q184" s="90" t="s">
        <v>41</v>
      </c>
      <c r="R184" s="93">
        <v>4</v>
      </c>
      <c r="S184" s="90" t="s">
        <v>1494</v>
      </c>
      <c r="T184" s="84" t="s">
        <v>1375</v>
      </c>
      <c r="U184" s="84" t="s">
        <v>1495</v>
      </c>
      <c r="W184" s="55"/>
      <c r="X184" s="53"/>
      <c r="Y184" s="52"/>
      <c r="Z184" s="53"/>
    </row>
    <row r="185" spans="1:26" ht="31.5">
      <c r="A185" s="84" t="s">
        <v>82</v>
      </c>
      <c r="B185" s="84" t="s">
        <v>223</v>
      </c>
      <c r="C185" s="84" t="s">
        <v>554</v>
      </c>
      <c r="D185" s="84" t="s">
        <v>1381</v>
      </c>
      <c r="E185" s="84" t="s">
        <v>1496</v>
      </c>
      <c r="F185" s="84" t="s">
        <v>35</v>
      </c>
      <c r="G185" s="84" t="s">
        <v>26</v>
      </c>
      <c r="H185" s="84" t="s">
        <v>16</v>
      </c>
      <c r="I185" s="84" t="s">
        <v>26</v>
      </c>
      <c r="J185" s="84" t="s">
        <v>1407</v>
      </c>
      <c r="K185" s="84" t="s">
        <v>1497</v>
      </c>
      <c r="L185" s="89">
        <v>38169</v>
      </c>
      <c r="M185" s="89">
        <v>47270</v>
      </c>
      <c r="N185" s="90" t="s">
        <v>1498</v>
      </c>
      <c r="O185" s="89">
        <v>47270</v>
      </c>
      <c r="P185" s="89">
        <v>47270</v>
      </c>
      <c r="Q185" s="90" t="s">
        <v>41</v>
      </c>
      <c r="R185" s="93"/>
      <c r="S185" s="90" t="s">
        <v>1499</v>
      </c>
      <c r="T185" s="84" t="s">
        <v>1375</v>
      </c>
      <c r="U185" s="84"/>
      <c r="W185" s="55"/>
      <c r="X185" s="53"/>
      <c r="Y185" s="52"/>
      <c r="Z185" s="53"/>
    </row>
    <row r="186" spans="1:26" ht="31.5">
      <c r="A186" s="84" t="s">
        <v>82</v>
      </c>
      <c r="B186" s="84" t="s">
        <v>223</v>
      </c>
      <c r="C186" s="84" t="s">
        <v>554</v>
      </c>
      <c r="D186" s="84" t="s">
        <v>1388</v>
      </c>
      <c r="E186" s="84" t="s">
        <v>1500</v>
      </c>
      <c r="F186" s="84" t="s">
        <v>35</v>
      </c>
      <c r="G186" s="84" t="s">
        <v>26</v>
      </c>
      <c r="H186" s="84" t="s">
        <v>16</v>
      </c>
      <c r="I186" s="84" t="s">
        <v>26</v>
      </c>
      <c r="J186" s="84" t="s">
        <v>1407</v>
      </c>
      <c r="K186" s="84" t="s">
        <v>1501</v>
      </c>
      <c r="L186" s="89" t="s">
        <v>1502</v>
      </c>
      <c r="M186" s="89" t="s">
        <v>113</v>
      </c>
      <c r="N186" s="90" t="s">
        <v>113</v>
      </c>
      <c r="O186" s="89" t="s">
        <v>113</v>
      </c>
      <c r="P186" s="89" t="s">
        <v>113</v>
      </c>
      <c r="Q186" s="90" t="s">
        <v>41</v>
      </c>
      <c r="R186" s="93"/>
      <c r="S186" s="90" t="s">
        <v>1494</v>
      </c>
      <c r="T186" s="84"/>
      <c r="U186" s="84" t="s">
        <v>1495</v>
      </c>
      <c r="W186" s="55"/>
      <c r="X186" s="53"/>
      <c r="Y186" s="52"/>
      <c r="Z186" s="53"/>
    </row>
    <row r="187" spans="1:26" ht="31.5">
      <c r="A187" s="84" t="s">
        <v>82</v>
      </c>
      <c r="B187" s="84" t="s">
        <v>223</v>
      </c>
      <c r="C187" s="84" t="s">
        <v>555</v>
      </c>
      <c r="D187" s="84" t="s">
        <v>1385</v>
      </c>
      <c r="E187" s="84" t="s">
        <v>556</v>
      </c>
      <c r="F187" s="84" t="s">
        <v>34</v>
      </c>
      <c r="G187" s="84" t="s">
        <v>26</v>
      </c>
      <c r="H187" s="84" t="s">
        <v>16</v>
      </c>
      <c r="I187" s="84" t="s">
        <v>26</v>
      </c>
      <c r="J187" s="84" t="s">
        <v>1478</v>
      </c>
      <c r="K187" s="84"/>
      <c r="L187" s="89">
        <v>38899</v>
      </c>
      <c r="M187" s="89">
        <v>39629</v>
      </c>
      <c r="N187" s="90" t="s">
        <v>289</v>
      </c>
      <c r="O187" s="89">
        <v>40359</v>
      </c>
      <c r="P187" s="89">
        <v>39629</v>
      </c>
      <c r="Q187" s="90"/>
      <c r="R187" s="93"/>
      <c r="S187" s="90" t="s">
        <v>20</v>
      </c>
      <c r="T187" s="84" t="s">
        <v>1375</v>
      </c>
      <c r="U187" s="84"/>
      <c r="W187" s="55"/>
      <c r="X187" s="53"/>
      <c r="Y187" s="52"/>
      <c r="Z187" s="53"/>
    </row>
    <row r="188" spans="1:26" ht="31.5">
      <c r="A188" s="84" t="s">
        <v>82</v>
      </c>
      <c r="B188" s="84" t="s">
        <v>223</v>
      </c>
      <c r="C188" s="84" t="s">
        <v>555</v>
      </c>
      <c r="D188" s="84" t="s">
        <v>1443</v>
      </c>
      <c r="E188" s="84" t="s">
        <v>277</v>
      </c>
      <c r="F188" s="84" t="s">
        <v>34</v>
      </c>
      <c r="G188" s="84" t="s">
        <v>26</v>
      </c>
      <c r="H188" s="84" t="s">
        <v>16</v>
      </c>
      <c r="I188" s="84" t="s">
        <v>26</v>
      </c>
      <c r="J188" s="84" t="s">
        <v>1478</v>
      </c>
      <c r="K188" s="84"/>
      <c r="L188" s="89"/>
      <c r="M188" s="89"/>
      <c r="N188" s="90"/>
      <c r="O188" s="89"/>
      <c r="P188" s="89"/>
      <c r="Q188" s="90"/>
      <c r="R188" s="93"/>
      <c r="S188" s="90" t="s">
        <v>20</v>
      </c>
      <c r="T188" s="84" t="s">
        <v>1375</v>
      </c>
      <c r="U188" s="84"/>
      <c r="W188" s="55"/>
      <c r="X188" s="53"/>
      <c r="Y188" s="52"/>
      <c r="Z188" s="53"/>
    </row>
    <row r="189" spans="1:26" ht="31.5">
      <c r="A189" s="84" t="s">
        <v>82</v>
      </c>
      <c r="B189" s="84" t="s">
        <v>223</v>
      </c>
      <c r="C189" s="84" t="s">
        <v>557</v>
      </c>
      <c r="D189" s="84" t="s">
        <v>1443</v>
      </c>
      <c r="E189" s="84" t="s">
        <v>277</v>
      </c>
      <c r="F189" s="84" t="s">
        <v>34</v>
      </c>
      <c r="G189" s="84" t="s">
        <v>26</v>
      </c>
      <c r="H189" s="84" t="s">
        <v>16</v>
      </c>
      <c r="I189" s="84" t="s">
        <v>26</v>
      </c>
      <c r="J189" s="84" t="s">
        <v>1478</v>
      </c>
      <c r="K189" s="84"/>
      <c r="L189" s="89"/>
      <c r="M189" s="89"/>
      <c r="N189" s="90"/>
      <c r="O189" s="89"/>
      <c r="P189" s="89"/>
      <c r="Q189" s="90"/>
      <c r="R189" s="93"/>
      <c r="S189" s="90" t="s">
        <v>20</v>
      </c>
      <c r="T189" s="84" t="s">
        <v>1375</v>
      </c>
      <c r="U189" s="84"/>
      <c r="V189" s="54"/>
      <c r="W189" s="55"/>
      <c r="X189" s="53"/>
      <c r="Y189" s="52"/>
      <c r="Z189" s="53"/>
    </row>
    <row r="190" spans="1:26" ht="31.5">
      <c r="A190" s="84" t="s">
        <v>82</v>
      </c>
      <c r="B190" s="84" t="s">
        <v>223</v>
      </c>
      <c r="C190" s="84" t="s">
        <v>557</v>
      </c>
      <c r="D190" s="84" t="s">
        <v>1388</v>
      </c>
      <c r="E190" s="84" t="s">
        <v>558</v>
      </c>
      <c r="F190" s="84" t="s">
        <v>34</v>
      </c>
      <c r="G190" s="84" t="s">
        <v>26</v>
      </c>
      <c r="H190" s="84" t="s">
        <v>16</v>
      </c>
      <c r="I190" s="84" t="s">
        <v>26</v>
      </c>
      <c r="J190" s="84" t="s">
        <v>1478</v>
      </c>
      <c r="K190" s="84"/>
      <c r="L190" s="89">
        <v>39904</v>
      </c>
      <c r="M190" s="89">
        <v>41426</v>
      </c>
      <c r="N190" s="90"/>
      <c r="O190" s="89">
        <v>41426</v>
      </c>
      <c r="P190" s="89">
        <v>41426</v>
      </c>
      <c r="Q190" s="90"/>
      <c r="R190" s="93"/>
      <c r="S190" s="90" t="s">
        <v>20</v>
      </c>
      <c r="T190" s="84" t="s">
        <v>1375</v>
      </c>
      <c r="U190" s="84"/>
      <c r="V190" s="54"/>
      <c r="W190" s="55"/>
      <c r="X190" s="53"/>
      <c r="Y190" s="52"/>
      <c r="Z190" s="53"/>
    </row>
    <row r="191" spans="1:26" ht="31.5">
      <c r="A191" s="84" t="s">
        <v>82</v>
      </c>
      <c r="B191" s="84" t="s">
        <v>223</v>
      </c>
      <c r="C191" s="84" t="s">
        <v>559</v>
      </c>
      <c r="D191" s="84" t="s">
        <v>1376</v>
      </c>
      <c r="E191" s="84" t="s">
        <v>560</v>
      </c>
      <c r="F191" s="84" t="s">
        <v>25</v>
      </c>
      <c r="G191" s="84" t="s">
        <v>26</v>
      </c>
      <c r="H191" s="84" t="s">
        <v>16</v>
      </c>
      <c r="I191" s="84" t="s">
        <v>26</v>
      </c>
      <c r="J191" s="84" t="s">
        <v>1386</v>
      </c>
      <c r="K191" s="84" t="s">
        <v>561</v>
      </c>
      <c r="L191" s="89"/>
      <c r="M191" s="89"/>
      <c r="N191" s="90"/>
      <c r="O191" s="89"/>
      <c r="P191" s="89"/>
      <c r="Q191" s="90"/>
      <c r="R191" s="93"/>
      <c r="S191" s="90" t="s">
        <v>20</v>
      </c>
      <c r="T191" s="84" t="s">
        <v>1375</v>
      </c>
      <c r="U191" s="84"/>
      <c r="V191" s="54"/>
      <c r="W191" s="55"/>
      <c r="X191" s="53"/>
      <c r="Y191" s="52"/>
      <c r="Z191" s="53"/>
    </row>
    <row r="192" spans="1:26">
      <c r="A192" s="84" t="s">
        <v>82</v>
      </c>
      <c r="B192" s="84" t="s">
        <v>223</v>
      </c>
      <c r="C192" s="84" t="s">
        <v>559</v>
      </c>
      <c r="D192" s="84" t="s">
        <v>1389</v>
      </c>
      <c r="E192" s="84" t="s">
        <v>562</v>
      </c>
      <c r="F192" s="84" t="s">
        <v>25</v>
      </c>
      <c r="G192" s="84" t="s">
        <v>26</v>
      </c>
      <c r="H192" s="84" t="s">
        <v>16</v>
      </c>
      <c r="I192" s="84" t="s">
        <v>563</v>
      </c>
      <c r="J192" s="84" t="s">
        <v>1386</v>
      </c>
      <c r="K192" s="84" t="s">
        <v>564</v>
      </c>
      <c r="L192" s="89">
        <v>39904</v>
      </c>
      <c r="M192" s="89">
        <v>40633</v>
      </c>
      <c r="N192" s="90" t="s">
        <v>249</v>
      </c>
      <c r="O192" s="89">
        <v>40999</v>
      </c>
      <c r="P192" s="89">
        <v>40999</v>
      </c>
      <c r="Q192" s="90"/>
      <c r="R192" s="93"/>
      <c r="S192" s="90" t="s">
        <v>566</v>
      </c>
      <c r="T192" s="84" t="s">
        <v>1375</v>
      </c>
      <c r="U192" s="84" t="s">
        <v>565</v>
      </c>
      <c r="V192" s="54"/>
      <c r="W192" s="55"/>
      <c r="X192" s="53"/>
      <c r="Y192" s="52"/>
      <c r="Z192" s="53"/>
    </row>
    <row r="193" spans="1:26">
      <c r="A193" s="84" t="s">
        <v>82</v>
      </c>
      <c r="B193" s="84" t="s">
        <v>223</v>
      </c>
      <c r="C193" s="84" t="s">
        <v>559</v>
      </c>
      <c r="D193" s="84" t="s">
        <v>1389</v>
      </c>
      <c r="E193" s="84" t="s">
        <v>567</v>
      </c>
      <c r="F193" s="84" t="s">
        <v>25</v>
      </c>
      <c r="G193" s="84" t="s">
        <v>26</v>
      </c>
      <c r="H193" s="84" t="s">
        <v>16</v>
      </c>
      <c r="I193" s="84" t="s">
        <v>26</v>
      </c>
      <c r="J193" s="84" t="s">
        <v>1386</v>
      </c>
      <c r="K193" s="84" t="s">
        <v>568</v>
      </c>
      <c r="L193" s="89">
        <v>40634</v>
      </c>
      <c r="M193" s="89">
        <v>40999</v>
      </c>
      <c r="N193" s="90">
        <v>0</v>
      </c>
      <c r="O193" s="89">
        <v>40999</v>
      </c>
      <c r="P193" s="89">
        <v>40999</v>
      </c>
      <c r="Q193" s="90"/>
      <c r="R193" s="93"/>
      <c r="S193" s="90" t="s">
        <v>570</v>
      </c>
      <c r="T193" s="84" t="s">
        <v>1375</v>
      </c>
      <c r="U193" s="84" t="s">
        <v>569</v>
      </c>
      <c r="V193" s="54"/>
      <c r="W193" s="55"/>
      <c r="X193" s="53"/>
      <c r="Y193" s="52"/>
      <c r="Z193" s="53"/>
    </row>
    <row r="194" spans="1:26" ht="31.5">
      <c r="A194" s="84" t="s">
        <v>82</v>
      </c>
      <c r="B194" s="84" t="s">
        <v>223</v>
      </c>
      <c r="C194" s="84" t="s">
        <v>559</v>
      </c>
      <c r="D194" s="84" t="s">
        <v>1389</v>
      </c>
      <c r="E194" s="84" t="s">
        <v>571</v>
      </c>
      <c r="F194" s="84" t="s">
        <v>25</v>
      </c>
      <c r="G194" s="84" t="s">
        <v>26</v>
      </c>
      <c r="H194" s="84" t="s">
        <v>16</v>
      </c>
      <c r="I194" s="84" t="s">
        <v>563</v>
      </c>
      <c r="J194" s="84" t="s">
        <v>1386</v>
      </c>
      <c r="K194" s="84" t="s">
        <v>568</v>
      </c>
      <c r="L194" s="89">
        <v>40634</v>
      </c>
      <c r="M194" s="89">
        <v>40999</v>
      </c>
      <c r="N194" s="90">
        <v>0</v>
      </c>
      <c r="O194" s="89">
        <v>40999</v>
      </c>
      <c r="P194" s="89">
        <v>40999</v>
      </c>
      <c r="Q194" s="90"/>
      <c r="R194" s="93"/>
      <c r="S194" s="90" t="s">
        <v>572</v>
      </c>
      <c r="T194" s="84" t="s">
        <v>1375</v>
      </c>
      <c r="U194" s="84" t="s">
        <v>569</v>
      </c>
      <c r="V194" s="54"/>
      <c r="W194" s="55"/>
      <c r="X194" s="53"/>
      <c r="Y194" s="52"/>
      <c r="Z194" s="53"/>
    </row>
    <row r="195" spans="1:26">
      <c r="A195" s="84" t="s">
        <v>82</v>
      </c>
      <c r="B195" s="84" t="s">
        <v>223</v>
      </c>
      <c r="C195" s="84" t="s">
        <v>559</v>
      </c>
      <c r="D195" s="84" t="s">
        <v>1387</v>
      </c>
      <c r="E195" s="84" t="s">
        <v>573</v>
      </c>
      <c r="F195" s="84" t="s">
        <v>25</v>
      </c>
      <c r="G195" s="84" t="s">
        <v>26</v>
      </c>
      <c r="H195" s="84" t="s">
        <v>16</v>
      </c>
      <c r="I195" s="84" t="s">
        <v>26</v>
      </c>
      <c r="J195" s="84" t="s">
        <v>1386</v>
      </c>
      <c r="K195" s="84" t="s">
        <v>564</v>
      </c>
      <c r="L195" s="89">
        <v>40280</v>
      </c>
      <c r="M195" s="89">
        <v>40999</v>
      </c>
      <c r="N195" s="90" t="s">
        <v>574</v>
      </c>
      <c r="O195" s="89">
        <v>41729</v>
      </c>
      <c r="P195" s="89">
        <v>41729</v>
      </c>
      <c r="Q195" s="90"/>
      <c r="R195" s="93"/>
      <c r="S195" s="90" t="s">
        <v>566</v>
      </c>
      <c r="T195" s="84" t="s">
        <v>1375</v>
      </c>
      <c r="U195" s="84" t="s">
        <v>565</v>
      </c>
      <c r="W195" s="55"/>
      <c r="X195" s="53"/>
      <c r="Y195" s="52"/>
      <c r="Z195" s="53"/>
    </row>
    <row r="196" spans="1:26" ht="31.5">
      <c r="A196" s="84" t="s">
        <v>82</v>
      </c>
      <c r="B196" s="84" t="s">
        <v>223</v>
      </c>
      <c r="C196" s="84" t="s">
        <v>575</v>
      </c>
      <c r="D196" s="84" t="s">
        <v>1376</v>
      </c>
      <c r="E196" s="84" t="s">
        <v>576</v>
      </c>
      <c r="F196" s="84" t="s">
        <v>34</v>
      </c>
      <c r="G196" s="84" t="s">
        <v>26</v>
      </c>
      <c r="H196" s="84" t="s">
        <v>16</v>
      </c>
      <c r="I196" s="84" t="s">
        <v>26</v>
      </c>
      <c r="J196" s="84" t="s">
        <v>1478</v>
      </c>
      <c r="K196" s="84"/>
      <c r="L196" s="89">
        <v>38384</v>
      </c>
      <c r="M196" s="89">
        <v>42736</v>
      </c>
      <c r="N196" s="90" t="s">
        <v>276</v>
      </c>
      <c r="O196" s="89">
        <v>43831</v>
      </c>
      <c r="P196" s="89">
        <v>42736</v>
      </c>
      <c r="Q196" s="90"/>
      <c r="R196" s="93"/>
      <c r="S196" s="90" t="s">
        <v>20</v>
      </c>
      <c r="T196" s="84" t="s">
        <v>1375</v>
      </c>
      <c r="U196" s="84"/>
      <c r="W196" s="55"/>
      <c r="X196" s="53"/>
      <c r="Y196" s="52"/>
      <c r="Z196" s="53"/>
    </row>
    <row r="197" spans="1:26">
      <c r="A197" s="84" t="s">
        <v>82</v>
      </c>
      <c r="B197" s="84" t="s">
        <v>223</v>
      </c>
      <c r="C197" s="84" t="s">
        <v>577</v>
      </c>
      <c r="D197" s="84" t="s">
        <v>1464</v>
      </c>
      <c r="E197" s="84" t="s">
        <v>578</v>
      </c>
      <c r="F197" s="84" t="s">
        <v>31</v>
      </c>
      <c r="G197" s="84" t="s">
        <v>26</v>
      </c>
      <c r="H197" s="84" t="s">
        <v>16</v>
      </c>
      <c r="I197" s="84" t="s">
        <v>26</v>
      </c>
      <c r="J197" s="84" t="s">
        <v>1461</v>
      </c>
      <c r="K197" s="84"/>
      <c r="L197" s="89">
        <v>41000</v>
      </c>
      <c r="M197" s="89">
        <v>42095</v>
      </c>
      <c r="N197" s="90" t="s">
        <v>87</v>
      </c>
      <c r="O197" s="89">
        <v>42095</v>
      </c>
      <c r="P197" s="89">
        <v>42095</v>
      </c>
      <c r="Q197" s="90"/>
      <c r="R197" s="93"/>
      <c r="S197" s="90" t="s">
        <v>20</v>
      </c>
      <c r="T197" s="84" t="s">
        <v>1375</v>
      </c>
      <c r="U197" s="84"/>
      <c r="W197" s="55"/>
      <c r="X197" s="53"/>
      <c r="Y197" s="52"/>
      <c r="Z197" s="53"/>
    </row>
    <row r="198" spans="1:26">
      <c r="A198" s="84" t="s">
        <v>82</v>
      </c>
      <c r="B198" s="84" t="s">
        <v>223</v>
      </c>
      <c r="C198" s="84" t="s">
        <v>577</v>
      </c>
      <c r="D198" s="84" t="s">
        <v>367</v>
      </c>
      <c r="E198" s="84" t="s">
        <v>579</v>
      </c>
      <c r="F198" s="84" t="s">
        <v>31</v>
      </c>
      <c r="G198" s="84" t="s">
        <v>26</v>
      </c>
      <c r="H198" s="84" t="s">
        <v>16</v>
      </c>
      <c r="I198" s="84" t="s">
        <v>26</v>
      </c>
      <c r="J198" s="84" t="s">
        <v>1461</v>
      </c>
      <c r="K198" s="84"/>
      <c r="L198" s="89" t="s">
        <v>1503</v>
      </c>
      <c r="M198" s="89">
        <v>40909</v>
      </c>
      <c r="N198" s="90">
        <v>1</v>
      </c>
      <c r="O198" s="89">
        <v>41275</v>
      </c>
      <c r="P198" s="89">
        <v>41275</v>
      </c>
      <c r="Q198" s="90" t="s">
        <v>1504</v>
      </c>
      <c r="R198" s="93">
        <v>0.45</v>
      </c>
      <c r="S198" s="90" t="s">
        <v>20</v>
      </c>
      <c r="T198" s="84" t="s">
        <v>1375</v>
      </c>
      <c r="U198" s="84" t="s">
        <v>1505</v>
      </c>
      <c r="W198" s="55"/>
      <c r="X198" s="53"/>
      <c r="Y198" s="52"/>
      <c r="Z198" s="53"/>
    </row>
    <row r="199" spans="1:26">
      <c r="A199" s="84" t="s">
        <v>82</v>
      </c>
      <c r="B199" s="84" t="s">
        <v>223</v>
      </c>
      <c r="C199" s="84" t="s">
        <v>577</v>
      </c>
      <c r="D199" s="84" t="s">
        <v>468</v>
      </c>
      <c r="E199" s="84" t="s">
        <v>580</v>
      </c>
      <c r="F199" s="84" t="s">
        <v>31</v>
      </c>
      <c r="G199" s="84" t="s">
        <v>26</v>
      </c>
      <c r="H199" s="84" t="s">
        <v>16</v>
      </c>
      <c r="I199" s="84" t="s">
        <v>26</v>
      </c>
      <c r="J199" s="84" t="s">
        <v>1461</v>
      </c>
      <c r="K199" s="84"/>
      <c r="L199" s="89" t="s">
        <v>1503</v>
      </c>
      <c r="M199" s="89">
        <v>41060</v>
      </c>
      <c r="N199" s="90">
        <v>1</v>
      </c>
      <c r="O199" s="89">
        <v>41061</v>
      </c>
      <c r="P199" s="89">
        <v>41060</v>
      </c>
      <c r="Q199" s="90" t="s">
        <v>1504</v>
      </c>
      <c r="R199" s="93"/>
      <c r="S199" s="90" t="s">
        <v>20</v>
      </c>
      <c r="T199" s="84" t="s">
        <v>1375</v>
      </c>
      <c r="U199" s="84" t="s">
        <v>1506</v>
      </c>
      <c r="W199" s="55"/>
      <c r="X199" s="53"/>
      <c r="Y199" s="52"/>
      <c r="Z199" s="53"/>
    </row>
    <row r="200" spans="1:26">
      <c r="A200" s="84" t="s">
        <v>82</v>
      </c>
      <c r="B200" s="84" t="s">
        <v>223</v>
      </c>
      <c r="C200" s="84" t="s">
        <v>577</v>
      </c>
      <c r="D200" s="84" t="s">
        <v>1388</v>
      </c>
      <c r="E200" s="84" t="s">
        <v>581</v>
      </c>
      <c r="F200" s="84" t="s">
        <v>31</v>
      </c>
      <c r="G200" s="84" t="s">
        <v>26</v>
      </c>
      <c r="H200" s="84" t="s">
        <v>16</v>
      </c>
      <c r="I200" s="84" t="s">
        <v>26</v>
      </c>
      <c r="J200" s="84" t="s">
        <v>1461</v>
      </c>
      <c r="K200" s="84"/>
      <c r="L200" s="89">
        <v>41153</v>
      </c>
      <c r="M200" s="89"/>
      <c r="N200" s="90"/>
      <c r="O200" s="89"/>
      <c r="P200" s="89"/>
      <c r="Q200" s="90"/>
      <c r="R200" s="93"/>
      <c r="S200" s="90" t="s">
        <v>20</v>
      </c>
      <c r="T200" s="84" t="s">
        <v>1375</v>
      </c>
      <c r="U200" s="84"/>
      <c r="W200" s="55"/>
      <c r="X200" s="53"/>
      <c r="Y200" s="52"/>
      <c r="Z200" s="53"/>
    </row>
    <row r="201" spans="1:26">
      <c r="A201" s="84" t="s">
        <v>82</v>
      </c>
      <c r="B201" s="84" t="s">
        <v>223</v>
      </c>
      <c r="C201" s="84" t="s">
        <v>577</v>
      </c>
      <c r="D201" s="84" t="s">
        <v>468</v>
      </c>
      <c r="E201" s="84" t="s">
        <v>582</v>
      </c>
      <c r="F201" s="84" t="s">
        <v>31</v>
      </c>
      <c r="G201" s="84" t="s">
        <v>26</v>
      </c>
      <c r="H201" s="84" t="s">
        <v>16</v>
      </c>
      <c r="I201" s="84" t="s">
        <v>26</v>
      </c>
      <c r="J201" s="84" t="s">
        <v>1461</v>
      </c>
      <c r="K201" s="84" t="s">
        <v>500</v>
      </c>
      <c r="L201" s="89">
        <v>41000</v>
      </c>
      <c r="M201" s="89">
        <v>42094</v>
      </c>
      <c r="N201" s="90" t="s">
        <v>289</v>
      </c>
      <c r="O201" s="89">
        <v>42825</v>
      </c>
      <c r="P201" s="89">
        <v>42825</v>
      </c>
      <c r="Q201" s="90">
        <v>2016</v>
      </c>
      <c r="R201" s="93"/>
      <c r="S201" s="90" t="s">
        <v>20</v>
      </c>
      <c r="T201" s="84" t="s">
        <v>1375</v>
      </c>
      <c r="U201" s="84" t="s">
        <v>501</v>
      </c>
      <c r="W201" s="55"/>
      <c r="X201" s="53"/>
      <c r="Y201" s="52"/>
      <c r="Z201" s="53"/>
    </row>
    <row r="202" spans="1:26">
      <c r="A202" s="84" t="s">
        <v>82</v>
      </c>
      <c r="B202" s="84" t="s">
        <v>223</v>
      </c>
      <c r="C202" s="84" t="s">
        <v>577</v>
      </c>
      <c r="D202" s="84" t="s">
        <v>1388</v>
      </c>
      <c r="E202" s="84" t="s">
        <v>583</v>
      </c>
      <c r="F202" s="84" t="s">
        <v>31</v>
      </c>
      <c r="G202" s="84" t="s">
        <v>26</v>
      </c>
      <c r="H202" s="84" t="s">
        <v>16</v>
      </c>
      <c r="I202" s="84" t="s">
        <v>26</v>
      </c>
      <c r="J202" s="84" t="s">
        <v>1461</v>
      </c>
      <c r="K202" s="84"/>
      <c r="L202" s="89" t="s">
        <v>84</v>
      </c>
      <c r="M202" s="89"/>
      <c r="N202" s="90"/>
      <c r="O202" s="89"/>
      <c r="P202" s="89"/>
      <c r="Q202" s="90"/>
      <c r="R202" s="93"/>
      <c r="S202" s="90" t="s">
        <v>20</v>
      </c>
      <c r="T202" s="84" t="s">
        <v>1375</v>
      </c>
      <c r="U202" s="84"/>
      <c r="V202" s="56"/>
      <c r="W202" s="55"/>
      <c r="X202" s="53"/>
      <c r="Y202" s="52"/>
      <c r="Z202" s="53"/>
    </row>
    <row r="203" spans="1:26">
      <c r="A203" s="84" t="s">
        <v>82</v>
      </c>
      <c r="B203" s="84" t="s">
        <v>223</v>
      </c>
      <c r="C203" s="84" t="s">
        <v>577</v>
      </c>
      <c r="D203" s="84" t="s">
        <v>1388</v>
      </c>
      <c r="E203" s="84"/>
      <c r="F203" s="84" t="s">
        <v>31</v>
      </c>
      <c r="G203" s="84" t="s">
        <v>26</v>
      </c>
      <c r="H203" s="84" t="s">
        <v>16</v>
      </c>
      <c r="I203" s="84" t="s">
        <v>26</v>
      </c>
      <c r="J203" s="84" t="s">
        <v>1461</v>
      </c>
      <c r="K203" s="84"/>
      <c r="L203" s="89">
        <v>41183</v>
      </c>
      <c r="M203" s="89"/>
      <c r="N203" s="90"/>
      <c r="O203" s="89"/>
      <c r="P203" s="89"/>
      <c r="Q203" s="90"/>
      <c r="R203" s="93"/>
      <c r="S203" s="90" t="s">
        <v>20</v>
      </c>
      <c r="T203" s="84" t="s">
        <v>1375</v>
      </c>
      <c r="U203" s="84"/>
      <c r="V203" s="56"/>
      <c r="W203" s="55"/>
      <c r="X203" s="53"/>
      <c r="Y203" s="52"/>
      <c r="Z203" s="53"/>
    </row>
    <row r="204" spans="1:26">
      <c r="A204" s="84" t="s">
        <v>82</v>
      </c>
      <c r="B204" s="84" t="s">
        <v>223</v>
      </c>
      <c r="C204" s="84" t="s">
        <v>577</v>
      </c>
      <c r="D204" s="84" t="s">
        <v>1385</v>
      </c>
      <c r="E204" s="84" t="s">
        <v>584</v>
      </c>
      <c r="F204" s="84" t="s">
        <v>31</v>
      </c>
      <c r="G204" s="84" t="s">
        <v>26</v>
      </c>
      <c r="H204" s="84" t="s">
        <v>16</v>
      </c>
      <c r="I204" s="84" t="s">
        <v>26</v>
      </c>
      <c r="J204" s="84" t="s">
        <v>1461</v>
      </c>
      <c r="K204" s="84"/>
      <c r="L204" s="89">
        <v>38504</v>
      </c>
      <c r="M204" s="89">
        <v>40330</v>
      </c>
      <c r="N204" s="90"/>
      <c r="O204" s="89">
        <v>40330</v>
      </c>
      <c r="P204" s="89">
        <v>40330</v>
      </c>
      <c r="Q204" s="90"/>
      <c r="R204" s="93"/>
      <c r="S204" s="90" t="s">
        <v>20</v>
      </c>
      <c r="T204" s="84" t="s">
        <v>1375</v>
      </c>
      <c r="U204" s="84"/>
      <c r="V204" s="56"/>
      <c r="W204" s="55"/>
      <c r="X204" s="53"/>
      <c r="Y204" s="52"/>
      <c r="Z204" s="53"/>
    </row>
    <row r="205" spans="1:26">
      <c r="A205" s="84" t="s">
        <v>82</v>
      </c>
      <c r="B205" s="84" t="s">
        <v>223</v>
      </c>
      <c r="C205" s="84" t="s">
        <v>577</v>
      </c>
      <c r="D205" s="84" t="s">
        <v>516</v>
      </c>
      <c r="E205" s="84" t="s">
        <v>585</v>
      </c>
      <c r="F205" s="84" t="s">
        <v>31</v>
      </c>
      <c r="G205" s="84" t="s">
        <v>26</v>
      </c>
      <c r="H205" s="84" t="s">
        <v>16</v>
      </c>
      <c r="I205" s="84" t="s">
        <v>26</v>
      </c>
      <c r="J205" s="84" t="s">
        <v>1461</v>
      </c>
      <c r="K205" s="84"/>
      <c r="L205" s="89"/>
      <c r="M205" s="89"/>
      <c r="N205" s="90"/>
      <c r="O205" s="89">
        <v>41183</v>
      </c>
      <c r="P205" s="89">
        <v>41183</v>
      </c>
      <c r="Q205" s="90"/>
      <c r="R205" s="93"/>
      <c r="S205" s="90" t="s">
        <v>20</v>
      </c>
      <c r="T205" s="84" t="s">
        <v>1375</v>
      </c>
      <c r="U205" s="84"/>
      <c r="V205" s="56"/>
      <c r="W205" s="55"/>
      <c r="X205" s="53"/>
      <c r="Y205" s="52"/>
      <c r="Z205" s="53"/>
    </row>
    <row r="206" spans="1:26">
      <c r="A206" s="84" t="s">
        <v>82</v>
      </c>
      <c r="B206" s="84" t="s">
        <v>223</v>
      </c>
      <c r="C206" s="84" t="s">
        <v>577</v>
      </c>
      <c r="D206" s="84" t="s">
        <v>1388</v>
      </c>
      <c r="E206" s="84" t="s">
        <v>586</v>
      </c>
      <c r="F206" s="84" t="s">
        <v>31</v>
      </c>
      <c r="G206" s="84" t="s">
        <v>26</v>
      </c>
      <c r="H206" s="84" t="s">
        <v>16</v>
      </c>
      <c r="I206" s="84" t="s">
        <v>26</v>
      </c>
      <c r="J206" s="84" t="s">
        <v>1461</v>
      </c>
      <c r="K206" s="84"/>
      <c r="L206" s="89">
        <v>40269</v>
      </c>
      <c r="M206" s="89">
        <v>41364</v>
      </c>
      <c r="N206" s="90"/>
      <c r="O206" s="89">
        <v>41364</v>
      </c>
      <c r="P206" s="89">
        <v>41364</v>
      </c>
      <c r="Q206" s="90"/>
      <c r="R206" s="93"/>
      <c r="S206" s="90" t="s">
        <v>20</v>
      </c>
      <c r="T206" s="84" t="s">
        <v>1375</v>
      </c>
      <c r="U206" s="84"/>
      <c r="W206" s="55"/>
      <c r="X206" s="53"/>
      <c r="Y206" s="52"/>
      <c r="Z206" s="53"/>
    </row>
    <row r="207" spans="1:26">
      <c r="A207" s="84" t="s">
        <v>82</v>
      </c>
      <c r="B207" s="84" t="s">
        <v>223</v>
      </c>
      <c r="C207" s="84" t="s">
        <v>577</v>
      </c>
      <c r="D207" s="84" t="s">
        <v>1387</v>
      </c>
      <c r="E207" s="84" t="s">
        <v>587</v>
      </c>
      <c r="F207" s="84" t="s">
        <v>31</v>
      </c>
      <c r="G207" s="84" t="s">
        <v>26</v>
      </c>
      <c r="H207" s="84" t="s">
        <v>16</v>
      </c>
      <c r="I207" s="84" t="s">
        <v>26</v>
      </c>
      <c r="J207" s="84" t="s">
        <v>1461</v>
      </c>
      <c r="K207" s="84"/>
      <c r="L207" s="89">
        <v>39904</v>
      </c>
      <c r="M207" s="89">
        <v>40999</v>
      </c>
      <c r="N207" s="90" t="s">
        <v>588</v>
      </c>
      <c r="O207" s="89">
        <v>41364</v>
      </c>
      <c r="P207" s="89">
        <v>41364</v>
      </c>
      <c r="Q207" s="90"/>
      <c r="R207" s="93"/>
      <c r="S207" s="90" t="s">
        <v>20</v>
      </c>
      <c r="T207" s="84" t="s">
        <v>1375</v>
      </c>
      <c r="U207" s="84"/>
      <c r="W207" s="55"/>
      <c r="X207" s="53"/>
      <c r="Y207" s="52"/>
      <c r="Z207" s="53"/>
    </row>
    <row r="208" spans="1:26">
      <c r="A208" s="84" t="s">
        <v>82</v>
      </c>
      <c r="B208" s="84" t="s">
        <v>223</v>
      </c>
      <c r="C208" s="84" t="s">
        <v>589</v>
      </c>
      <c r="D208" s="84" t="s">
        <v>1388</v>
      </c>
      <c r="E208" s="84" t="s">
        <v>590</v>
      </c>
      <c r="F208" s="84" t="s">
        <v>34</v>
      </c>
      <c r="G208" s="84" t="s">
        <v>26</v>
      </c>
      <c r="H208" s="84" t="s">
        <v>16</v>
      </c>
      <c r="I208" s="84" t="s">
        <v>26</v>
      </c>
      <c r="J208" s="84" t="s">
        <v>1484</v>
      </c>
      <c r="K208" s="84"/>
      <c r="L208" s="89">
        <v>39904</v>
      </c>
      <c r="M208" s="89">
        <v>40633</v>
      </c>
      <c r="N208" s="90" t="s">
        <v>591</v>
      </c>
      <c r="O208" s="89">
        <v>41364</v>
      </c>
      <c r="P208" s="89">
        <v>41364</v>
      </c>
      <c r="Q208" s="90"/>
      <c r="R208" s="93"/>
      <c r="S208" s="90" t="s">
        <v>20</v>
      </c>
      <c r="T208" s="84" t="s">
        <v>1375</v>
      </c>
      <c r="U208" s="84"/>
      <c r="W208" s="55"/>
      <c r="X208" s="53"/>
      <c r="Y208" s="52"/>
      <c r="Z208" s="53"/>
    </row>
    <row r="209" spans="1:26">
      <c r="A209" s="84" t="s">
        <v>82</v>
      </c>
      <c r="B209" s="84" t="s">
        <v>223</v>
      </c>
      <c r="C209" s="84" t="s">
        <v>589</v>
      </c>
      <c r="D209" s="84" t="s">
        <v>468</v>
      </c>
      <c r="E209" s="84" t="s">
        <v>480</v>
      </c>
      <c r="F209" s="84" t="s">
        <v>34</v>
      </c>
      <c r="G209" s="84" t="s">
        <v>26</v>
      </c>
      <c r="H209" s="84" t="s">
        <v>16</v>
      </c>
      <c r="I209" s="84" t="s">
        <v>26</v>
      </c>
      <c r="J209" s="84" t="s">
        <v>1484</v>
      </c>
      <c r="K209" s="84"/>
      <c r="L209" s="89"/>
      <c r="M209" s="89"/>
      <c r="N209" s="90" t="s">
        <v>289</v>
      </c>
      <c r="O209" s="89"/>
      <c r="P209" s="89"/>
      <c r="Q209" s="90"/>
      <c r="R209" s="93"/>
      <c r="S209" s="90" t="s">
        <v>20</v>
      </c>
      <c r="T209" s="84" t="s">
        <v>1375</v>
      </c>
      <c r="U209" s="84"/>
      <c r="W209" s="55"/>
      <c r="X209" s="53"/>
      <c r="Y209" s="52"/>
      <c r="Z209" s="53"/>
    </row>
    <row r="210" spans="1:26">
      <c r="A210" s="84" t="s">
        <v>82</v>
      </c>
      <c r="B210" s="84" t="s">
        <v>223</v>
      </c>
      <c r="C210" s="84" t="s">
        <v>589</v>
      </c>
      <c r="D210" s="84" t="s">
        <v>1388</v>
      </c>
      <c r="E210" s="84" t="s">
        <v>592</v>
      </c>
      <c r="F210" s="84" t="s">
        <v>34</v>
      </c>
      <c r="G210" s="84" t="s">
        <v>26</v>
      </c>
      <c r="H210" s="84" t="s">
        <v>16</v>
      </c>
      <c r="I210" s="84" t="s">
        <v>26</v>
      </c>
      <c r="J210" s="84" t="s">
        <v>1484</v>
      </c>
      <c r="K210" s="84"/>
      <c r="L210" s="89">
        <v>40664</v>
      </c>
      <c r="M210" s="89">
        <v>41759</v>
      </c>
      <c r="N210" s="90"/>
      <c r="O210" s="89">
        <v>41759</v>
      </c>
      <c r="P210" s="89">
        <v>41759</v>
      </c>
      <c r="Q210" s="90"/>
      <c r="R210" s="93"/>
      <c r="S210" s="90" t="s">
        <v>20</v>
      </c>
      <c r="T210" s="84" t="s">
        <v>1375</v>
      </c>
      <c r="U210" s="84"/>
      <c r="W210" s="55"/>
      <c r="X210" s="53"/>
      <c r="Y210" s="52"/>
      <c r="Z210" s="53"/>
    </row>
    <row r="211" spans="1:26">
      <c r="A211" s="84" t="s">
        <v>82</v>
      </c>
      <c r="B211" s="84" t="s">
        <v>223</v>
      </c>
      <c r="C211" s="84" t="s">
        <v>589</v>
      </c>
      <c r="D211" s="84" t="s">
        <v>1388</v>
      </c>
      <c r="E211" s="84" t="s">
        <v>593</v>
      </c>
      <c r="F211" s="84" t="s">
        <v>34</v>
      </c>
      <c r="G211" s="84" t="s">
        <v>26</v>
      </c>
      <c r="H211" s="84" t="s">
        <v>16</v>
      </c>
      <c r="I211" s="84" t="s">
        <v>26</v>
      </c>
      <c r="J211" s="84" t="s">
        <v>1484</v>
      </c>
      <c r="K211" s="84"/>
      <c r="L211" s="89">
        <v>39722</v>
      </c>
      <c r="M211" s="89">
        <v>43374</v>
      </c>
      <c r="N211" s="90" t="s">
        <v>268</v>
      </c>
      <c r="O211" s="89">
        <v>44835</v>
      </c>
      <c r="P211" s="89">
        <v>43374</v>
      </c>
      <c r="Q211" s="90"/>
      <c r="R211" s="93"/>
      <c r="S211" s="90" t="s">
        <v>20</v>
      </c>
      <c r="T211" s="84" t="s">
        <v>1375</v>
      </c>
      <c r="U211" s="84"/>
      <c r="W211" s="55"/>
      <c r="X211" s="53"/>
      <c r="Y211" s="52"/>
      <c r="Z211" s="53"/>
    </row>
    <row r="212" spans="1:26">
      <c r="A212" s="84" t="s">
        <v>82</v>
      </c>
      <c r="B212" s="84" t="s">
        <v>223</v>
      </c>
      <c r="C212" s="84" t="s">
        <v>594</v>
      </c>
      <c r="D212" s="84" t="s">
        <v>1474</v>
      </c>
      <c r="E212" s="84" t="s">
        <v>595</v>
      </c>
      <c r="F212" s="84" t="s">
        <v>25</v>
      </c>
      <c r="G212" s="84" t="s">
        <v>26</v>
      </c>
      <c r="H212" s="84" t="s">
        <v>16</v>
      </c>
      <c r="I212" s="84" t="s">
        <v>26</v>
      </c>
      <c r="J212" s="84" t="s">
        <v>1441</v>
      </c>
      <c r="K212" s="84" t="s">
        <v>103</v>
      </c>
      <c r="L212" s="89" t="s">
        <v>596</v>
      </c>
      <c r="M212" s="89" t="s">
        <v>597</v>
      </c>
      <c r="N212" s="90" t="s">
        <v>113</v>
      </c>
      <c r="O212" s="89" t="s">
        <v>113</v>
      </c>
      <c r="P212" s="89" t="s">
        <v>597</v>
      </c>
      <c r="Q212" s="90">
        <v>39917</v>
      </c>
      <c r="R212" s="93">
        <v>2000</v>
      </c>
      <c r="S212" s="90" t="s">
        <v>20</v>
      </c>
      <c r="T212" s="84" t="s">
        <v>1375</v>
      </c>
      <c r="U212" s="84">
        <v>2000</v>
      </c>
      <c r="W212" s="55"/>
      <c r="X212" s="53"/>
      <c r="Y212" s="52"/>
      <c r="Z212" s="53"/>
    </row>
    <row r="213" spans="1:26">
      <c r="A213" s="84" t="s">
        <v>82</v>
      </c>
      <c r="B213" s="84" t="s">
        <v>223</v>
      </c>
      <c r="C213" s="84" t="s">
        <v>598</v>
      </c>
      <c r="D213" s="84" t="s">
        <v>468</v>
      </c>
      <c r="E213" s="84" t="s">
        <v>468</v>
      </c>
      <c r="F213" s="84" t="s">
        <v>25</v>
      </c>
      <c r="G213" s="84" t="s">
        <v>26</v>
      </c>
      <c r="H213" s="84" t="s">
        <v>16</v>
      </c>
      <c r="I213" s="84" t="s">
        <v>26</v>
      </c>
      <c r="J213" s="84" t="s">
        <v>1441</v>
      </c>
      <c r="K213" s="84" t="s">
        <v>599</v>
      </c>
      <c r="L213" s="89">
        <v>40756</v>
      </c>
      <c r="M213" s="89" t="s">
        <v>444</v>
      </c>
      <c r="N213" s="90" t="s">
        <v>600</v>
      </c>
      <c r="O213" s="89" t="s">
        <v>601</v>
      </c>
      <c r="P213" s="89" t="s">
        <v>596</v>
      </c>
      <c r="Q213" s="90" t="s">
        <v>113</v>
      </c>
      <c r="R213" s="93">
        <v>0.4</v>
      </c>
      <c r="S213" s="90" t="s">
        <v>20</v>
      </c>
      <c r="T213" s="84" t="s">
        <v>1375</v>
      </c>
      <c r="U213" s="84">
        <v>0.4</v>
      </c>
      <c r="W213" s="55"/>
      <c r="X213" s="53"/>
      <c r="Y213" s="52"/>
      <c r="Z213" s="53"/>
    </row>
    <row r="214" spans="1:26">
      <c r="A214" s="84" t="s">
        <v>82</v>
      </c>
      <c r="B214" s="84" t="s">
        <v>223</v>
      </c>
      <c r="C214" s="84" t="s">
        <v>602</v>
      </c>
      <c r="D214" s="84" t="s">
        <v>1376</v>
      </c>
      <c r="E214" s="84" t="s">
        <v>603</v>
      </c>
      <c r="F214" s="84" t="s">
        <v>31</v>
      </c>
      <c r="G214" s="84" t="s">
        <v>26</v>
      </c>
      <c r="H214" s="84" t="s">
        <v>16</v>
      </c>
      <c r="I214" s="84" t="s">
        <v>26</v>
      </c>
      <c r="J214" s="84" t="s">
        <v>1461</v>
      </c>
      <c r="K214" s="84" t="s">
        <v>604</v>
      </c>
      <c r="L214" s="89">
        <v>41214</v>
      </c>
      <c r="M214" s="89">
        <v>42430</v>
      </c>
      <c r="N214" s="90" t="s">
        <v>289</v>
      </c>
      <c r="O214" s="89">
        <v>43160</v>
      </c>
      <c r="P214" s="89">
        <v>42430</v>
      </c>
      <c r="Q214" s="90"/>
      <c r="R214" s="93">
        <v>45</v>
      </c>
      <c r="S214" s="90" t="s">
        <v>20</v>
      </c>
      <c r="T214" s="84" t="s">
        <v>1375</v>
      </c>
      <c r="U214" s="84" t="s">
        <v>605</v>
      </c>
      <c r="W214" s="55"/>
      <c r="X214" s="53"/>
      <c r="Y214" s="52"/>
      <c r="Z214" s="53"/>
    </row>
    <row r="215" spans="1:26">
      <c r="A215" s="84" t="s">
        <v>82</v>
      </c>
      <c r="B215" s="84" t="s">
        <v>223</v>
      </c>
      <c r="C215" s="84" t="s">
        <v>602</v>
      </c>
      <c r="D215" s="84" t="s">
        <v>1388</v>
      </c>
      <c r="E215" s="84" t="s">
        <v>606</v>
      </c>
      <c r="F215" s="84" t="s">
        <v>31</v>
      </c>
      <c r="G215" s="84" t="s">
        <v>26</v>
      </c>
      <c r="H215" s="84" t="s">
        <v>16</v>
      </c>
      <c r="I215" s="84" t="s">
        <v>26</v>
      </c>
      <c r="J215" s="84" t="s">
        <v>1461</v>
      </c>
      <c r="K215" s="84"/>
      <c r="L215" s="89"/>
      <c r="M215" s="89"/>
      <c r="N215" s="90"/>
      <c r="O215" s="89"/>
      <c r="P215" s="89"/>
      <c r="Q215" s="90"/>
      <c r="R215" s="93"/>
      <c r="S215" s="90" t="s">
        <v>20</v>
      </c>
      <c r="T215" s="84" t="s">
        <v>1375</v>
      </c>
      <c r="U215" s="84"/>
      <c r="W215" s="55"/>
      <c r="X215" s="53"/>
      <c r="Y215" s="52"/>
      <c r="Z215" s="53"/>
    </row>
    <row r="216" spans="1:26" ht="31.5">
      <c r="A216" s="84" t="s">
        <v>82</v>
      </c>
      <c r="B216" s="84" t="s">
        <v>223</v>
      </c>
      <c r="C216" s="84" t="s">
        <v>607</v>
      </c>
      <c r="D216" s="84" t="s">
        <v>1385</v>
      </c>
      <c r="E216" s="84" t="s">
        <v>608</v>
      </c>
      <c r="F216" s="84" t="s">
        <v>35</v>
      </c>
      <c r="G216" s="84" t="s">
        <v>26</v>
      </c>
      <c r="H216" s="84" t="s">
        <v>16</v>
      </c>
      <c r="I216" s="84" t="s">
        <v>26</v>
      </c>
      <c r="J216" s="84" t="s">
        <v>1407</v>
      </c>
      <c r="K216" s="84"/>
      <c r="L216" s="89">
        <v>39479</v>
      </c>
      <c r="M216" s="89"/>
      <c r="N216" s="90"/>
      <c r="O216" s="89"/>
      <c r="P216" s="89"/>
      <c r="Q216" s="90"/>
      <c r="R216" s="93"/>
      <c r="S216" s="90" t="s">
        <v>20</v>
      </c>
      <c r="T216" s="84" t="s">
        <v>1375</v>
      </c>
      <c r="U216" s="84"/>
      <c r="W216" s="55"/>
      <c r="X216" s="53"/>
      <c r="Y216" s="52"/>
      <c r="Z216" s="53"/>
    </row>
    <row r="217" spans="1:26" ht="31.5">
      <c r="A217" s="84" t="s">
        <v>82</v>
      </c>
      <c r="B217" s="84" t="s">
        <v>223</v>
      </c>
      <c r="C217" s="84" t="s">
        <v>607</v>
      </c>
      <c r="D217" s="84" t="s">
        <v>1381</v>
      </c>
      <c r="E217" s="84" t="s">
        <v>609</v>
      </c>
      <c r="F217" s="84" t="s">
        <v>35</v>
      </c>
      <c r="G217" s="84" t="s">
        <v>26</v>
      </c>
      <c r="H217" s="84" t="s">
        <v>16</v>
      </c>
      <c r="I217" s="84" t="s">
        <v>26</v>
      </c>
      <c r="J217" s="84" t="s">
        <v>1407</v>
      </c>
      <c r="K217" s="84"/>
      <c r="L217" s="89"/>
      <c r="M217" s="89"/>
      <c r="N217" s="90"/>
      <c r="O217" s="89"/>
      <c r="P217" s="89"/>
      <c r="Q217" s="90"/>
      <c r="R217" s="93"/>
      <c r="S217" s="90" t="s">
        <v>20</v>
      </c>
      <c r="T217" s="84" t="s">
        <v>1375</v>
      </c>
      <c r="U217" s="84"/>
      <c r="W217" s="55"/>
      <c r="X217" s="53"/>
      <c r="Y217" s="52"/>
      <c r="Z217" s="53"/>
    </row>
    <row r="218" spans="1:26" ht="31.5">
      <c r="A218" s="84" t="s">
        <v>82</v>
      </c>
      <c r="B218" s="84" t="s">
        <v>223</v>
      </c>
      <c r="C218" s="84" t="s">
        <v>607</v>
      </c>
      <c r="D218" s="84" t="s">
        <v>1388</v>
      </c>
      <c r="E218" s="84" t="s">
        <v>610</v>
      </c>
      <c r="F218" s="84" t="s">
        <v>35</v>
      </c>
      <c r="G218" s="84" t="s">
        <v>26</v>
      </c>
      <c r="H218" s="84" t="s">
        <v>16</v>
      </c>
      <c r="I218" s="84" t="s">
        <v>26</v>
      </c>
      <c r="J218" s="84" t="s">
        <v>1407</v>
      </c>
      <c r="K218" s="84"/>
      <c r="L218" s="89">
        <v>39934</v>
      </c>
      <c r="M218" s="89">
        <v>41394</v>
      </c>
      <c r="N218" s="90"/>
      <c r="O218" s="89">
        <v>41394</v>
      </c>
      <c r="P218" s="89">
        <v>41394</v>
      </c>
      <c r="Q218" s="90"/>
      <c r="R218" s="93"/>
      <c r="S218" s="90" t="s">
        <v>20</v>
      </c>
      <c r="T218" s="84" t="s">
        <v>1375</v>
      </c>
      <c r="U218" s="84"/>
      <c r="W218" s="55"/>
      <c r="X218" s="53"/>
      <c r="Y218" s="52"/>
      <c r="Z218" s="53"/>
    </row>
    <row r="219" spans="1:26">
      <c r="A219" s="84" t="s">
        <v>82</v>
      </c>
      <c r="B219" s="84" t="s">
        <v>223</v>
      </c>
      <c r="C219" s="84" t="s">
        <v>611</v>
      </c>
      <c r="D219" s="84" t="s">
        <v>1388</v>
      </c>
      <c r="E219" s="84" t="s">
        <v>612</v>
      </c>
      <c r="F219" s="84" t="s">
        <v>34</v>
      </c>
      <c r="G219" s="84" t="s">
        <v>26</v>
      </c>
      <c r="H219" s="84" t="s">
        <v>16</v>
      </c>
      <c r="I219" s="84" t="s">
        <v>26</v>
      </c>
      <c r="J219" s="84" t="s">
        <v>1484</v>
      </c>
      <c r="K219" s="84"/>
      <c r="L219" s="89"/>
      <c r="M219" s="89"/>
      <c r="N219" s="90"/>
      <c r="O219" s="89"/>
      <c r="P219" s="89"/>
      <c r="Q219" s="90"/>
      <c r="R219" s="93"/>
      <c r="S219" s="90" t="s">
        <v>20</v>
      </c>
      <c r="T219" s="84" t="s">
        <v>1375</v>
      </c>
      <c r="U219" s="84"/>
      <c r="W219" s="55"/>
      <c r="X219" s="53"/>
      <c r="Y219" s="52"/>
      <c r="Z219" s="53"/>
    </row>
    <row r="220" spans="1:26" ht="31.5">
      <c r="A220" s="84" t="s">
        <v>82</v>
      </c>
      <c r="B220" s="84" t="s">
        <v>223</v>
      </c>
      <c r="C220" s="84" t="s">
        <v>613</v>
      </c>
      <c r="D220" s="84" t="s">
        <v>1388</v>
      </c>
      <c r="E220" s="84" t="s">
        <v>614</v>
      </c>
      <c r="F220" s="84" t="s">
        <v>34</v>
      </c>
      <c r="G220" s="84" t="s">
        <v>26</v>
      </c>
      <c r="H220" s="84" t="s">
        <v>16</v>
      </c>
      <c r="I220" s="84" t="s">
        <v>26</v>
      </c>
      <c r="J220" s="84" t="s">
        <v>1478</v>
      </c>
      <c r="K220" s="84" t="s">
        <v>351</v>
      </c>
      <c r="L220" s="89" t="s">
        <v>1507</v>
      </c>
      <c r="M220" s="89" t="s">
        <v>1508</v>
      </c>
      <c r="N220" s="90" t="s">
        <v>315</v>
      </c>
      <c r="O220" s="89" t="s">
        <v>1509</v>
      </c>
      <c r="P220" s="89">
        <v>41364</v>
      </c>
      <c r="Q220" s="90"/>
      <c r="R220" s="93"/>
      <c r="S220" s="90" t="s">
        <v>20</v>
      </c>
      <c r="T220" s="84" t="s">
        <v>533</v>
      </c>
      <c r="U220" s="84"/>
      <c r="W220" s="55"/>
      <c r="X220" s="53"/>
      <c r="Y220" s="52"/>
      <c r="Z220" s="53"/>
    </row>
    <row r="221" spans="1:26" ht="31.5">
      <c r="A221" s="84" t="s">
        <v>82</v>
      </c>
      <c r="B221" s="84" t="s">
        <v>223</v>
      </c>
      <c r="C221" s="84" t="s">
        <v>615</v>
      </c>
      <c r="D221" s="84" t="s">
        <v>1381</v>
      </c>
      <c r="E221" s="84" t="s">
        <v>609</v>
      </c>
      <c r="F221" s="84" t="s">
        <v>35</v>
      </c>
      <c r="G221" s="84" t="s">
        <v>26</v>
      </c>
      <c r="H221" s="84" t="s">
        <v>16</v>
      </c>
      <c r="I221" s="84" t="s">
        <v>26</v>
      </c>
      <c r="J221" s="84" t="s">
        <v>1407</v>
      </c>
      <c r="K221" s="84" t="s">
        <v>103</v>
      </c>
      <c r="L221" s="89">
        <v>37865</v>
      </c>
      <c r="M221" s="89">
        <v>46996</v>
      </c>
      <c r="N221" s="90" t="s">
        <v>113</v>
      </c>
      <c r="O221" s="89"/>
      <c r="P221" s="89">
        <v>46996</v>
      </c>
      <c r="Q221" s="90"/>
      <c r="R221" s="93"/>
      <c r="S221" s="90" t="s">
        <v>20</v>
      </c>
      <c r="T221" s="84" t="s">
        <v>1375</v>
      </c>
      <c r="U221" s="84"/>
      <c r="W221" s="55"/>
      <c r="X221" s="53"/>
      <c r="Y221" s="52"/>
      <c r="Z221" s="54"/>
    </row>
    <row r="222" spans="1:26" ht="31.5">
      <c r="A222" s="84" t="s">
        <v>82</v>
      </c>
      <c r="B222" s="84" t="s">
        <v>223</v>
      </c>
      <c r="C222" s="84" t="s">
        <v>615</v>
      </c>
      <c r="D222" s="84" t="s">
        <v>468</v>
      </c>
      <c r="E222" s="84" t="s">
        <v>616</v>
      </c>
      <c r="F222" s="84" t="s">
        <v>35</v>
      </c>
      <c r="G222" s="84" t="s">
        <v>26</v>
      </c>
      <c r="H222" s="84" t="s">
        <v>16</v>
      </c>
      <c r="I222" s="84" t="s">
        <v>26</v>
      </c>
      <c r="J222" s="84" t="s">
        <v>1407</v>
      </c>
      <c r="K222" s="84"/>
      <c r="L222" s="89">
        <v>40483</v>
      </c>
      <c r="M222" s="89">
        <v>41213</v>
      </c>
      <c r="N222" s="90" t="s">
        <v>617</v>
      </c>
      <c r="O222" s="89">
        <v>41943</v>
      </c>
      <c r="P222" s="89">
        <v>41943</v>
      </c>
      <c r="Q222" s="90">
        <v>41364</v>
      </c>
      <c r="R222" s="93">
        <v>4</v>
      </c>
      <c r="S222" s="90" t="s">
        <v>20</v>
      </c>
      <c r="T222" s="84" t="s">
        <v>1375</v>
      </c>
      <c r="U222" s="84" t="s">
        <v>618</v>
      </c>
      <c r="W222" s="55"/>
      <c r="X222" s="53"/>
      <c r="Y222" s="52"/>
      <c r="Z222" s="53"/>
    </row>
    <row r="223" spans="1:26" ht="31.5">
      <c r="A223" s="84" t="s">
        <v>82</v>
      </c>
      <c r="B223" s="84" t="s">
        <v>223</v>
      </c>
      <c r="C223" s="84" t="s">
        <v>615</v>
      </c>
      <c r="D223" s="84" t="s">
        <v>1388</v>
      </c>
      <c r="E223" s="84" t="s">
        <v>620</v>
      </c>
      <c r="F223" s="84" t="s">
        <v>35</v>
      </c>
      <c r="G223" s="84" t="s">
        <v>26</v>
      </c>
      <c r="H223" s="84" t="s">
        <v>16</v>
      </c>
      <c r="I223" s="84" t="s">
        <v>26</v>
      </c>
      <c r="J223" s="84" t="s">
        <v>1407</v>
      </c>
      <c r="K223" s="84" t="s">
        <v>621</v>
      </c>
      <c r="L223" s="89">
        <v>2007</v>
      </c>
      <c r="M223" s="89">
        <v>41729</v>
      </c>
      <c r="N223" s="90"/>
      <c r="O223" s="89"/>
      <c r="P223" s="89"/>
      <c r="Q223" s="90"/>
      <c r="R223" s="93"/>
      <c r="S223" s="90" t="s">
        <v>20</v>
      </c>
      <c r="T223" s="84" t="s">
        <v>1375</v>
      </c>
      <c r="U223" s="84"/>
      <c r="W223" s="55"/>
      <c r="X223" s="53"/>
      <c r="Y223" s="52"/>
      <c r="Z223" s="53"/>
    </row>
    <row r="224" spans="1:26" ht="31.5">
      <c r="A224" s="84" t="s">
        <v>82</v>
      </c>
      <c r="B224" s="84" t="s">
        <v>223</v>
      </c>
      <c r="C224" s="84" t="s">
        <v>615</v>
      </c>
      <c r="D224" s="84" t="s">
        <v>1388</v>
      </c>
      <c r="E224" s="84" t="s">
        <v>622</v>
      </c>
      <c r="F224" s="84" t="s">
        <v>35</v>
      </c>
      <c r="G224" s="84" t="s">
        <v>26</v>
      </c>
      <c r="H224" s="84" t="s">
        <v>16</v>
      </c>
      <c r="I224" s="84" t="s">
        <v>26</v>
      </c>
      <c r="J224" s="84" t="s">
        <v>1407</v>
      </c>
      <c r="K224" s="84" t="s">
        <v>501</v>
      </c>
      <c r="L224" s="89">
        <v>40405</v>
      </c>
      <c r="M224" s="89">
        <v>41122</v>
      </c>
      <c r="N224" s="90" t="s">
        <v>623</v>
      </c>
      <c r="O224" s="89"/>
      <c r="P224" s="89">
        <v>41122</v>
      </c>
      <c r="Q224" s="90"/>
      <c r="R224" s="93">
        <v>0.1</v>
      </c>
      <c r="S224" s="90" t="s">
        <v>20</v>
      </c>
      <c r="T224" s="84" t="s">
        <v>1375</v>
      </c>
      <c r="U224" s="84">
        <v>100000</v>
      </c>
      <c r="W224" s="55"/>
      <c r="X224" s="53"/>
      <c r="Y224" s="52"/>
      <c r="Z224" s="53"/>
    </row>
    <row r="225" spans="1:26" ht="31.5">
      <c r="A225" s="84" t="s">
        <v>82</v>
      </c>
      <c r="B225" s="84" t="s">
        <v>223</v>
      </c>
      <c r="C225" s="84" t="s">
        <v>615</v>
      </c>
      <c r="D225" s="84" t="s">
        <v>1388</v>
      </c>
      <c r="E225" s="84" t="s">
        <v>624</v>
      </c>
      <c r="F225" s="84" t="s">
        <v>35</v>
      </c>
      <c r="G225" s="84" t="s">
        <v>26</v>
      </c>
      <c r="H225" s="84" t="s">
        <v>16</v>
      </c>
      <c r="I225" s="84" t="s">
        <v>26</v>
      </c>
      <c r="J225" s="84" t="s">
        <v>1407</v>
      </c>
      <c r="K225" s="84" t="s">
        <v>501</v>
      </c>
      <c r="L225" s="89">
        <v>40483</v>
      </c>
      <c r="M225" s="89">
        <v>41213</v>
      </c>
      <c r="N225" s="90" t="s">
        <v>623</v>
      </c>
      <c r="O225" s="89">
        <v>41943</v>
      </c>
      <c r="P225" s="89">
        <v>41213</v>
      </c>
      <c r="Q225" s="90"/>
      <c r="R225" s="93">
        <v>0.25</v>
      </c>
      <c r="S225" s="90" t="s">
        <v>20</v>
      </c>
      <c r="T225" s="84" t="s">
        <v>1375</v>
      </c>
      <c r="U225" s="84">
        <v>250000</v>
      </c>
      <c r="W225" s="55"/>
      <c r="X225" s="53"/>
      <c r="Y225" s="52"/>
      <c r="Z225" s="53"/>
    </row>
    <row r="226" spans="1:26" ht="31.5">
      <c r="A226" s="84" t="s">
        <v>82</v>
      </c>
      <c r="B226" s="84" t="s">
        <v>223</v>
      </c>
      <c r="C226" s="84" t="s">
        <v>625</v>
      </c>
      <c r="D226" s="84" t="s">
        <v>1388</v>
      </c>
      <c r="E226" s="84" t="s">
        <v>626</v>
      </c>
      <c r="F226" s="84" t="s">
        <v>34</v>
      </c>
      <c r="G226" s="84" t="s">
        <v>26</v>
      </c>
      <c r="H226" s="84" t="s">
        <v>16</v>
      </c>
      <c r="I226" s="84" t="s">
        <v>26</v>
      </c>
      <c r="J226" s="84" t="s">
        <v>1510</v>
      </c>
      <c r="K226" s="84"/>
      <c r="L226" s="89"/>
      <c r="M226" s="89"/>
      <c r="N226" s="90"/>
      <c r="O226" s="89"/>
      <c r="P226" s="89"/>
      <c r="Q226" s="90"/>
      <c r="R226" s="93"/>
      <c r="S226" s="90" t="s">
        <v>20</v>
      </c>
      <c r="T226" s="84" t="s">
        <v>1375</v>
      </c>
      <c r="U226" s="84"/>
      <c r="V226" s="56"/>
      <c r="W226" s="55"/>
      <c r="X226" s="53"/>
      <c r="Y226" s="52"/>
      <c r="Z226" s="53"/>
    </row>
    <row r="227" spans="1:26" ht="31.5">
      <c r="A227" s="84" t="s">
        <v>1511</v>
      </c>
      <c r="B227" s="84" t="s">
        <v>627</v>
      </c>
      <c r="C227" s="84" t="s">
        <v>625</v>
      </c>
      <c r="D227" s="84" t="s">
        <v>468</v>
      </c>
      <c r="E227" s="84" t="s">
        <v>628</v>
      </c>
      <c r="F227" s="84" t="s">
        <v>34</v>
      </c>
      <c r="G227" s="84" t="s">
        <v>26</v>
      </c>
      <c r="H227" s="84" t="s">
        <v>16</v>
      </c>
      <c r="I227" s="84" t="s">
        <v>26</v>
      </c>
      <c r="J227" s="84" t="s">
        <v>1510</v>
      </c>
      <c r="K227" s="84" t="s">
        <v>629</v>
      </c>
      <c r="L227" s="89">
        <v>40756</v>
      </c>
      <c r="M227" s="89">
        <v>41851</v>
      </c>
      <c r="N227" s="90">
        <v>0</v>
      </c>
      <c r="O227" s="89">
        <v>41851</v>
      </c>
      <c r="P227" s="89"/>
      <c r="Q227" s="90"/>
      <c r="R227" s="93">
        <v>0.75</v>
      </c>
      <c r="S227" s="90"/>
      <c r="T227" s="84" t="s">
        <v>1375</v>
      </c>
      <c r="U227" s="84">
        <v>750000</v>
      </c>
      <c r="V227" s="56"/>
      <c r="W227" s="55"/>
      <c r="X227" s="53"/>
      <c r="Y227" s="52"/>
      <c r="Z227" s="53"/>
    </row>
    <row r="228" spans="1:26" ht="31.5">
      <c r="A228" s="84" t="s">
        <v>1511</v>
      </c>
      <c r="B228" s="84" t="s">
        <v>223</v>
      </c>
      <c r="C228" s="84" t="s">
        <v>625</v>
      </c>
      <c r="D228" s="84" t="s">
        <v>1388</v>
      </c>
      <c r="E228" s="84" t="s">
        <v>630</v>
      </c>
      <c r="F228" s="84" t="s">
        <v>34</v>
      </c>
      <c r="G228" s="84" t="s">
        <v>26</v>
      </c>
      <c r="H228" s="84" t="s">
        <v>16</v>
      </c>
      <c r="I228" s="84" t="s">
        <v>26</v>
      </c>
      <c r="J228" s="84" t="s">
        <v>1510</v>
      </c>
      <c r="K228" s="84" t="s">
        <v>629</v>
      </c>
      <c r="L228" s="89">
        <v>40500</v>
      </c>
      <c r="M228" s="89">
        <v>41595</v>
      </c>
      <c r="N228" s="90">
        <v>0</v>
      </c>
      <c r="O228" s="89">
        <v>41595</v>
      </c>
      <c r="P228" s="89"/>
      <c r="Q228" s="90"/>
      <c r="R228" s="93">
        <v>1.2</v>
      </c>
      <c r="S228" s="90"/>
      <c r="T228" s="84" t="s">
        <v>1375</v>
      </c>
      <c r="U228" s="84">
        <v>1200000</v>
      </c>
      <c r="V228" s="56"/>
      <c r="W228" s="55"/>
      <c r="X228" s="53"/>
      <c r="Y228" s="52"/>
      <c r="Z228" s="53"/>
    </row>
    <row r="229" spans="1:26" ht="31.5">
      <c r="A229" s="84" t="s">
        <v>1511</v>
      </c>
      <c r="B229" s="84" t="s">
        <v>223</v>
      </c>
      <c r="C229" s="84" t="s">
        <v>625</v>
      </c>
      <c r="D229" s="84" t="s">
        <v>1388</v>
      </c>
      <c r="E229" s="84" t="s">
        <v>631</v>
      </c>
      <c r="F229" s="84" t="s">
        <v>34</v>
      </c>
      <c r="G229" s="84" t="s">
        <v>26</v>
      </c>
      <c r="H229" s="84" t="s">
        <v>16</v>
      </c>
      <c r="I229" s="84" t="s">
        <v>26</v>
      </c>
      <c r="J229" s="84" t="s">
        <v>1510</v>
      </c>
      <c r="K229" s="84" t="s">
        <v>629</v>
      </c>
      <c r="L229" s="89">
        <v>40756</v>
      </c>
      <c r="M229" s="89">
        <v>41851</v>
      </c>
      <c r="N229" s="90">
        <v>0</v>
      </c>
      <c r="O229" s="89">
        <v>41851</v>
      </c>
      <c r="P229" s="89"/>
      <c r="Q229" s="90"/>
      <c r="R229" s="93">
        <v>1.5</v>
      </c>
      <c r="S229" s="90"/>
      <c r="T229" s="84" t="s">
        <v>1375</v>
      </c>
      <c r="U229" s="84">
        <v>1500000</v>
      </c>
      <c r="W229" s="55"/>
      <c r="X229" s="53"/>
      <c r="Y229" s="52"/>
      <c r="Z229" s="53"/>
    </row>
    <row r="230" spans="1:26" ht="31.5">
      <c r="A230" s="84" t="s">
        <v>1511</v>
      </c>
      <c r="B230" s="84" t="s">
        <v>223</v>
      </c>
      <c r="C230" s="84" t="s">
        <v>625</v>
      </c>
      <c r="D230" s="84" t="s">
        <v>1388</v>
      </c>
      <c r="E230" s="84" t="s">
        <v>632</v>
      </c>
      <c r="F230" s="84" t="s">
        <v>34</v>
      </c>
      <c r="G230" s="84" t="s">
        <v>26</v>
      </c>
      <c r="H230" s="84" t="s">
        <v>16</v>
      </c>
      <c r="I230" s="84" t="s">
        <v>26</v>
      </c>
      <c r="J230" s="84" t="s">
        <v>1510</v>
      </c>
      <c r="K230" s="84" t="s">
        <v>629</v>
      </c>
      <c r="L230" s="89">
        <v>39661</v>
      </c>
      <c r="M230" s="89">
        <v>41121</v>
      </c>
      <c r="N230" s="90">
        <v>0</v>
      </c>
      <c r="O230" s="89">
        <v>41121</v>
      </c>
      <c r="P230" s="89"/>
      <c r="Q230" s="90"/>
      <c r="R230" s="93">
        <v>1</v>
      </c>
      <c r="S230" s="90"/>
      <c r="T230" s="84" t="s">
        <v>1375</v>
      </c>
      <c r="U230" s="84">
        <v>1000000</v>
      </c>
      <c r="W230" s="55"/>
      <c r="X230" s="53"/>
      <c r="Y230" s="52"/>
      <c r="Z230" s="53"/>
    </row>
    <row r="231" spans="1:26" ht="31.5">
      <c r="A231" s="84" t="s">
        <v>1511</v>
      </c>
      <c r="B231" s="84" t="s">
        <v>468</v>
      </c>
      <c r="C231" s="84" t="s">
        <v>625</v>
      </c>
      <c r="D231" s="84" t="s">
        <v>468</v>
      </c>
      <c r="E231" s="84" t="s">
        <v>633</v>
      </c>
      <c r="F231" s="84" t="s">
        <v>34</v>
      </c>
      <c r="G231" s="84" t="s">
        <v>26</v>
      </c>
      <c r="H231" s="84" t="s">
        <v>16</v>
      </c>
      <c r="I231" s="84" t="s">
        <v>26</v>
      </c>
      <c r="J231" s="84" t="s">
        <v>1510</v>
      </c>
      <c r="K231" s="84" t="s">
        <v>629</v>
      </c>
      <c r="L231" s="89">
        <v>40665</v>
      </c>
      <c r="M231" s="89">
        <v>41394</v>
      </c>
      <c r="N231" s="90">
        <v>1</v>
      </c>
      <c r="O231" s="89">
        <v>41759</v>
      </c>
      <c r="P231" s="89"/>
      <c r="Q231" s="90"/>
      <c r="R231" s="93">
        <v>0.45</v>
      </c>
      <c r="S231" s="90"/>
      <c r="T231" s="84" t="s">
        <v>1375</v>
      </c>
      <c r="U231" s="84">
        <v>450000</v>
      </c>
      <c r="W231" s="55"/>
      <c r="X231" s="53"/>
      <c r="Y231" s="53"/>
      <c r="Z231" s="53"/>
    </row>
    <row r="232" spans="1:26" ht="31.5">
      <c r="A232" s="84" t="s">
        <v>1511</v>
      </c>
      <c r="B232" s="84" t="s">
        <v>468</v>
      </c>
      <c r="C232" s="84" t="s">
        <v>625</v>
      </c>
      <c r="D232" s="84" t="s">
        <v>468</v>
      </c>
      <c r="E232" s="84" t="s">
        <v>634</v>
      </c>
      <c r="F232" s="84" t="s">
        <v>34</v>
      </c>
      <c r="G232" s="84" t="s">
        <v>26</v>
      </c>
      <c r="H232" s="84" t="s">
        <v>16</v>
      </c>
      <c r="I232" s="84" t="s">
        <v>26</v>
      </c>
      <c r="J232" s="84" t="s">
        <v>1510</v>
      </c>
      <c r="K232" s="84" t="s">
        <v>629</v>
      </c>
      <c r="L232" s="89">
        <v>40665</v>
      </c>
      <c r="M232" s="89">
        <v>41394</v>
      </c>
      <c r="N232" s="90">
        <v>1</v>
      </c>
      <c r="O232" s="89">
        <v>41759</v>
      </c>
      <c r="P232" s="89"/>
      <c r="Q232" s="90"/>
      <c r="R232" s="93">
        <v>2.7</v>
      </c>
      <c r="S232" s="90"/>
      <c r="T232" s="84" t="s">
        <v>1375</v>
      </c>
      <c r="U232" s="84">
        <v>2700000</v>
      </c>
      <c r="W232" s="55"/>
      <c r="X232" s="53"/>
      <c r="Y232" s="53"/>
      <c r="Z232" s="53"/>
    </row>
    <row r="233" spans="1:26" ht="31.5">
      <c r="A233" s="84" t="s">
        <v>1511</v>
      </c>
      <c r="B233" s="84" t="s">
        <v>223</v>
      </c>
      <c r="C233" s="84" t="s">
        <v>625</v>
      </c>
      <c r="D233" s="84" t="s">
        <v>1388</v>
      </c>
      <c r="E233" s="84" t="s">
        <v>635</v>
      </c>
      <c r="F233" s="84" t="s">
        <v>34</v>
      </c>
      <c r="G233" s="84" t="s">
        <v>26</v>
      </c>
      <c r="H233" s="84" t="s">
        <v>16</v>
      </c>
      <c r="I233" s="84" t="s">
        <v>26</v>
      </c>
      <c r="J233" s="84" t="s">
        <v>1510</v>
      </c>
      <c r="K233" s="84" t="s">
        <v>629</v>
      </c>
      <c r="L233" s="89">
        <v>39923</v>
      </c>
      <c r="M233" s="89">
        <v>41383</v>
      </c>
      <c r="N233" s="90">
        <v>0</v>
      </c>
      <c r="O233" s="89">
        <v>41383</v>
      </c>
      <c r="P233" s="89"/>
      <c r="Q233" s="90"/>
      <c r="R233" s="93">
        <v>7.4999999999999997E-2</v>
      </c>
      <c r="S233" s="90"/>
      <c r="T233" s="84" t="s">
        <v>1375</v>
      </c>
      <c r="U233" s="84">
        <v>75000</v>
      </c>
      <c r="W233" s="55"/>
      <c r="X233" s="53"/>
      <c r="Y233" s="52"/>
      <c r="Z233" s="53"/>
    </row>
    <row r="234" spans="1:26" ht="31.5">
      <c r="A234" s="84" t="s">
        <v>1511</v>
      </c>
      <c r="B234" s="84" t="s">
        <v>360</v>
      </c>
      <c r="C234" s="84" t="s">
        <v>625</v>
      </c>
      <c r="D234" s="84" t="s">
        <v>1443</v>
      </c>
      <c r="E234" s="84" t="s">
        <v>636</v>
      </c>
      <c r="F234" s="84" t="s">
        <v>34</v>
      </c>
      <c r="G234" s="84" t="s">
        <v>26</v>
      </c>
      <c r="H234" s="84" t="s">
        <v>16</v>
      </c>
      <c r="I234" s="84" t="s">
        <v>26</v>
      </c>
      <c r="J234" s="84" t="s">
        <v>1510</v>
      </c>
      <c r="K234" s="84" t="s">
        <v>629</v>
      </c>
      <c r="L234" s="89">
        <v>40500</v>
      </c>
      <c r="M234" s="89">
        <v>41595</v>
      </c>
      <c r="N234" s="90">
        <v>1</v>
      </c>
      <c r="O234" s="89">
        <v>41960</v>
      </c>
      <c r="P234" s="89"/>
      <c r="Q234" s="90"/>
      <c r="R234" s="93">
        <v>1.2</v>
      </c>
      <c r="S234" s="90"/>
      <c r="T234" s="84" t="s">
        <v>1375</v>
      </c>
      <c r="U234" s="84">
        <v>1200000</v>
      </c>
      <c r="W234" s="55"/>
      <c r="X234" s="53"/>
      <c r="Y234" s="52"/>
      <c r="Z234" s="53"/>
    </row>
    <row r="235" spans="1:26" ht="31.5">
      <c r="A235" s="84" t="s">
        <v>1511</v>
      </c>
      <c r="B235" s="84" t="s">
        <v>223</v>
      </c>
      <c r="C235" s="84" t="s">
        <v>625</v>
      </c>
      <c r="D235" s="84" t="s">
        <v>1388</v>
      </c>
      <c r="E235" s="84" t="s">
        <v>637</v>
      </c>
      <c r="F235" s="84" t="s">
        <v>34</v>
      </c>
      <c r="G235" s="84" t="s">
        <v>26</v>
      </c>
      <c r="H235" s="84" t="s">
        <v>16</v>
      </c>
      <c r="I235" s="84" t="s">
        <v>26</v>
      </c>
      <c r="J235" s="84" t="s">
        <v>1510</v>
      </c>
      <c r="K235" s="84" t="s">
        <v>629</v>
      </c>
      <c r="L235" s="89">
        <v>41004</v>
      </c>
      <c r="M235" s="89">
        <v>41368</v>
      </c>
      <c r="N235" s="90">
        <v>0</v>
      </c>
      <c r="O235" s="89">
        <v>41368</v>
      </c>
      <c r="P235" s="89"/>
      <c r="Q235" s="90"/>
      <c r="R235" s="93">
        <v>7.4999999999999997E-2</v>
      </c>
      <c r="S235" s="90"/>
      <c r="T235" s="84" t="s">
        <v>1375</v>
      </c>
      <c r="U235" s="84">
        <v>75000</v>
      </c>
      <c r="W235" s="55"/>
      <c r="X235" s="53"/>
      <c r="Y235" s="52"/>
      <c r="Z235" s="53"/>
    </row>
    <row r="236" spans="1:26" ht="31.5">
      <c r="A236" s="84" t="s">
        <v>1511</v>
      </c>
      <c r="B236" s="84" t="s">
        <v>478</v>
      </c>
      <c r="C236" s="84" t="s">
        <v>625</v>
      </c>
      <c r="D236" s="84" t="s">
        <v>1387</v>
      </c>
      <c r="E236" s="84" t="s">
        <v>638</v>
      </c>
      <c r="F236" s="84" t="s">
        <v>34</v>
      </c>
      <c r="G236" s="84" t="s">
        <v>26</v>
      </c>
      <c r="H236" s="84" t="s">
        <v>16</v>
      </c>
      <c r="I236" s="84" t="s">
        <v>26</v>
      </c>
      <c r="J236" s="84" t="s">
        <v>1510</v>
      </c>
      <c r="K236" s="84" t="s">
        <v>629</v>
      </c>
      <c r="L236" s="89">
        <v>40665</v>
      </c>
      <c r="M236" s="89">
        <v>41394</v>
      </c>
      <c r="N236" s="90">
        <v>0</v>
      </c>
      <c r="O236" s="89">
        <v>41394</v>
      </c>
      <c r="P236" s="89"/>
      <c r="Q236" s="90"/>
      <c r="R236" s="93">
        <v>0.19</v>
      </c>
      <c r="S236" s="90"/>
      <c r="T236" s="84" t="s">
        <v>1375</v>
      </c>
      <c r="U236" s="84">
        <v>190000</v>
      </c>
      <c r="W236" s="55"/>
      <c r="X236" s="53"/>
      <c r="Y236" s="52"/>
      <c r="Z236" s="53"/>
    </row>
    <row r="237" spans="1:26" ht="31.5">
      <c r="A237" s="84" t="s">
        <v>1511</v>
      </c>
      <c r="B237" s="84" t="s">
        <v>223</v>
      </c>
      <c r="C237" s="84" t="s">
        <v>625</v>
      </c>
      <c r="D237" s="84" t="s">
        <v>1388</v>
      </c>
      <c r="E237" s="84" t="s">
        <v>639</v>
      </c>
      <c r="F237" s="84" t="s">
        <v>34</v>
      </c>
      <c r="G237" s="84" t="s">
        <v>26</v>
      </c>
      <c r="H237" s="84" t="s">
        <v>16</v>
      </c>
      <c r="I237" s="84" t="s">
        <v>26</v>
      </c>
      <c r="J237" s="84" t="s">
        <v>1510</v>
      </c>
      <c r="K237" s="84" t="s">
        <v>640</v>
      </c>
      <c r="L237" s="89">
        <v>39995</v>
      </c>
      <c r="M237" s="89">
        <v>41090</v>
      </c>
      <c r="N237" s="90">
        <v>1</v>
      </c>
      <c r="O237" s="89">
        <v>41455</v>
      </c>
      <c r="P237" s="89"/>
      <c r="Q237" s="90"/>
      <c r="R237" s="93">
        <v>0.47799999999999998</v>
      </c>
      <c r="S237" s="90"/>
      <c r="T237" s="84" t="s">
        <v>1375</v>
      </c>
      <c r="U237" s="84">
        <v>478058</v>
      </c>
      <c r="W237" s="55"/>
      <c r="X237" s="53"/>
      <c r="Y237" s="52"/>
      <c r="Z237" s="53"/>
    </row>
    <row r="238" spans="1:26" ht="31.5">
      <c r="A238" s="84" t="s">
        <v>1511</v>
      </c>
      <c r="B238" s="84" t="s">
        <v>223</v>
      </c>
      <c r="C238" s="84" t="s">
        <v>625</v>
      </c>
      <c r="D238" s="84" t="s">
        <v>1388</v>
      </c>
      <c r="E238" s="84" t="s">
        <v>641</v>
      </c>
      <c r="F238" s="84" t="s">
        <v>34</v>
      </c>
      <c r="G238" s="84" t="s">
        <v>26</v>
      </c>
      <c r="H238" s="84" t="s">
        <v>16</v>
      </c>
      <c r="I238" s="84" t="s">
        <v>26</v>
      </c>
      <c r="J238" s="84" t="s">
        <v>1510</v>
      </c>
      <c r="K238" s="84" t="s">
        <v>640</v>
      </c>
      <c r="L238" s="89">
        <v>40179</v>
      </c>
      <c r="M238" s="89">
        <v>41274</v>
      </c>
      <c r="N238" s="90">
        <v>1</v>
      </c>
      <c r="O238" s="89">
        <v>41639</v>
      </c>
      <c r="P238" s="89"/>
      <c r="Q238" s="90"/>
      <c r="R238" s="93">
        <v>1.5900000000000001E-2</v>
      </c>
      <c r="S238" s="90"/>
      <c r="T238" s="84" t="s">
        <v>1375</v>
      </c>
      <c r="U238" s="84">
        <v>159704</v>
      </c>
      <c r="W238" s="55"/>
      <c r="X238" s="53"/>
      <c r="Y238" s="52"/>
      <c r="Z238" s="53"/>
    </row>
    <row r="239" spans="1:26" ht="31.5">
      <c r="A239" s="84" t="s">
        <v>1511</v>
      </c>
      <c r="B239" s="84" t="s">
        <v>223</v>
      </c>
      <c r="C239" s="84" t="s">
        <v>625</v>
      </c>
      <c r="D239" s="84" t="s">
        <v>1388</v>
      </c>
      <c r="E239" s="84" t="s">
        <v>642</v>
      </c>
      <c r="F239" s="84" t="s">
        <v>34</v>
      </c>
      <c r="G239" s="84" t="s">
        <v>26</v>
      </c>
      <c r="H239" s="84" t="s">
        <v>16</v>
      </c>
      <c r="I239" s="84" t="s">
        <v>26</v>
      </c>
      <c r="J239" s="84" t="s">
        <v>1510</v>
      </c>
      <c r="K239" s="84" t="s">
        <v>629</v>
      </c>
      <c r="L239" s="89">
        <v>39979</v>
      </c>
      <c r="M239" s="89">
        <v>41439</v>
      </c>
      <c r="N239" s="90">
        <v>0</v>
      </c>
      <c r="O239" s="89">
        <v>41439</v>
      </c>
      <c r="P239" s="89"/>
      <c r="Q239" s="90"/>
      <c r="R239" s="93">
        <v>0.8</v>
      </c>
      <c r="S239" s="90"/>
      <c r="T239" s="84" t="s">
        <v>1375</v>
      </c>
      <c r="U239" s="84">
        <v>800000</v>
      </c>
      <c r="W239" s="55"/>
      <c r="X239" s="53"/>
      <c r="Y239" s="52"/>
      <c r="Z239" s="53"/>
    </row>
    <row r="240" spans="1:26" ht="31.5">
      <c r="A240" s="84" t="s">
        <v>1511</v>
      </c>
      <c r="B240" s="84" t="s">
        <v>223</v>
      </c>
      <c r="C240" s="84" t="s">
        <v>625</v>
      </c>
      <c r="D240" s="84" t="s">
        <v>468</v>
      </c>
      <c r="E240" s="84" t="s">
        <v>643</v>
      </c>
      <c r="F240" s="84" t="s">
        <v>34</v>
      </c>
      <c r="G240" s="84" t="s">
        <v>26</v>
      </c>
      <c r="H240" s="84" t="s">
        <v>16</v>
      </c>
      <c r="I240" s="84" t="s">
        <v>26</v>
      </c>
      <c r="J240" s="84" t="s">
        <v>1510</v>
      </c>
      <c r="K240" s="84" t="s">
        <v>629</v>
      </c>
      <c r="L240" s="89">
        <v>40026</v>
      </c>
      <c r="M240" s="89">
        <v>41487</v>
      </c>
      <c r="N240" s="90">
        <v>0</v>
      </c>
      <c r="O240" s="89">
        <v>41487</v>
      </c>
      <c r="P240" s="89"/>
      <c r="Q240" s="90"/>
      <c r="R240" s="93">
        <v>0.15</v>
      </c>
      <c r="S240" s="90"/>
      <c r="T240" s="84" t="s">
        <v>1375</v>
      </c>
      <c r="U240" s="84">
        <v>150000</v>
      </c>
      <c r="W240" s="55"/>
      <c r="X240" s="53"/>
      <c r="Y240" s="52"/>
      <c r="Z240" s="53"/>
    </row>
    <row r="241" spans="1:26" ht="31.5">
      <c r="A241" s="84" t="s">
        <v>1511</v>
      </c>
      <c r="B241" s="84" t="s">
        <v>223</v>
      </c>
      <c r="C241" s="84" t="s">
        <v>625</v>
      </c>
      <c r="D241" s="84" t="s">
        <v>1388</v>
      </c>
      <c r="E241" s="84" t="s">
        <v>644</v>
      </c>
      <c r="F241" s="84" t="s">
        <v>34</v>
      </c>
      <c r="G241" s="84" t="s">
        <v>26</v>
      </c>
      <c r="H241" s="84" t="s">
        <v>16</v>
      </c>
      <c r="I241" s="84" t="s">
        <v>26</v>
      </c>
      <c r="J241" s="84" t="s">
        <v>1510</v>
      </c>
      <c r="K241" s="84" t="s">
        <v>629</v>
      </c>
      <c r="L241" s="89">
        <v>41015</v>
      </c>
      <c r="M241" s="89">
        <v>41364</v>
      </c>
      <c r="N241" s="90">
        <v>0</v>
      </c>
      <c r="O241" s="89">
        <v>41364</v>
      </c>
      <c r="P241" s="89"/>
      <c r="Q241" s="90"/>
      <c r="R241" s="93">
        <v>0.1</v>
      </c>
      <c r="S241" s="90"/>
      <c r="T241" s="84" t="s">
        <v>1375</v>
      </c>
      <c r="U241" s="84">
        <v>100000</v>
      </c>
      <c r="W241" s="55"/>
      <c r="X241" s="53"/>
      <c r="Y241" s="52"/>
      <c r="Z241" s="53"/>
    </row>
    <row r="242" spans="1:26" ht="31.5">
      <c r="A242" s="84" t="s">
        <v>1511</v>
      </c>
      <c r="B242" s="84" t="s">
        <v>223</v>
      </c>
      <c r="C242" s="84" t="s">
        <v>625</v>
      </c>
      <c r="D242" s="84" t="s">
        <v>468</v>
      </c>
      <c r="E242" s="84" t="s">
        <v>645</v>
      </c>
      <c r="F242" s="84" t="s">
        <v>34</v>
      </c>
      <c r="G242" s="84" t="s">
        <v>26</v>
      </c>
      <c r="H242" s="84" t="s">
        <v>16</v>
      </c>
      <c r="I242" s="84" t="s">
        <v>26</v>
      </c>
      <c r="J242" s="84" t="s">
        <v>1510</v>
      </c>
      <c r="K242" s="84" t="s">
        <v>640</v>
      </c>
      <c r="L242" s="89">
        <v>40878</v>
      </c>
      <c r="M242" s="89">
        <v>41608</v>
      </c>
      <c r="N242" s="90">
        <v>2</v>
      </c>
      <c r="O242" s="89">
        <v>42338</v>
      </c>
      <c r="P242" s="89"/>
      <c r="Q242" s="90"/>
      <c r="R242" s="93">
        <v>1.2999999999999999E-2</v>
      </c>
      <c r="S242" s="90"/>
      <c r="T242" s="84" t="s">
        <v>1375</v>
      </c>
      <c r="U242" s="84">
        <v>130000</v>
      </c>
      <c r="W242" s="55"/>
      <c r="X242" s="53"/>
      <c r="Y242" s="52"/>
      <c r="Z242" s="53"/>
    </row>
    <row r="243" spans="1:26" ht="31.5">
      <c r="A243" s="84" t="s">
        <v>1511</v>
      </c>
      <c r="B243" s="84" t="s">
        <v>468</v>
      </c>
      <c r="C243" s="84" t="s">
        <v>625</v>
      </c>
      <c r="D243" s="84" t="s">
        <v>468</v>
      </c>
      <c r="E243" s="84" t="s">
        <v>646</v>
      </c>
      <c r="F243" s="84" t="s">
        <v>34</v>
      </c>
      <c r="G243" s="84" t="s">
        <v>26</v>
      </c>
      <c r="H243" s="84" t="s">
        <v>16</v>
      </c>
      <c r="I243" s="84" t="s">
        <v>26</v>
      </c>
      <c r="J243" s="84" t="s">
        <v>1510</v>
      </c>
      <c r="K243" s="84" t="s">
        <v>629</v>
      </c>
      <c r="L243" s="89">
        <v>41000</v>
      </c>
      <c r="M243" s="89">
        <v>41364</v>
      </c>
      <c r="N243" s="90">
        <v>0</v>
      </c>
      <c r="O243" s="89">
        <v>41364</v>
      </c>
      <c r="P243" s="89"/>
      <c r="Q243" s="90"/>
      <c r="R243" s="93">
        <v>7.0000000000000007E-2</v>
      </c>
      <c r="S243" s="90"/>
      <c r="T243" s="84" t="s">
        <v>1375</v>
      </c>
      <c r="U243" s="84">
        <v>70000</v>
      </c>
      <c r="W243" s="55"/>
      <c r="X243" s="53"/>
      <c r="Y243" s="52"/>
      <c r="Z243" s="53"/>
    </row>
    <row r="244" spans="1:26" ht="31.5">
      <c r="A244" s="84" t="s">
        <v>1511</v>
      </c>
      <c r="B244" s="84" t="s">
        <v>480</v>
      </c>
      <c r="C244" s="84" t="s">
        <v>625</v>
      </c>
      <c r="D244" s="84" t="s">
        <v>468</v>
      </c>
      <c r="E244" s="84" t="s">
        <v>647</v>
      </c>
      <c r="F244" s="84" t="s">
        <v>34</v>
      </c>
      <c r="G244" s="84" t="s">
        <v>26</v>
      </c>
      <c r="H244" s="84" t="s">
        <v>16</v>
      </c>
      <c r="I244" s="84" t="s">
        <v>26</v>
      </c>
      <c r="J244" s="84" t="s">
        <v>1510</v>
      </c>
      <c r="K244" s="84" t="s">
        <v>629</v>
      </c>
      <c r="L244" s="89">
        <v>41000</v>
      </c>
      <c r="M244" s="89">
        <v>41364</v>
      </c>
      <c r="N244" s="90">
        <v>0</v>
      </c>
      <c r="O244" s="89">
        <v>41364</v>
      </c>
      <c r="P244" s="89"/>
      <c r="Q244" s="90"/>
      <c r="R244" s="93">
        <v>1.2999999999999999E-2</v>
      </c>
      <c r="S244" s="90"/>
      <c r="T244" s="84" t="s">
        <v>1375</v>
      </c>
      <c r="U244" s="84">
        <v>130000</v>
      </c>
      <c r="W244" s="55"/>
      <c r="X244" s="53"/>
      <c r="Y244" s="52"/>
      <c r="Z244" s="53"/>
    </row>
    <row r="245" spans="1:26" ht="31.5">
      <c r="A245" s="84" t="s">
        <v>82</v>
      </c>
      <c r="B245" s="84" t="s">
        <v>648</v>
      </c>
      <c r="C245" s="84" t="s">
        <v>625</v>
      </c>
      <c r="D245" s="84" t="s">
        <v>1388</v>
      </c>
      <c r="E245" s="84" t="s">
        <v>649</v>
      </c>
      <c r="F245" s="84" t="s">
        <v>34</v>
      </c>
      <c r="G245" s="84" t="s">
        <v>26</v>
      </c>
      <c r="H245" s="84" t="s">
        <v>16</v>
      </c>
      <c r="I245" s="84" t="s">
        <v>26</v>
      </c>
      <c r="J245" s="84" t="s">
        <v>1510</v>
      </c>
      <c r="K245" s="84" t="s">
        <v>629</v>
      </c>
      <c r="L245" s="89">
        <v>40878</v>
      </c>
      <c r="M245" s="89">
        <v>41608</v>
      </c>
      <c r="N245" s="90">
        <v>0</v>
      </c>
      <c r="O245" s="89">
        <v>41608</v>
      </c>
      <c r="P245" s="89"/>
      <c r="Q245" s="90"/>
      <c r="R245" s="93">
        <v>0.70499999999999996</v>
      </c>
      <c r="S245" s="90"/>
      <c r="T245" s="84" t="s">
        <v>1375</v>
      </c>
      <c r="U245" s="84">
        <v>705000</v>
      </c>
      <c r="W245" s="55"/>
      <c r="X245" s="53"/>
      <c r="Y245" s="52"/>
      <c r="Z245" s="53"/>
    </row>
    <row r="246" spans="1:26" ht="31.5">
      <c r="A246" s="84" t="s">
        <v>82</v>
      </c>
      <c r="B246" s="84" t="s">
        <v>223</v>
      </c>
      <c r="C246" s="84" t="s">
        <v>650</v>
      </c>
      <c r="D246" s="84" t="s">
        <v>1388</v>
      </c>
      <c r="E246" s="84" t="s">
        <v>651</v>
      </c>
      <c r="F246" s="84" t="s">
        <v>34</v>
      </c>
      <c r="G246" s="84" t="s">
        <v>26</v>
      </c>
      <c r="H246" s="84" t="s">
        <v>16</v>
      </c>
      <c r="I246" s="84" t="s">
        <v>26</v>
      </c>
      <c r="J246" s="84" t="s">
        <v>1478</v>
      </c>
      <c r="K246" s="84"/>
      <c r="L246" s="89"/>
      <c r="M246" s="89"/>
      <c r="N246" s="90"/>
      <c r="O246" s="89"/>
      <c r="P246" s="89"/>
      <c r="Q246" s="90"/>
      <c r="R246" s="93"/>
      <c r="S246" s="90" t="s">
        <v>20</v>
      </c>
      <c r="T246" s="84" t="s">
        <v>1375</v>
      </c>
      <c r="U246" s="84"/>
      <c r="W246" s="55"/>
      <c r="X246" s="53"/>
      <c r="Y246" s="52"/>
      <c r="Z246" s="53"/>
    </row>
    <row r="247" spans="1:26" ht="31.5">
      <c r="A247" s="84" t="s">
        <v>82</v>
      </c>
      <c r="B247" s="84" t="s">
        <v>223</v>
      </c>
      <c r="C247" s="84" t="s">
        <v>650</v>
      </c>
      <c r="D247" s="84" t="s">
        <v>468</v>
      </c>
      <c r="E247" s="84" t="s">
        <v>652</v>
      </c>
      <c r="F247" s="84" t="s">
        <v>34</v>
      </c>
      <c r="G247" s="84" t="s">
        <v>26</v>
      </c>
      <c r="H247" s="84" t="s">
        <v>16</v>
      </c>
      <c r="I247" s="84" t="s">
        <v>26</v>
      </c>
      <c r="J247" s="84" t="s">
        <v>1478</v>
      </c>
      <c r="K247" s="84" t="s">
        <v>653</v>
      </c>
      <c r="L247" s="89">
        <v>39904</v>
      </c>
      <c r="M247" s="89">
        <v>41699</v>
      </c>
      <c r="N247" s="90" t="s">
        <v>654</v>
      </c>
      <c r="O247" s="89">
        <v>43525</v>
      </c>
      <c r="P247" s="89"/>
      <c r="Q247" s="90"/>
      <c r="R247" s="93">
        <v>1.7</v>
      </c>
      <c r="S247" s="90" t="s">
        <v>20</v>
      </c>
      <c r="T247" s="84" t="s">
        <v>1375</v>
      </c>
      <c r="U247" s="84" t="s">
        <v>655</v>
      </c>
      <c r="W247" s="55"/>
      <c r="X247" s="53"/>
      <c r="Y247" s="52"/>
      <c r="Z247" s="53"/>
    </row>
    <row r="248" spans="1:26" ht="31.5">
      <c r="A248" s="84" t="s">
        <v>82</v>
      </c>
      <c r="B248" s="84" t="s">
        <v>223</v>
      </c>
      <c r="C248" s="84" t="s">
        <v>650</v>
      </c>
      <c r="D248" s="84" t="s">
        <v>1387</v>
      </c>
      <c r="E248" s="84" t="s">
        <v>478</v>
      </c>
      <c r="F248" s="84" t="s">
        <v>34</v>
      </c>
      <c r="G248" s="84" t="s">
        <v>26</v>
      </c>
      <c r="H248" s="84" t="s">
        <v>16</v>
      </c>
      <c r="I248" s="84" t="s">
        <v>26</v>
      </c>
      <c r="J248" s="84" t="s">
        <v>1478</v>
      </c>
      <c r="K248" s="84" t="s">
        <v>656</v>
      </c>
      <c r="L248" s="89">
        <v>38869</v>
      </c>
      <c r="M248" s="89" t="s">
        <v>657</v>
      </c>
      <c r="N248" s="90" t="s">
        <v>113</v>
      </c>
      <c r="O248" s="89" t="s">
        <v>113</v>
      </c>
      <c r="P248" s="89"/>
      <c r="Q248" s="90"/>
      <c r="R248" s="93"/>
      <c r="S248" s="90" t="s">
        <v>20</v>
      </c>
      <c r="T248" s="84" t="s">
        <v>1375</v>
      </c>
      <c r="U248" s="84"/>
      <c r="W248" s="55"/>
      <c r="X248" s="53"/>
      <c r="Y248" s="52"/>
      <c r="Z248" s="53"/>
    </row>
    <row r="249" spans="1:26" ht="31.5">
      <c r="A249" s="84" t="s">
        <v>82</v>
      </c>
      <c r="B249" s="84" t="s">
        <v>223</v>
      </c>
      <c r="C249" s="84" t="s">
        <v>650</v>
      </c>
      <c r="D249" s="84" t="s">
        <v>1443</v>
      </c>
      <c r="E249" s="84" t="s">
        <v>360</v>
      </c>
      <c r="F249" s="84" t="s">
        <v>34</v>
      </c>
      <c r="G249" s="84" t="s">
        <v>26</v>
      </c>
      <c r="H249" s="84" t="s">
        <v>16</v>
      </c>
      <c r="I249" s="84" t="s">
        <v>26</v>
      </c>
      <c r="J249" s="84" t="s">
        <v>1478</v>
      </c>
      <c r="K249" s="84"/>
      <c r="L249" s="89"/>
      <c r="M249" s="89"/>
      <c r="N249" s="90"/>
      <c r="O249" s="89"/>
      <c r="P249" s="89"/>
      <c r="Q249" s="90"/>
      <c r="R249" s="93"/>
      <c r="S249" s="90" t="s">
        <v>20</v>
      </c>
      <c r="T249" s="84" t="s">
        <v>1375</v>
      </c>
      <c r="U249" s="84"/>
      <c r="V249" s="54"/>
      <c r="W249" s="55"/>
      <c r="X249" s="53"/>
      <c r="Y249" s="52"/>
      <c r="Z249" s="60"/>
    </row>
    <row r="250" spans="1:26" ht="31.5">
      <c r="A250" s="84" t="s">
        <v>82</v>
      </c>
      <c r="B250" s="84" t="s">
        <v>223</v>
      </c>
      <c r="C250" s="84" t="s">
        <v>650</v>
      </c>
      <c r="D250" s="84" t="s">
        <v>1443</v>
      </c>
      <c r="E250" s="84" t="s">
        <v>332</v>
      </c>
      <c r="F250" s="84" t="s">
        <v>34</v>
      </c>
      <c r="G250" s="84" t="s">
        <v>26</v>
      </c>
      <c r="H250" s="84" t="s">
        <v>16</v>
      </c>
      <c r="I250" s="84" t="s">
        <v>26</v>
      </c>
      <c r="J250" s="84" t="s">
        <v>1478</v>
      </c>
      <c r="K250" s="84"/>
      <c r="L250" s="89"/>
      <c r="M250" s="89"/>
      <c r="N250" s="90"/>
      <c r="O250" s="89"/>
      <c r="P250" s="89"/>
      <c r="Q250" s="90"/>
      <c r="R250" s="93"/>
      <c r="S250" s="90" t="s">
        <v>20</v>
      </c>
      <c r="T250" s="84" t="s">
        <v>1375</v>
      </c>
      <c r="U250" s="84"/>
      <c r="V250" s="54"/>
      <c r="W250" s="55"/>
      <c r="X250" s="53"/>
      <c r="Y250" s="52"/>
      <c r="Z250" s="53"/>
    </row>
    <row r="251" spans="1:26" ht="31.5">
      <c r="A251" s="84" t="s">
        <v>82</v>
      </c>
      <c r="B251" s="84" t="s">
        <v>223</v>
      </c>
      <c r="C251" s="84" t="s">
        <v>650</v>
      </c>
      <c r="D251" s="84" t="s">
        <v>1464</v>
      </c>
      <c r="E251" s="84" t="s">
        <v>543</v>
      </c>
      <c r="F251" s="84" t="s">
        <v>34</v>
      </c>
      <c r="G251" s="84" t="s">
        <v>26</v>
      </c>
      <c r="H251" s="84" t="s">
        <v>16</v>
      </c>
      <c r="I251" s="84" t="s">
        <v>26</v>
      </c>
      <c r="J251" s="84" t="s">
        <v>1478</v>
      </c>
      <c r="K251" s="84"/>
      <c r="L251" s="89">
        <v>39904</v>
      </c>
      <c r="M251" s="89">
        <v>41699</v>
      </c>
      <c r="N251" s="90" t="s">
        <v>654</v>
      </c>
      <c r="O251" s="89">
        <v>43525</v>
      </c>
      <c r="P251" s="89"/>
      <c r="Q251" s="90"/>
      <c r="R251" s="93">
        <v>0.4</v>
      </c>
      <c r="S251" s="90" t="s">
        <v>20</v>
      </c>
      <c r="T251" s="84" t="s">
        <v>1375</v>
      </c>
      <c r="U251" s="84" t="s">
        <v>658</v>
      </c>
      <c r="W251" s="55"/>
      <c r="X251" s="53"/>
      <c r="Y251" s="52"/>
      <c r="Z251" s="53"/>
    </row>
    <row r="252" spans="1:26" ht="31.5">
      <c r="A252" s="84" t="s">
        <v>82</v>
      </c>
      <c r="B252" s="84" t="s">
        <v>223</v>
      </c>
      <c r="C252" s="84" t="s">
        <v>650</v>
      </c>
      <c r="D252" s="84" t="s">
        <v>468</v>
      </c>
      <c r="E252" s="84" t="s">
        <v>480</v>
      </c>
      <c r="F252" s="84" t="s">
        <v>34</v>
      </c>
      <c r="G252" s="84" t="s">
        <v>26</v>
      </c>
      <c r="H252" s="84" t="s">
        <v>16</v>
      </c>
      <c r="I252" s="84" t="s">
        <v>26</v>
      </c>
      <c r="J252" s="84" t="s">
        <v>1478</v>
      </c>
      <c r="K252" s="84"/>
      <c r="L252" s="89"/>
      <c r="M252" s="89"/>
      <c r="N252" s="90"/>
      <c r="O252" s="89"/>
      <c r="P252" s="89"/>
      <c r="Q252" s="90"/>
      <c r="R252" s="93"/>
      <c r="S252" s="90" t="s">
        <v>20</v>
      </c>
      <c r="T252" s="84" t="s">
        <v>1375</v>
      </c>
      <c r="U252" s="84"/>
      <c r="W252" s="55"/>
      <c r="X252" s="53"/>
      <c r="Y252" s="52"/>
      <c r="Z252" s="53"/>
    </row>
    <row r="253" spans="1:26" ht="31.5">
      <c r="A253" s="84" t="s">
        <v>82</v>
      </c>
      <c r="B253" s="84" t="s">
        <v>223</v>
      </c>
      <c r="C253" s="84" t="s">
        <v>650</v>
      </c>
      <c r="D253" s="84" t="s">
        <v>1388</v>
      </c>
      <c r="E253" s="84" t="s">
        <v>659</v>
      </c>
      <c r="F253" s="84" t="s">
        <v>34</v>
      </c>
      <c r="G253" s="84" t="s">
        <v>26</v>
      </c>
      <c r="H253" s="84" t="s">
        <v>16</v>
      </c>
      <c r="I253" s="84" t="s">
        <v>26</v>
      </c>
      <c r="J253" s="84" t="s">
        <v>1478</v>
      </c>
      <c r="K253" s="84"/>
      <c r="L253" s="89"/>
      <c r="M253" s="89"/>
      <c r="N253" s="90"/>
      <c r="O253" s="89"/>
      <c r="P253" s="89"/>
      <c r="Q253" s="90"/>
      <c r="R253" s="93"/>
      <c r="S253" s="90" t="s">
        <v>20</v>
      </c>
      <c r="T253" s="84" t="s">
        <v>1375</v>
      </c>
      <c r="U253" s="84"/>
      <c r="W253" s="55"/>
      <c r="X253" s="53"/>
      <c r="Y253" s="52"/>
      <c r="Z253" s="53"/>
    </row>
    <row r="254" spans="1:26">
      <c r="A254" s="84" t="s">
        <v>82</v>
      </c>
      <c r="B254" s="84" t="s">
        <v>223</v>
      </c>
      <c r="C254" s="84" t="s">
        <v>660</v>
      </c>
      <c r="D254" s="84" t="s">
        <v>1388</v>
      </c>
      <c r="E254" s="84" t="s">
        <v>661</v>
      </c>
      <c r="F254" s="84" t="s">
        <v>25</v>
      </c>
      <c r="G254" s="84" t="s">
        <v>26</v>
      </c>
      <c r="H254" s="84" t="s">
        <v>16</v>
      </c>
      <c r="I254" s="84" t="s">
        <v>26</v>
      </c>
      <c r="J254" s="84" t="s">
        <v>1441</v>
      </c>
      <c r="K254" s="84" t="s">
        <v>662</v>
      </c>
      <c r="L254" s="89"/>
      <c r="M254" s="89"/>
      <c r="N254" s="90"/>
      <c r="O254" s="89"/>
      <c r="P254" s="89"/>
      <c r="Q254" s="90"/>
      <c r="R254" s="93"/>
      <c r="S254" s="90" t="s">
        <v>20</v>
      </c>
      <c r="T254" s="84" t="s">
        <v>1375</v>
      </c>
      <c r="U254" s="84"/>
      <c r="W254" s="55"/>
      <c r="X254" s="53"/>
      <c r="Y254" s="52"/>
      <c r="Z254" s="53"/>
    </row>
    <row r="255" spans="1:26">
      <c r="A255" s="84" t="s">
        <v>82</v>
      </c>
      <c r="B255" s="84" t="s">
        <v>223</v>
      </c>
      <c r="C255" s="84" t="s">
        <v>660</v>
      </c>
      <c r="D255" s="84" t="s">
        <v>468</v>
      </c>
      <c r="E255" s="84" t="s">
        <v>663</v>
      </c>
      <c r="F255" s="84" t="s">
        <v>25</v>
      </c>
      <c r="G255" s="84" t="s">
        <v>26</v>
      </c>
      <c r="H255" s="84" t="s">
        <v>16</v>
      </c>
      <c r="I255" s="84" t="s">
        <v>26</v>
      </c>
      <c r="J255" s="84" t="s">
        <v>1441</v>
      </c>
      <c r="K255" s="84" t="s">
        <v>515</v>
      </c>
      <c r="L255" s="89"/>
      <c r="M255" s="89"/>
      <c r="N255" s="90"/>
      <c r="O255" s="89"/>
      <c r="P255" s="89"/>
      <c r="Q255" s="90"/>
      <c r="R255" s="93"/>
      <c r="S255" s="90" t="s">
        <v>20</v>
      </c>
      <c r="T255" s="84" t="s">
        <v>1375</v>
      </c>
      <c r="U255" s="84"/>
      <c r="W255" s="55"/>
      <c r="X255" s="53"/>
      <c r="Y255" s="52"/>
      <c r="Z255" s="53"/>
    </row>
    <row r="256" spans="1:26">
      <c r="A256" s="84" t="s">
        <v>82</v>
      </c>
      <c r="B256" s="84" t="s">
        <v>223</v>
      </c>
      <c r="C256" s="84" t="s">
        <v>660</v>
      </c>
      <c r="D256" s="84" t="s">
        <v>468</v>
      </c>
      <c r="E256" s="84" t="s">
        <v>664</v>
      </c>
      <c r="F256" s="84" t="s">
        <v>25</v>
      </c>
      <c r="G256" s="84" t="s">
        <v>26</v>
      </c>
      <c r="H256" s="84" t="s">
        <v>16</v>
      </c>
      <c r="I256" s="84" t="s">
        <v>26</v>
      </c>
      <c r="J256" s="84" t="s">
        <v>1441</v>
      </c>
      <c r="K256" s="84" t="s">
        <v>665</v>
      </c>
      <c r="L256" s="89">
        <v>41030</v>
      </c>
      <c r="M256" s="89" t="s">
        <v>666</v>
      </c>
      <c r="N256" s="90">
        <v>0</v>
      </c>
      <c r="O256" s="89" t="s">
        <v>666</v>
      </c>
      <c r="P256" s="89" t="s">
        <v>666</v>
      </c>
      <c r="Q256" s="90">
        <v>42339</v>
      </c>
      <c r="R256" s="93">
        <v>45</v>
      </c>
      <c r="S256" s="90" t="s">
        <v>20</v>
      </c>
      <c r="T256" s="84" t="s">
        <v>1375</v>
      </c>
      <c r="U256" s="84" t="s">
        <v>667</v>
      </c>
      <c r="V256" s="54"/>
      <c r="W256" s="55"/>
      <c r="X256" s="53"/>
      <c r="Y256" s="52"/>
      <c r="Z256" s="53"/>
    </row>
    <row r="257" spans="1:26">
      <c r="A257" s="84" t="s">
        <v>82</v>
      </c>
      <c r="B257" s="84" t="s">
        <v>223</v>
      </c>
      <c r="C257" s="84" t="s">
        <v>660</v>
      </c>
      <c r="D257" s="84" t="s">
        <v>1385</v>
      </c>
      <c r="E257" s="84" t="s">
        <v>668</v>
      </c>
      <c r="F257" s="84" t="s">
        <v>25</v>
      </c>
      <c r="G257" s="84" t="s">
        <v>26</v>
      </c>
      <c r="H257" s="84" t="s">
        <v>16</v>
      </c>
      <c r="I257" s="84" t="s">
        <v>26</v>
      </c>
      <c r="J257" s="84" t="s">
        <v>1441</v>
      </c>
      <c r="K257" s="84"/>
      <c r="L257" s="89">
        <v>39114</v>
      </c>
      <c r="M257" s="89">
        <v>40574</v>
      </c>
      <c r="N257" s="90"/>
      <c r="O257" s="89">
        <v>40574</v>
      </c>
      <c r="P257" s="89">
        <v>40574</v>
      </c>
      <c r="Q257" s="90"/>
      <c r="R257" s="93"/>
      <c r="S257" s="90" t="s">
        <v>20</v>
      </c>
      <c r="T257" s="84" t="s">
        <v>1375</v>
      </c>
      <c r="U257" s="84"/>
      <c r="V257" s="54"/>
      <c r="W257" s="55"/>
      <c r="X257" s="53"/>
      <c r="Y257" s="52"/>
      <c r="Z257" s="53"/>
    </row>
    <row r="258" spans="1:26">
      <c r="A258" s="84" t="s">
        <v>82</v>
      </c>
      <c r="B258" s="84" t="s">
        <v>223</v>
      </c>
      <c r="C258" s="84" t="s">
        <v>660</v>
      </c>
      <c r="D258" s="84" t="s">
        <v>1381</v>
      </c>
      <c r="E258" s="84" t="s">
        <v>584</v>
      </c>
      <c r="F258" s="84" t="s">
        <v>25</v>
      </c>
      <c r="G258" s="84" t="s">
        <v>26</v>
      </c>
      <c r="H258" s="84" t="s">
        <v>16</v>
      </c>
      <c r="I258" s="84" t="s">
        <v>26</v>
      </c>
      <c r="J258" s="84" t="s">
        <v>1441</v>
      </c>
      <c r="K258" s="84" t="s">
        <v>665</v>
      </c>
      <c r="L258" s="89">
        <v>38443</v>
      </c>
      <c r="M258" s="89">
        <v>47574</v>
      </c>
      <c r="N258" s="90">
        <v>0</v>
      </c>
      <c r="O258" s="89">
        <v>47574</v>
      </c>
      <c r="P258" s="89"/>
      <c r="Q258" s="90"/>
      <c r="R258" s="93">
        <v>120</v>
      </c>
      <c r="S258" s="90" t="s">
        <v>20</v>
      </c>
      <c r="T258" s="84" t="s">
        <v>1375</v>
      </c>
      <c r="U258" s="84" t="s">
        <v>669</v>
      </c>
      <c r="V258" s="54"/>
      <c r="W258" s="55"/>
      <c r="X258" s="53"/>
      <c r="Y258" s="52"/>
      <c r="Z258" s="53"/>
    </row>
    <row r="259" spans="1:26" ht="47.25">
      <c r="A259" s="84" t="s">
        <v>82</v>
      </c>
      <c r="B259" s="84" t="s">
        <v>223</v>
      </c>
      <c r="C259" s="84" t="s">
        <v>660</v>
      </c>
      <c r="D259" s="84" t="s">
        <v>468</v>
      </c>
      <c r="E259" s="84" t="s">
        <v>670</v>
      </c>
      <c r="F259" s="84" t="s">
        <v>25</v>
      </c>
      <c r="G259" s="84" t="s">
        <v>26</v>
      </c>
      <c r="H259" s="84" t="s">
        <v>16</v>
      </c>
      <c r="I259" s="84" t="s">
        <v>26</v>
      </c>
      <c r="J259" s="84" t="s">
        <v>1441</v>
      </c>
      <c r="K259" s="84" t="s">
        <v>515</v>
      </c>
      <c r="L259" s="89">
        <v>40714</v>
      </c>
      <c r="M259" s="89">
        <v>41364</v>
      </c>
      <c r="N259" s="90">
        <v>1</v>
      </c>
      <c r="O259" s="89">
        <v>41729</v>
      </c>
      <c r="P259" s="89">
        <v>41364</v>
      </c>
      <c r="Q259" s="90" t="s">
        <v>671</v>
      </c>
      <c r="R259" s="93">
        <v>2.5</v>
      </c>
      <c r="S259" s="90" t="s">
        <v>20</v>
      </c>
      <c r="T259" s="84" t="s">
        <v>1375</v>
      </c>
      <c r="U259" s="84" t="s">
        <v>672</v>
      </c>
      <c r="W259" s="55"/>
      <c r="X259" s="53"/>
      <c r="Y259" s="52"/>
      <c r="Z259" s="53"/>
    </row>
    <row r="260" spans="1:26">
      <c r="A260" s="84" t="s">
        <v>82</v>
      </c>
      <c r="B260" s="84" t="s">
        <v>223</v>
      </c>
      <c r="C260" s="84" t="s">
        <v>660</v>
      </c>
      <c r="D260" s="84" t="s">
        <v>1387</v>
      </c>
      <c r="E260" s="84" t="s">
        <v>478</v>
      </c>
      <c r="F260" s="84" t="s">
        <v>25</v>
      </c>
      <c r="G260" s="84" t="s">
        <v>26</v>
      </c>
      <c r="H260" s="84" t="s">
        <v>16</v>
      </c>
      <c r="I260" s="84" t="s">
        <v>26</v>
      </c>
      <c r="J260" s="84" t="s">
        <v>1441</v>
      </c>
      <c r="K260" s="84" t="s">
        <v>515</v>
      </c>
      <c r="L260" s="89">
        <v>40744</v>
      </c>
      <c r="M260" s="89">
        <v>41110</v>
      </c>
      <c r="N260" s="90">
        <v>0</v>
      </c>
      <c r="O260" s="89">
        <v>41110</v>
      </c>
      <c r="P260" s="89">
        <v>41110</v>
      </c>
      <c r="Q260" s="90" t="s">
        <v>113</v>
      </c>
      <c r="R260" s="93">
        <v>7.4999999999999997E-2</v>
      </c>
      <c r="S260" s="90"/>
      <c r="T260" s="84"/>
      <c r="U260" s="84" t="s">
        <v>673</v>
      </c>
      <c r="W260" s="55"/>
      <c r="X260" s="53"/>
      <c r="Y260" s="52"/>
      <c r="Z260" s="53"/>
    </row>
    <row r="261" spans="1:26">
      <c r="A261" s="84" t="s">
        <v>82</v>
      </c>
      <c r="B261" s="84" t="s">
        <v>223</v>
      </c>
      <c r="C261" s="84" t="s">
        <v>660</v>
      </c>
      <c r="D261" s="84" t="s">
        <v>468</v>
      </c>
      <c r="E261" s="84" t="s">
        <v>674</v>
      </c>
      <c r="F261" s="84" t="s">
        <v>25</v>
      </c>
      <c r="G261" s="84" t="s">
        <v>26</v>
      </c>
      <c r="H261" s="84" t="s">
        <v>16</v>
      </c>
      <c r="I261" s="84" t="s">
        <v>26</v>
      </c>
      <c r="J261" s="84" t="s">
        <v>1441</v>
      </c>
      <c r="K261" s="84" t="s">
        <v>515</v>
      </c>
      <c r="L261" s="89">
        <v>40715</v>
      </c>
      <c r="M261" s="89">
        <v>41364</v>
      </c>
      <c r="N261" s="90">
        <v>1</v>
      </c>
      <c r="O261" s="89">
        <v>41729</v>
      </c>
      <c r="P261" s="89">
        <v>41729</v>
      </c>
      <c r="Q261" s="90" t="s">
        <v>113</v>
      </c>
      <c r="R261" s="93">
        <v>1.5</v>
      </c>
      <c r="S261" s="90"/>
      <c r="T261" s="84"/>
      <c r="U261" s="84" t="s">
        <v>481</v>
      </c>
      <c r="V261" s="54"/>
      <c r="W261" s="55"/>
      <c r="X261" s="53"/>
      <c r="Y261" s="52"/>
      <c r="Z261" s="53"/>
    </row>
    <row r="262" spans="1:26">
      <c r="A262" s="84" t="s">
        <v>82</v>
      </c>
      <c r="B262" s="84" t="s">
        <v>223</v>
      </c>
      <c r="C262" s="84" t="s">
        <v>660</v>
      </c>
      <c r="D262" s="84" t="s">
        <v>1388</v>
      </c>
      <c r="E262" s="84" t="s">
        <v>581</v>
      </c>
      <c r="F262" s="84" t="s">
        <v>25</v>
      </c>
      <c r="G262" s="84" t="s">
        <v>26</v>
      </c>
      <c r="H262" s="84" t="s">
        <v>16</v>
      </c>
      <c r="I262" s="84" t="s">
        <v>26</v>
      </c>
      <c r="J262" s="84" t="s">
        <v>1441</v>
      </c>
      <c r="K262" s="84" t="s">
        <v>675</v>
      </c>
      <c r="L262" s="89">
        <v>40347</v>
      </c>
      <c r="M262" s="89">
        <v>41061</v>
      </c>
      <c r="N262" s="90">
        <v>0</v>
      </c>
      <c r="O262" s="89">
        <v>41061</v>
      </c>
      <c r="P262" s="89">
        <v>41061</v>
      </c>
      <c r="Q262" s="90" t="s">
        <v>113</v>
      </c>
      <c r="R262" s="93">
        <v>0.2</v>
      </c>
      <c r="S262" s="90"/>
      <c r="T262" s="84"/>
      <c r="U262" s="84" t="s">
        <v>475</v>
      </c>
      <c r="V262" s="54"/>
      <c r="W262" s="55"/>
      <c r="X262" s="53"/>
      <c r="Y262" s="52"/>
      <c r="Z262" s="53"/>
    </row>
    <row r="263" spans="1:26">
      <c r="A263" s="84" t="s">
        <v>82</v>
      </c>
      <c r="B263" s="84" t="s">
        <v>223</v>
      </c>
      <c r="C263" s="84" t="s">
        <v>660</v>
      </c>
      <c r="D263" s="84" t="s">
        <v>367</v>
      </c>
      <c r="E263" s="84" t="s">
        <v>676</v>
      </c>
      <c r="F263" s="84" t="s">
        <v>25</v>
      </c>
      <c r="G263" s="84" t="s">
        <v>26</v>
      </c>
      <c r="H263" s="84" t="s">
        <v>16</v>
      </c>
      <c r="I263" s="84" t="s">
        <v>26</v>
      </c>
      <c r="J263" s="84" t="s">
        <v>1441</v>
      </c>
      <c r="K263" s="84" t="s">
        <v>677</v>
      </c>
      <c r="L263" s="89">
        <v>40988</v>
      </c>
      <c r="M263" s="89">
        <v>41718</v>
      </c>
      <c r="N263" s="90">
        <v>0</v>
      </c>
      <c r="O263" s="89">
        <v>41718</v>
      </c>
      <c r="P263" s="89">
        <v>41718</v>
      </c>
      <c r="Q263" s="90">
        <v>41609</v>
      </c>
      <c r="R263" s="93">
        <v>1.4</v>
      </c>
      <c r="S263" s="90"/>
      <c r="T263" s="84"/>
      <c r="U263" s="84" t="s">
        <v>678</v>
      </c>
      <c r="W263" s="55"/>
      <c r="X263" s="53"/>
      <c r="Y263" s="52"/>
      <c r="Z263" s="53"/>
    </row>
    <row r="264" spans="1:26">
      <c r="A264" s="84" t="s">
        <v>82</v>
      </c>
      <c r="B264" s="84" t="s">
        <v>223</v>
      </c>
      <c r="C264" s="84" t="s">
        <v>660</v>
      </c>
      <c r="D264" s="84" t="s">
        <v>367</v>
      </c>
      <c r="E264" s="84" t="s">
        <v>579</v>
      </c>
      <c r="F264" s="84" t="s">
        <v>25</v>
      </c>
      <c r="G264" s="84" t="s">
        <v>26</v>
      </c>
      <c r="H264" s="84" t="s">
        <v>16</v>
      </c>
      <c r="I264" s="84" t="s">
        <v>26</v>
      </c>
      <c r="J264" s="84" t="s">
        <v>1441</v>
      </c>
      <c r="K264" s="84" t="s">
        <v>677</v>
      </c>
      <c r="L264" s="89">
        <v>40278</v>
      </c>
      <c r="M264" s="89">
        <v>41738</v>
      </c>
      <c r="N264" s="90">
        <v>0</v>
      </c>
      <c r="O264" s="89">
        <v>41738</v>
      </c>
      <c r="P264" s="89">
        <v>41738</v>
      </c>
      <c r="Q264" s="90">
        <v>41609</v>
      </c>
      <c r="R264" s="93">
        <v>0.5</v>
      </c>
      <c r="S264" s="90"/>
      <c r="T264" s="84"/>
      <c r="U264" s="84" t="s">
        <v>679</v>
      </c>
      <c r="W264" s="55"/>
      <c r="X264" s="53"/>
      <c r="Y264" s="52"/>
      <c r="Z264" s="53"/>
    </row>
    <row r="265" spans="1:26">
      <c r="A265" s="84" t="s">
        <v>82</v>
      </c>
      <c r="B265" s="84" t="s">
        <v>223</v>
      </c>
      <c r="C265" s="84" t="s">
        <v>660</v>
      </c>
      <c r="D265" s="84" t="s">
        <v>1388</v>
      </c>
      <c r="E265" s="84" t="s">
        <v>644</v>
      </c>
      <c r="F265" s="84" t="s">
        <v>25</v>
      </c>
      <c r="G265" s="84" t="s">
        <v>26</v>
      </c>
      <c r="H265" s="84" t="s">
        <v>16</v>
      </c>
      <c r="I265" s="84" t="s">
        <v>26</v>
      </c>
      <c r="J265" s="84" t="s">
        <v>1441</v>
      </c>
      <c r="K265" s="84" t="s">
        <v>677</v>
      </c>
      <c r="L265" s="89">
        <v>40981</v>
      </c>
      <c r="M265" s="89">
        <v>41345</v>
      </c>
      <c r="N265" s="90">
        <v>3</v>
      </c>
      <c r="O265" s="89">
        <v>42441</v>
      </c>
      <c r="P265" s="89">
        <v>42441</v>
      </c>
      <c r="Q265" s="90">
        <v>42339</v>
      </c>
      <c r="R265" s="93">
        <v>0.5</v>
      </c>
      <c r="S265" s="90"/>
      <c r="T265" s="84"/>
      <c r="U265" s="84" t="s">
        <v>679</v>
      </c>
      <c r="W265" s="55"/>
      <c r="X265" s="53"/>
      <c r="Y265" s="52"/>
      <c r="Z265" s="53"/>
    </row>
    <row r="266" spans="1:26">
      <c r="A266" s="84" t="s">
        <v>82</v>
      </c>
      <c r="B266" s="84" t="s">
        <v>223</v>
      </c>
      <c r="C266" s="84" t="s">
        <v>660</v>
      </c>
      <c r="D266" s="84" t="s">
        <v>468</v>
      </c>
      <c r="E266" s="84" t="s">
        <v>680</v>
      </c>
      <c r="F266" s="84" t="s">
        <v>25</v>
      </c>
      <c r="G266" s="84" t="s">
        <v>26</v>
      </c>
      <c r="H266" s="84" t="s">
        <v>16</v>
      </c>
      <c r="I266" s="84" t="s">
        <v>26</v>
      </c>
      <c r="J266" s="84" t="s">
        <v>1441</v>
      </c>
      <c r="K266" s="84" t="s">
        <v>677</v>
      </c>
      <c r="L266" s="89">
        <v>40343</v>
      </c>
      <c r="M266" s="89">
        <v>41803</v>
      </c>
      <c r="N266" s="90">
        <v>0</v>
      </c>
      <c r="O266" s="89">
        <v>41803</v>
      </c>
      <c r="P266" s="89">
        <v>41803</v>
      </c>
      <c r="Q266" s="90">
        <v>41699</v>
      </c>
      <c r="R266" s="93">
        <v>4</v>
      </c>
      <c r="S266" s="90"/>
      <c r="T266" s="84"/>
      <c r="U266" s="84" t="s">
        <v>619</v>
      </c>
      <c r="V266" s="54"/>
      <c r="W266" s="55"/>
      <c r="X266" s="53"/>
      <c r="Y266" s="52"/>
      <c r="Z266" s="53"/>
    </row>
    <row r="267" spans="1:26">
      <c r="A267" s="84" t="s">
        <v>82</v>
      </c>
      <c r="B267" s="84" t="s">
        <v>223</v>
      </c>
      <c r="C267" s="84" t="s">
        <v>660</v>
      </c>
      <c r="D267" s="84" t="s">
        <v>1388</v>
      </c>
      <c r="E267" s="84" t="s">
        <v>681</v>
      </c>
      <c r="F267" s="84" t="s">
        <v>25</v>
      </c>
      <c r="G267" s="84" t="s">
        <v>26</v>
      </c>
      <c r="H267" s="84" t="s">
        <v>16</v>
      </c>
      <c r="I267" s="84" t="s">
        <v>26</v>
      </c>
      <c r="J267" s="84" t="s">
        <v>1441</v>
      </c>
      <c r="K267" s="84" t="s">
        <v>515</v>
      </c>
      <c r="L267" s="89">
        <v>41030</v>
      </c>
      <c r="M267" s="89">
        <v>41883</v>
      </c>
      <c r="N267" s="90">
        <v>0</v>
      </c>
      <c r="O267" s="89">
        <v>41883</v>
      </c>
      <c r="P267" s="89">
        <v>41883</v>
      </c>
      <c r="Q267" s="90" t="s">
        <v>113</v>
      </c>
      <c r="R267" s="93">
        <v>1</v>
      </c>
      <c r="S267" s="90"/>
      <c r="T267" s="84"/>
      <c r="U267" s="84" t="s">
        <v>682</v>
      </c>
      <c r="V267" s="54"/>
      <c r="W267" s="55"/>
      <c r="X267" s="53"/>
      <c r="Y267" s="52"/>
      <c r="Z267" s="53"/>
    </row>
    <row r="268" spans="1:26">
      <c r="A268" s="84" t="s">
        <v>82</v>
      </c>
      <c r="B268" s="84" t="s">
        <v>223</v>
      </c>
      <c r="C268" s="84" t="s">
        <v>660</v>
      </c>
      <c r="D268" s="84" t="s">
        <v>255</v>
      </c>
      <c r="E268" s="84" t="s">
        <v>683</v>
      </c>
      <c r="F268" s="84" t="s">
        <v>25</v>
      </c>
      <c r="G268" s="84" t="s">
        <v>26</v>
      </c>
      <c r="H268" s="84" t="s">
        <v>16</v>
      </c>
      <c r="I268" s="84" t="s">
        <v>26</v>
      </c>
      <c r="J268" s="84" t="s">
        <v>1441</v>
      </c>
      <c r="K268" s="84" t="s">
        <v>515</v>
      </c>
      <c r="L268" s="89">
        <v>40330</v>
      </c>
      <c r="M268" s="89">
        <v>41153</v>
      </c>
      <c r="N268" s="90">
        <v>0</v>
      </c>
      <c r="O268" s="89">
        <v>41153</v>
      </c>
      <c r="P268" s="89">
        <v>41153</v>
      </c>
      <c r="Q268" s="90" t="s">
        <v>113</v>
      </c>
      <c r="R268" s="93">
        <v>0.1</v>
      </c>
      <c r="S268" s="90"/>
      <c r="T268" s="84"/>
      <c r="U268" s="84" t="s">
        <v>482</v>
      </c>
      <c r="V268" s="54"/>
      <c r="W268" s="55"/>
      <c r="X268" s="53"/>
      <c r="Y268" s="52"/>
      <c r="Z268" s="53"/>
    </row>
    <row r="269" spans="1:26">
      <c r="A269" s="84" t="s">
        <v>82</v>
      </c>
      <c r="B269" s="84" t="s">
        <v>223</v>
      </c>
      <c r="C269" s="84" t="s">
        <v>684</v>
      </c>
      <c r="D269" s="84" t="s">
        <v>468</v>
      </c>
      <c r="E269" s="84" t="s">
        <v>685</v>
      </c>
      <c r="F269" s="84" t="s">
        <v>31</v>
      </c>
      <c r="G269" s="84" t="s">
        <v>26</v>
      </c>
      <c r="H269" s="84" t="s">
        <v>16</v>
      </c>
      <c r="I269" s="84" t="s">
        <v>26</v>
      </c>
      <c r="J269" s="84" t="s">
        <v>1461</v>
      </c>
      <c r="K269" s="84" t="s">
        <v>686</v>
      </c>
      <c r="L269" s="89">
        <v>39934</v>
      </c>
      <c r="M269" s="89">
        <v>41394</v>
      </c>
      <c r="N269" s="90" t="s">
        <v>687</v>
      </c>
      <c r="O269" s="89">
        <v>42855</v>
      </c>
      <c r="P269" s="89">
        <v>42124</v>
      </c>
      <c r="Q269" s="90" t="s">
        <v>113</v>
      </c>
      <c r="R269" s="93"/>
      <c r="S269" s="90" t="s">
        <v>20</v>
      </c>
      <c r="T269" s="84" t="s">
        <v>1375</v>
      </c>
      <c r="U269" s="84" t="s">
        <v>113</v>
      </c>
      <c r="V269" s="54"/>
      <c r="W269" s="55"/>
      <c r="X269" s="53"/>
      <c r="Y269" s="52"/>
      <c r="Z269" s="53"/>
    </row>
    <row r="270" spans="1:26">
      <c r="A270" s="84" t="s">
        <v>82</v>
      </c>
      <c r="B270" s="84" t="s">
        <v>223</v>
      </c>
      <c r="C270" s="84" t="s">
        <v>684</v>
      </c>
      <c r="D270" s="84" t="s">
        <v>1381</v>
      </c>
      <c r="E270" s="84" t="s">
        <v>584</v>
      </c>
      <c r="F270" s="84" t="s">
        <v>31</v>
      </c>
      <c r="G270" s="84" t="s">
        <v>26</v>
      </c>
      <c r="H270" s="84" t="s">
        <v>16</v>
      </c>
      <c r="I270" s="84" t="s">
        <v>26</v>
      </c>
      <c r="J270" s="84" t="s">
        <v>1461</v>
      </c>
      <c r="K270" s="84" t="s">
        <v>103</v>
      </c>
      <c r="L270" s="89">
        <v>46840</v>
      </c>
      <c r="M270" s="89">
        <v>46839</v>
      </c>
      <c r="N270" s="90" t="s">
        <v>688</v>
      </c>
      <c r="O270" s="89">
        <v>46839</v>
      </c>
      <c r="P270" s="89">
        <v>46840</v>
      </c>
      <c r="Q270" s="90" t="s">
        <v>113</v>
      </c>
      <c r="R270" s="93"/>
      <c r="S270" s="90" t="s">
        <v>20</v>
      </c>
      <c r="T270" s="84" t="s">
        <v>1375</v>
      </c>
      <c r="U270" s="84" t="s">
        <v>113</v>
      </c>
      <c r="V270" s="54"/>
      <c r="W270" s="55"/>
      <c r="X270" s="53"/>
      <c r="Y270" s="52"/>
      <c r="Z270" s="53"/>
    </row>
    <row r="271" spans="1:26" ht="31.5">
      <c r="A271" s="84" t="s">
        <v>82</v>
      </c>
      <c r="B271" s="84" t="s">
        <v>223</v>
      </c>
      <c r="C271" s="84" t="s">
        <v>689</v>
      </c>
      <c r="D271" s="84" t="s">
        <v>1388</v>
      </c>
      <c r="E271" s="84" t="s">
        <v>690</v>
      </c>
      <c r="F271" s="84" t="s">
        <v>34</v>
      </c>
      <c r="G271" s="84" t="s">
        <v>26</v>
      </c>
      <c r="H271" s="84" t="s">
        <v>16</v>
      </c>
      <c r="I271" s="84" t="s">
        <v>26</v>
      </c>
      <c r="J271" s="84" t="s">
        <v>1478</v>
      </c>
      <c r="K271" s="84"/>
      <c r="L271" s="89">
        <v>39692</v>
      </c>
      <c r="M271" s="89">
        <v>41152</v>
      </c>
      <c r="N271" s="90"/>
      <c r="O271" s="89">
        <v>41152</v>
      </c>
      <c r="P271" s="89">
        <v>41152</v>
      </c>
      <c r="Q271" s="90"/>
      <c r="R271" s="93"/>
      <c r="S271" s="90" t="s">
        <v>20</v>
      </c>
      <c r="T271" s="84" t="s">
        <v>1375</v>
      </c>
      <c r="U271" s="84"/>
      <c r="V271" s="54"/>
      <c r="W271" s="55"/>
      <c r="X271" s="53"/>
      <c r="Y271" s="52"/>
      <c r="Z271" s="53"/>
    </row>
    <row r="272" spans="1:26">
      <c r="A272" s="84" t="s">
        <v>82</v>
      </c>
      <c r="B272" s="84" t="s">
        <v>223</v>
      </c>
      <c r="C272" s="84" t="s">
        <v>691</v>
      </c>
      <c r="D272" s="84" t="s">
        <v>1388</v>
      </c>
      <c r="E272" s="84" t="s">
        <v>692</v>
      </c>
      <c r="F272" s="84" t="s">
        <v>34</v>
      </c>
      <c r="G272" s="84" t="s">
        <v>26</v>
      </c>
      <c r="H272" s="84" t="s">
        <v>16</v>
      </c>
      <c r="I272" s="84" t="s">
        <v>26</v>
      </c>
      <c r="J272" s="84" t="s">
        <v>1484</v>
      </c>
      <c r="K272" s="84"/>
      <c r="L272" s="89">
        <v>39904</v>
      </c>
      <c r="M272" s="89">
        <v>41729</v>
      </c>
      <c r="N272" s="90" t="s">
        <v>313</v>
      </c>
      <c r="O272" s="89">
        <v>42825</v>
      </c>
      <c r="P272" s="89">
        <v>41729</v>
      </c>
      <c r="Q272" s="90">
        <v>41183</v>
      </c>
      <c r="R272" s="93"/>
      <c r="S272" s="90" t="s">
        <v>20</v>
      </c>
      <c r="T272" s="84" t="s">
        <v>1375</v>
      </c>
      <c r="U272" s="84"/>
      <c r="V272" s="54"/>
      <c r="W272" s="55"/>
      <c r="X272" s="53"/>
      <c r="Y272" s="52"/>
      <c r="Z272" s="53"/>
    </row>
    <row r="273" spans="1:26">
      <c r="A273" s="84" t="s">
        <v>82</v>
      </c>
      <c r="B273" s="84" t="s">
        <v>223</v>
      </c>
      <c r="C273" s="84" t="s">
        <v>693</v>
      </c>
      <c r="D273" s="84" t="s">
        <v>1388</v>
      </c>
      <c r="E273" s="84" t="s">
        <v>223</v>
      </c>
      <c r="F273" s="84" t="s">
        <v>31</v>
      </c>
      <c r="G273" s="84" t="s">
        <v>26</v>
      </c>
      <c r="H273" s="84" t="s">
        <v>16</v>
      </c>
      <c r="I273" s="84" t="s">
        <v>26</v>
      </c>
      <c r="J273" s="84" t="s">
        <v>1461</v>
      </c>
      <c r="K273" s="84" t="s">
        <v>694</v>
      </c>
      <c r="L273" s="89">
        <v>41019</v>
      </c>
      <c r="M273" s="89"/>
      <c r="N273" s="90"/>
      <c r="O273" s="89"/>
      <c r="P273" s="89">
        <v>41364</v>
      </c>
      <c r="Q273" s="90"/>
      <c r="R273" s="93"/>
      <c r="S273" s="90" t="s">
        <v>20</v>
      </c>
      <c r="T273" s="84" t="s">
        <v>1375</v>
      </c>
      <c r="U273" s="84"/>
      <c r="V273" s="54"/>
      <c r="W273" s="55"/>
      <c r="X273" s="53"/>
      <c r="Y273" s="52"/>
      <c r="Z273" s="53"/>
    </row>
    <row r="274" spans="1:26" ht="31.5">
      <c r="A274" s="84" t="s">
        <v>82</v>
      </c>
      <c r="B274" s="84" t="s">
        <v>223</v>
      </c>
      <c r="C274" s="84" t="s">
        <v>693</v>
      </c>
      <c r="D274" s="84" t="s">
        <v>1388</v>
      </c>
      <c r="E274" s="84" t="s">
        <v>695</v>
      </c>
      <c r="F274" s="84" t="s">
        <v>31</v>
      </c>
      <c r="G274" s="84" t="s">
        <v>26</v>
      </c>
      <c r="H274" s="84" t="s">
        <v>16</v>
      </c>
      <c r="I274" s="84" t="s">
        <v>26</v>
      </c>
      <c r="J274" s="84" t="s">
        <v>1461</v>
      </c>
      <c r="K274" s="84" t="s">
        <v>696</v>
      </c>
      <c r="L274" s="89"/>
      <c r="M274" s="89"/>
      <c r="N274" s="90"/>
      <c r="O274" s="89"/>
      <c r="P274" s="89"/>
      <c r="Q274" s="90"/>
      <c r="R274" s="93"/>
      <c r="S274" s="90" t="s">
        <v>20</v>
      </c>
      <c r="T274" s="84" t="s">
        <v>1375</v>
      </c>
      <c r="U274" s="84"/>
      <c r="V274" s="54"/>
      <c r="W274" s="55"/>
      <c r="X274" s="53"/>
      <c r="Y274" s="52"/>
      <c r="Z274" s="53"/>
    </row>
    <row r="275" spans="1:26" ht="31.5">
      <c r="A275" s="84" t="s">
        <v>82</v>
      </c>
      <c r="B275" s="84" t="s">
        <v>223</v>
      </c>
      <c r="C275" s="84" t="s">
        <v>693</v>
      </c>
      <c r="D275" s="84" t="s">
        <v>1388</v>
      </c>
      <c r="E275" s="84" t="s">
        <v>697</v>
      </c>
      <c r="F275" s="84" t="s">
        <v>31</v>
      </c>
      <c r="G275" s="84" t="s">
        <v>26</v>
      </c>
      <c r="H275" s="84" t="s">
        <v>16</v>
      </c>
      <c r="I275" s="84" t="s">
        <v>26</v>
      </c>
      <c r="J275" s="84" t="s">
        <v>1461</v>
      </c>
      <c r="K275" s="84" t="s">
        <v>698</v>
      </c>
      <c r="L275" s="89"/>
      <c r="M275" s="89"/>
      <c r="N275" s="90"/>
      <c r="O275" s="89"/>
      <c r="P275" s="89"/>
      <c r="Q275" s="90"/>
      <c r="R275" s="93"/>
      <c r="S275" s="90" t="s">
        <v>20</v>
      </c>
      <c r="T275" s="84" t="s">
        <v>1375</v>
      </c>
      <c r="U275" s="84"/>
      <c r="V275" s="54"/>
      <c r="W275" s="55"/>
      <c r="X275" s="53"/>
      <c r="Y275" s="52"/>
      <c r="Z275" s="53"/>
    </row>
    <row r="276" spans="1:26">
      <c r="A276" s="84" t="s">
        <v>82</v>
      </c>
      <c r="B276" s="84" t="s">
        <v>223</v>
      </c>
      <c r="C276" s="84" t="s">
        <v>693</v>
      </c>
      <c r="D276" s="84" t="s">
        <v>1385</v>
      </c>
      <c r="E276" s="84" t="s">
        <v>587</v>
      </c>
      <c r="F276" s="84" t="s">
        <v>31</v>
      </c>
      <c r="G276" s="84" t="s">
        <v>26</v>
      </c>
      <c r="H276" s="84" t="s">
        <v>16</v>
      </c>
      <c r="I276" s="84" t="s">
        <v>26</v>
      </c>
      <c r="J276" s="84" t="s">
        <v>1461</v>
      </c>
      <c r="K276" s="84"/>
      <c r="L276" s="89">
        <v>38565</v>
      </c>
      <c r="M276" s="89">
        <v>39661</v>
      </c>
      <c r="N276" s="90" t="s">
        <v>289</v>
      </c>
      <c r="O276" s="89">
        <v>40756</v>
      </c>
      <c r="P276" s="89">
        <v>40756</v>
      </c>
      <c r="Q276" s="90"/>
      <c r="R276" s="93"/>
      <c r="S276" s="90" t="s">
        <v>20</v>
      </c>
      <c r="T276" s="84" t="s">
        <v>1375</v>
      </c>
      <c r="U276" s="84"/>
      <c r="V276" s="54"/>
      <c r="W276" s="55"/>
      <c r="X276" s="53"/>
      <c r="Y276" s="52"/>
      <c r="Z276" s="53"/>
    </row>
    <row r="277" spans="1:26">
      <c r="A277" s="84" t="s">
        <v>82</v>
      </c>
      <c r="B277" s="84" t="s">
        <v>223</v>
      </c>
      <c r="C277" s="84" t="s">
        <v>1512</v>
      </c>
      <c r="D277" s="84" t="s">
        <v>1388</v>
      </c>
      <c r="E277" s="84" t="s">
        <v>1513</v>
      </c>
      <c r="F277" s="84" t="s">
        <v>37</v>
      </c>
      <c r="G277" s="84" t="s">
        <v>26</v>
      </c>
      <c r="H277" s="84" t="s">
        <v>16</v>
      </c>
      <c r="I277" s="84" t="s">
        <v>26</v>
      </c>
      <c r="J277" s="84" t="s">
        <v>1514</v>
      </c>
      <c r="K277" s="84"/>
      <c r="L277" s="89">
        <v>39539</v>
      </c>
      <c r="M277" s="89">
        <v>41060</v>
      </c>
      <c r="N277" s="90" t="s">
        <v>623</v>
      </c>
      <c r="O277" s="89">
        <v>41425</v>
      </c>
      <c r="P277" s="89">
        <v>41425</v>
      </c>
      <c r="Q277" s="90"/>
      <c r="R277" s="93"/>
      <c r="S277" s="90" t="s">
        <v>20</v>
      </c>
      <c r="T277" s="84" t="s">
        <v>1375</v>
      </c>
      <c r="U277" s="84"/>
      <c r="V277" s="54"/>
      <c r="W277" s="55"/>
      <c r="X277" s="53"/>
      <c r="Y277" s="52"/>
      <c r="Z277" s="53"/>
    </row>
    <row r="278" spans="1:26">
      <c r="A278" s="84" t="s">
        <v>82</v>
      </c>
      <c r="B278" s="84" t="s">
        <v>223</v>
      </c>
      <c r="C278" s="84" t="s">
        <v>1515</v>
      </c>
      <c r="D278" s="84" t="s">
        <v>1388</v>
      </c>
      <c r="E278" s="84" t="s">
        <v>776</v>
      </c>
      <c r="F278" s="84" t="s">
        <v>37</v>
      </c>
      <c r="G278" s="84" t="s">
        <v>26</v>
      </c>
      <c r="H278" s="84" t="s">
        <v>16</v>
      </c>
      <c r="I278" s="84" t="s">
        <v>26</v>
      </c>
      <c r="J278" s="84" t="s">
        <v>1514</v>
      </c>
      <c r="K278" s="84" t="s">
        <v>801</v>
      </c>
      <c r="L278" s="89">
        <v>40817</v>
      </c>
      <c r="M278" s="89">
        <v>42643</v>
      </c>
      <c r="N278" s="90"/>
      <c r="O278" s="89">
        <v>42643</v>
      </c>
      <c r="P278" s="89">
        <v>42643</v>
      </c>
      <c r="Q278" s="90"/>
      <c r="R278" s="93"/>
      <c r="S278" s="90" t="s">
        <v>20</v>
      </c>
      <c r="T278" s="84" t="s">
        <v>1375</v>
      </c>
      <c r="U278" s="84"/>
      <c r="V278" s="54"/>
      <c r="W278" s="55"/>
      <c r="X278" s="53"/>
      <c r="Y278" s="52"/>
      <c r="Z278" s="53"/>
    </row>
    <row r="279" spans="1:26">
      <c r="A279" s="84" t="s">
        <v>82</v>
      </c>
      <c r="B279" s="84" t="s">
        <v>223</v>
      </c>
      <c r="C279" s="84" t="s">
        <v>699</v>
      </c>
      <c r="D279" s="84" t="s">
        <v>1389</v>
      </c>
      <c r="E279" s="84" t="s">
        <v>360</v>
      </c>
      <c r="F279" s="84" t="s">
        <v>37</v>
      </c>
      <c r="G279" s="84" t="s">
        <v>26</v>
      </c>
      <c r="H279" s="84" t="s">
        <v>16</v>
      </c>
      <c r="I279" s="84" t="s">
        <v>26</v>
      </c>
      <c r="J279" s="84" t="s">
        <v>1514</v>
      </c>
      <c r="K279" s="84" t="s">
        <v>801</v>
      </c>
      <c r="L279" s="89">
        <v>40817</v>
      </c>
      <c r="M279" s="89">
        <v>42643</v>
      </c>
      <c r="N279" s="90"/>
      <c r="O279" s="89">
        <v>42643</v>
      </c>
      <c r="P279" s="89">
        <v>42643</v>
      </c>
      <c r="Q279" s="90"/>
      <c r="R279" s="93"/>
      <c r="S279" s="90" t="s">
        <v>20</v>
      </c>
      <c r="T279" s="84" t="s">
        <v>1375</v>
      </c>
      <c r="U279" s="84"/>
      <c r="V279" s="54"/>
      <c r="W279" s="55"/>
      <c r="X279" s="53"/>
      <c r="Y279" s="52"/>
      <c r="Z279" s="53"/>
    </row>
    <row r="280" spans="1:26">
      <c r="A280" s="84" t="s">
        <v>82</v>
      </c>
      <c r="B280" s="84" t="s">
        <v>223</v>
      </c>
      <c r="C280" s="84" t="s">
        <v>700</v>
      </c>
      <c r="D280" s="84" t="s">
        <v>1385</v>
      </c>
      <c r="E280" s="84" t="s">
        <v>701</v>
      </c>
      <c r="F280" s="84" t="s">
        <v>37</v>
      </c>
      <c r="G280" s="84" t="s">
        <v>26</v>
      </c>
      <c r="H280" s="84" t="s">
        <v>16</v>
      </c>
      <c r="I280" s="84" t="s">
        <v>26</v>
      </c>
      <c r="J280" s="84" t="s">
        <v>1514</v>
      </c>
      <c r="K280" s="84"/>
      <c r="L280" s="89">
        <v>38353</v>
      </c>
      <c r="M280" s="89">
        <v>39448</v>
      </c>
      <c r="N280" s="90" t="s">
        <v>289</v>
      </c>
      <c r="O280" s="89">
        <v>40179</v>
      </c>
      <c r="P280" s="89">
        <v>40178</v>
      </c>
      <c r="Q280" s="90"/>
      <c r="R280" s="93"/>
      <c r="S280" s="90" t="s">
        <v>20</v>
      </c>
      <c r="T280" s="84" t="s">
        <v>1375</v>
      </c>
      <c r="U280" s="84"/>
      <c r="V280" s="54"/>
      <c r="W280" s="55"/>
      <c r="X280" s="53"/>
      <c r="Y280" s="52"/>
      <c r="Z280" s="53"/>
    </row>
    <row r="281" spans="1:26">
      <c r="A281" s="84" t="s">
        <v>82</v>
      </c>
      <c r="B281" s="84" t="s">
        <v>223</v>
      </c>
      <c r="C281" s="84" t="s">
        <v>700</v>
      </c>
      <c r="D281" s="84" t="s">
        <v>1388</v>
      </c>
      <c r="E281" s="84" t="s">
        <v>702</v>
      </c>
      <c r="F281" s="84" t="s">
        <v>37</v>
      </c>
      <c r="G281" s="84" t="s">
        <v>26</v>
      </c>
      <c r="H281" s="84" t="s">
        <v>16</v>
      </c>
      <c r="I281" s="84" t="s">
        <v>26</v>
      </c>
      <c r="J281" s="84" t="s">
        <v>1514</v>
      </c>
      <c r="K281" s="84"/>
      <c r="L281" s="89">
        <v>39173</v>
      </c>
      <c r="M281" s="89">
        <v>40999</v>
      </c>
      <c r="N281" s="90" t="s">
        <v>289</v>
      </c>
      <c r="O281" s="89">
        <v>41729</v>
      </c>
      <c r="P281" s="89">
        <v>40999</v>
      </c>
      <c r="Q281" s="90"/>
      <c r="R281" s="93"/>
      <c r="S281" s="90" t="s">
        <v>20</v>
      </c>
      <c r="T281" s="84" t="s">
        <v>1375</v>
      </c>
      <c r="U281" s="84"/>
      <c r="V281" s="54"/>
      <c r="W281" s="55"/>
      <c r="X281" s="53"/>
      <c r="Y281" s="52"/>
      <c r="Z281" s="53"/>
    </row>
    <row r="282" spans="1:26">
      <c r="A282" s="84" t="s">
        <v>82</v>
      </c>
      <c r="B282" s="84" t="s">
        <v>223</v>
      </c>
      <c r="C282" s="84" t="s">
        <v>700</v>
      </c>
      <c r="D282" s="84" t="s">
        <v>1388</v>
      </c>
      <c r="E282" s="84" t="s">
        <v>703</v>
      </c>
      <c r="F282" s="84" t="s">
        <v>37</v>
      </c>
      <c r="G282" s="84" t="s">
        <v>26</v>
      </c>
      <c r="H282" s="84" t="s">
        <v>16</v>
      </c>
      <c r="I282" s="84" t="s">
        <v>26</v>
      </c>
      <c r="J282" s="84" t="s">
        <v>1514</v>
      </c>
      <c r="K282" s="84"/>
      <c r="L282" s="89">
        <v>39173</v>
      </c>
      <c r="M282" s="89">
        <v>40999</v>
      </c>
      <c r="N282" s="90" t="s">
        <v>289</v>
      </c>
      <c r="O282" s="89">
        <v>41729</v>
      </c>
      <c r="P282" s="89">
        <v>40999</v>
      </c>
      <c r="Q282" s="90"/>
      <c r="R282" s="93"/>
      <c r="S282" s="90" t="s">
        <v>20</v>
      </c>
      <c r="T282" s="84" t="s">
        <v>1375</v>
      </c>
      <c r="U282" s="84"/>
      <c r="V282" s="54"/>
      <c r="W282" s="55"/>
      <c r="X282" s="53"/>
      <c r="Y282" s="52"/>
      <c r="Z282" s="53"/>
    </row>
    <row r="283" spans="1:26">
      <c r="A283" s="84" t="s">
        <v>82</v>
      </c>
      <c r="B283" s="84" t="s">
        <v>223</v>
      </c>
      <c r="C283" s="84" t="s">
        <v>700</v>
      </c>
      <c r="D283" s="84" t="s">
        <v>1385</v>
      </c>
      <c r="E283" s="84" t="s">
        <v>704</v>
      </c>
      <c r="F283" s="84" t="s">
        <v>37</v>
      </c>
      <c r="G283" s="84" t="s">
        <v>26</v>
      </c>
      <c r="H283" s="84" t="s">
        <v>16</v>
      </c>
      <c r="I283" s="84" t="s">
        <v>26</v>
      </c>
      <c r="J283" s="84" t="s">
        <v>1514</v>
      </c>
      <c r="K283" s="84"/>
      <c r="L283" s="89">
        <v>38353</v>
      </c>
      <c r="M283" s="89">
        <v>39447</v>
      </c>
      <c r="N283" s="90" t="s">
        <v>289</v>
      </c>
      <c r="O283" s="89">
        <v>40178</v>
      </c>
      <c r="P283" s="89">
        <v>40178</v>
      </c>
      <c r="Q283" s="90"/>
      <c r="R283" s="93"/>
      <c r="S283" s="90" t="s">
        <v>20</v>
      </c>
      <c r="T283" s="84" t="s">
        <v>1375</v>
      </c>
      <c r="U283" s="84"/>
      <c r="V283" s="54"/>
      <c r="W283" s="55"/>
      <c r="X283" s="53"/>
      <c r="Y283" s="52"/>
      <c r="Z283" s="53"/>
    </row>
    <row r="284" spans="1:26">
      <c r="A284" s="84" t="s">
        <v>82</v>
      </c>
      <c r="B284" s="84" t="s">
        <v>223</v>
      </c>
      <c r="C284" s="84" t="s">
        <v>705</v>
      </c>
      <c r="D284" s="84" t="s">
        <v>1388</v>
      </c>
      <c r="E284" s="84" t="s">
        <v>706</v>
      </c>
      <c r="F284" s="84" t="s">
        <v>37</v>
      </c>
      <c r="G284" s="84" t="s">
        <v>26</v>
      </c>
      <c r="H284" s="84" t="s">
        <v>16</v>
      </c>
      <c r="I284" s="84" t="s">
        <v>26</v>
      </c>
      <c r="J284" s="84" t="s">
        <v>1514</v>
      </c>
      <c r="K284" s="84" t="s">
        <v>801</v>
      </c>
      <c r="L284" s="89">
        <v>39173</v>
      </c>
      <c r="M284" s="89">
        <v>41364</v>
      </c>
      <c r="N284" s="90" t="s">
        <v>289</v>
      </c>
      <c r="O284" s="89">
        <v>42094</v>
      </c>
      <c r="P284" s="89" t="s">
        <v>1516</v>
      </c>
      <c r="Q284" s="90" t="s">
        <v>1517</v>
      </c>
      <c r="R284" s="93">
        <v>2</v>
      </c>
      <c r="S284" s="90" t="s">
        <v>20</v>
      </c>
      <c r="T284" s="84" t="s">
        <v>1375</v>
      </c>
      <c r="U284" s="84" t="s">
        <v>1518</v>
      </c>
      <c r="V284" s="54"/>
      <c r="W284" s="55"/>
      <c r="X284" s="53"/>
      <c r="Y284" s="52"/>
      <c r="Z284" s="53"/>
    </row>
    <row r="285" spans="1:26">
      <c r="A285" s="84" t="s">
        <v>82</v>
      </c>
      <c r="B285" s="84" t="s">
        <v>223</v>
      </c>
      <c r="C285" s="84" t="s">
        <v>705</v>
      </c>
      <c r="D285" s="84" t="s">
        <v>1388</v>
      </c>
      <c r="E285" s="84" t="s">
        <v>707</v>
      </c>
      <c r="F285" s="84" t="s">
        <v>37</v>
      </c>
      <c r="G285" s="84" t="s">
        <v>26</v>
      </c>
      <c r="H285" s="84" t="s">
        <v>16</v>
      </c>
      <c r="I285" s="84" t="s">
        <v>26</v>
      </c>
      <c r="J285" s="84" t="s">
        <v>1514</v>
      </c>
      <c r="K285" s="84" t="s">
        <v>801</v>
      </c>
      <c r="L285" s="89">
        <v>39173</v>
      </c>
      <c r="M285" s="89">
        <v>41364</v>
      </c>
      <c r="N285" s="90" t="s">
        <v>375</v>
      </c>
      <c r="O285" s="89">
        <v>42094</v>
      </c>
      <c r="P285" s="89" t="s">
        <v>1516</v>
      </c>
      <c r="Q285" s="90">
        <v>2011</v>
      </c>
      <c r="R285" s="93">
        <v>2</v>
      </c>
      <c r="S285" s="90" t="s">
        <v>20</v>
      </c>
      <c r="T285" s="84" t="s">
        <v>1375</v>
      </c>
      <c r="U285" s="84" t="s">
        <v>1519</v>
      </c>
      <c r="V285" s="54"/>
      <c r="W285" s="55"/>
      <c r="X285" s="53"/>
      <c r="Y285" s="52"/>
      <c r="Z285" s="53"/>
    </row>
    <row r="286" spans="1:26">
      <c r="A286" s="84" t="s">
        <v>82</v>
      </c>
      <c r="B286" s="84" t="s">
        <v>223</v>
      </c>
      <c r="C286" s="84" t="s">
        <v>705</v>
      </c>
      <c r="D286" s="84" t="s">
        <v>1388</v>
      </c>
      <c r="E286" s="84" t="s">
        <v>708</v>
      </c>
      <c r="F286" s="84" t="s">
        <v>37</v>
      </c>
      <c r="G286" s="84" t="s">
        <v>26</v>
      </c>
      <c r="H286" s="84" t="s">
        <v>16</v>
      </c>
      <c r="I286" s="84" t="s">
        <v>26</v>
      </c>
      <c r="J286" s="84" t="s">
        <v>1514</v>
      </c>
      <c r="K286" s="84" t="s">
        <v>801</v>
      </c>
      <c r="L286" s="89">
        <v>39173</v>
      </c>
      <c r="M286" s="89">
        <v>41364</v>
      </c>
      <c r="N286" s="90" t="s">
        <v>375</v>
      </c>
      <c r="O286" s="89">
        <v>42094</v>
      </c>
      <c r="P286" s="89" t="s">
        <v>1516</v>
      </c>
      <c r="Q286" s="90">
        <v>2011</v>
      </c>
      <c r="R286" s="93">
        <v>2</v>
      </c>
      <c r="S286" s="90" t="s">
        <v>20</v>
      </c>
      <c r="T286" s="84" t="s">
        <v>1375</v>
      </c>
      <c r="U286" s="84" t="s">
        <v>1519</v>
      </c>
      <c r="V286" s="54"/>
      <c r="W286" s="55"/>
      <c r="X286" s="53"/>
      <c r="Y286" s="52"/>
      <c r="Z286" s="53"/>
    </row>
    <row r="287" spans="1:26">
      <c r="A287" s="84" t="s">
        <v>82</v>
      </c>
      <c r="B287" s="84" t="s">
        <v>223</v>
      </c>
      <c r="C287" s="84" t="s">
        <v>705</v>
      </c>
      <c r="D287" s="84" t="s">
        <v>1389</v>
      </c>
      <c r="E287" s="84" t="s">
        <v>360</v>
      </c>
      <c r="F287" s="84" t="s">
        <v>37</v>
      </c>
      <c r="G287" s="84" t="s">
        <v>26</v>
      </c>
      <c r="H287" s="84" t="s">
        <v>16</v>
      </c>
      <c r="I287" s="84" t="s">
        <v>26</v>
      </c>
      <c r="J287" s="84" t="s">
        <v>1514</v>
      </c>
      <c r="K287" s="84" t="s">
        <v>801</v>
      </c>
      <c r="L287" s="89">
        <v>39904</v>
      </c>
      <c r="M287" s="89" t="s">
        <v>28</v>
      </c>
      <c r="N287" s="90" t="s">
        <v>28</v>
      </c>
      <c r="O287" s="89">
        <v>45747</v>
      </c>
      <c r="P287" s="89" t="s">
        <v>28</v>
      </c>
      <c r="Q287" s="90">
        <v>2025</v>
      </c>
      <c r="R287" s="93"/>
      <c r="S287" s="90" t="s">
        <v>20</v>
      </c>
      <c r="T287" s="84" t="s">
        <v>1375</v>
      </c>
      <c r="U287" s="84" t="s">
        <v>28</v>
      </c>
      <c r="V287" s="54"/>
      <c r="W287" s="55"/>
      <c r="X287" s="53"/>
      <c r="Y287" s="52"/>
      <c r="Z287" s="53"/>
    </row>
    <row r="288" spans="1:26" ht="31.5">
      <c r="A288" s="84" t="s">
        <v>82</v>
      </c>
      <c r="B288" s="84" t="s">
        <v>223</v>
      </c>
      <c r="C288" s="84" t="s">
        <v>709</v>
      </c>
      <c r="D288" s="84" t="s">
        <v>468</v>
      </c>
      <c r="E288" s="84" t="s">
        <v>1520</v>
      </c>
      <c r="F288" s="84" t="s">
        <v>37</v>
      </c>
      <c r="G288" s="84" t="s">
        <v>26</v>
      </c>
      <c r="H288" s="84" t="s">
        <v>16</v>
      </c>
      <c r="I288" s="84" t="s">
        <v>26</v>
      </c>
      <c r="J288" s="84" t="s">
        <v>1514</v>
      </c>
      <c r="K288" s="84" t="s">
        <v>1521</v>
      </c>
      <c r="L288" s="89" t="s">
        <v>1522</v>
      </c>
      <c r="M288" s="89">
        <v>41364</v>
      </c>
      <c r="N288" s="90" t="s">
        <v>84</v>
      </c>
      <c r="O288" s="89">
        <v>41364</v>
      </c>
      <c r="P288" s="89">
        <v>41364</v>
      </c>
      <c r="Q288" s="90" t="s">
        <v>1523</v>
      </c>
      <c r="R288" s="93">
        <v>8</v>
      </c>
      <c r="S288" s="90" t="s">
        <v>20</v>
      </c>
      <c r="T288" s="84" t="s">
        <v>1375</v>
      </c>
      <c r="U288" s="84" t="s">
        <v>1524</v>
      </c>
      <c r="W288" s="55"/>
      <c r="X288" s="53"/>
      <c r="Y288" s="52"/>
      <c r="Z288" s="53"/>
    </row>
    <row r="289" spans="1:26" ht="31.5">
      <c r="A289" s="84" t="s">
        <v>82</v>
      </c>
      <c r="B289" s="84" t="s">
        <v>223</v>
      </c>
      <c r="C289" s="84" t="s">
        <v>709</v>
      </c>
      <c r="D289" s="84" t="s">
        <v>1388</v>
      </c>
      <c r="E289" s="84" t="s">
        <v>1525</v>
      </c>
      <c r="F289" s="84" t="s">
        <v>37</v>
      </c>
      <c r="G289" s="84" t="s">
        <v>26</v>
      </c>
      <c r="H289" s="84" t="s">
        <v>16</v>
      </c>
      <c r="I289" s="84" t="s">
        <v>26</v>
      </c>
      <c r="J289" s="84" t="s">
        <v>1514</v>
      </c>
      <c r="K289" s="84" t="s">
        <v>1521</v>
      </c>
      <c r="L289" s="89" t="s">
        <v>1522</v>
      </c>
      <c r="M289" s="89">
        <v>41364</v>
      </c>
      <c r="N289" s="90" t="s">
        <v>84</v>
      </c>
      <c r="O289" s="89">
        <v>41364</v>
      </c>
      <c r="P289" s="89">
        <v>41364</v>
      </c>
      <c r="Q289" s="90" t="s">
        <v>1523</v>
      </c>
      <c r="R289" s="93"/>
      <c r="S289" s="90" t="s">
        <v>20</v>
      </c>
      <c r="T289" s="84" t="s">
        <v>1375</v>
      </c>
      <c r="U289" s="84" t="s">
        <v>1526</v>
      </c>
      <c r="W289" s="55"/>
      <c r="X289" s="53"/>
      <c r="Y289" s="53"/>
      <c r="Z289" s="53"/>
    </row>
    <row r="290" spans="1:26" ht="31.5">
      <c r="A290" s="84" t="s">
        <v>82</v>
      </c>
      <c r="B290" s="84" t="s">
        <v>223</v>
      </c>
      <c r="C290" s="84" t="s">
        <v>709</v>
      </c>
      <c r="D290" s="84" t="s">
        <v>1388</v>
      </c>
      <c r="E290" s="84" t="s">
        <v>711</v>
      </c>
      <c r="F290" s="84" t="s">
        <v>37</v>
      </c>
      <c r="G290" s="84" t="s">
        <v>26</v>
      </c>
      <c r="H290" s="84" t="s">
        <v>16</v>
      </c>
      <c r="I290" s="84" t="s">
        <v>26</v>
      </c>
      <c r="J290" s="84" t="s">
        <v>1514</v>
      </c>
      <c r="K290" s="84" t="s">
        <v>1521</v>
      </c>
      <c r="L290" s="89" t="s">
        <v>1522</v>
      </c>
      <c r="M290" s="89">
        <v>41364</v>
      </c>
      <c r="N290" s="90" t="s">
        <v>84</v>
      </c>
      <c r="O290" s="89">
        <v>41364</v>
      </c>
      <c r="P290" s="89">
        <v>41364</v>
      </c>
      <c r="Q290" s="90" t="s">
        <v>1523</v>
      </c>
      <c r="R290" s="93"/>
      <c r="S290" s="90" t="s">
        <v>20</v>
      </c>
      <c r="T290" s="84" t="s">
        <v>1375</v>
      </c>
      <c r="U290" s="84" t="s">
        <v>1526</v>
      </c>
      <c r="W290" s="55"/>
      <c r="X290" s="53"/>
      <c r="Y290" s="52"/>
      <c r="Z290" s="53"/>
    </row>
    <row r="291" spans="1:26" ht="31.5">
      <c r="A291" s="84" t="s">
        <v>82</v>
      </c>
      <c r="B291" s="84" t="s">
        <v>223</v>
      </c>
      <c r="C291" s="84" t="s">
        <v>709</v>
      </c>
      <c r="D291" s="84" t="s">
        <v>1387</v>
      </c>
      <c r="E291" s="84" t="s">
        <v>712</v>
      </c>
      <c r="F291" s="84" t="s">
        <v>37</v>
      </c>
      <c r="G291" s="84" t="s">
        <v>26</v>
      </c>
      <c r="H291" s="84" t="s">
        <v>16</v>
      </c>
      <c r="I291" s="84" t="s">
        <v>26</v>
      </c>
      <c r="J291" s="84" t="s">
        <v>1514</v>
      </c>
      <c r="K291" s="84" t="s">
        <v>1521</v>
      </c>
      <c r="L291" s="89" t="s">
        <v>1522</v>
      </c>
      <c r="M291" s="89">
        <v>41364</v>
      </c>
      <c r="N291" s="90" t="s">
        <v>84</v>
      </c>
      <c r="O291" s="89">
        <v>41364</v>
      </c>
      <c r="P291" s="89">
        <v>41364</v>
      </c>
      <c r="Q291" s="90" t="s">
        <v>1523</v>
      </c>
      <c r="R291" s="93"/>
      <c r="S291" s="90" t="s">
        <v>20</v>
      </c>
      <c r="T291" s="84" t="s">
        <v>1375</v>
      </c>
      <c r="U291" s="84" t="s">
        <v>1526</v>
      </c>
      <c r="W291" s="55"/>
      <c r="X291" s="53"/>
      <c r="Y291" s="52"/>
      <c r="Z291" s="53"/>
    </row>
    <row r="292" spans="1:26" ht="31.5">
      <c r="A292" s="84" t="s">
        <v>82</v>
      </c>
      <c r="B292" s="84" t="s">
        <v>223</v>
      </c>
      <c r="C292" s="84" t="s">
        <v>709</v>
      </c>
      <c r="D292" s="84" t="s">
        <v>1381</v>
      </c>
      <c r="E292" s="84" t="s">
        <v>584</v>
      </c>
      <c r="F292" s="84" t="s">
        <v>37</v>
      </c>
      <c r="G292" s="84" t="s">
        <v>26</v>
      </c>
      <c r="H292" s="84" t="s">
        <v>16</v>
      </c>
      <c r="I292" s="84" t="s">
        <v>26</v>
      </c>
      <c r="J292" s="84" t="s">
        <v>1514</v>
      </c>
      <c r="K292" s="84" t="s">
        <v>103</v>
      </c>
      <c r="L292" s="89" t="s">
        <v>1527</v>
      </c>
      <c r="M292" s="89">
        <v>43101</v>
      </c>
      <c r="N292" s="90"/>
      <c r="O292" s="89">
        <v>43465</v>
      </c>
      <c r="P292" s="89">
        <v>43465</v>
      </c>
      <c r="Q292" s="90"/>
      <c r="R292" s="93">
        <v>63</v>
      </c>
      <c r="S292" s="90" t="s">
        <v>20</v>
      </c>
      <c r="T292" s="84" t="s">
        <v>1375</v>
      </c>
      <c r="U292" s="84" t="s">
        <v>1528</v>
      </c>
      <c r="W292" s="55"/>
      <c r="X292" s="53"/>
      <c r="Y292" s="53"/>
      <c r="Z292" s="53"/>
    </row>
    <row r="293" spans="1:26">
      <c r="A293" s="84" t="s">
        <v>82</v>
      </c>
      <c r="B293" s="84" t="s">
        <v>223</v>
      </c>
      <c r="C293" s="84" t="s">
        <v>713</v>
      </c>
      <c r="D293" s="84" t="s">
        <v>1376</v>
      </c>
      <c r="E293" s="84" t="s">
        <v>714</v>
      </c>
      <c r="F293" s="84" t="s">
        <v>37</v>
      </c>
      <c r="G293" s="84" t="s">
        <v>26</v>
      </c>
      <c r="H293" s="84" t="s">
        <v>16</v>
      </c>
      <c r="I293" s="84" t="s">
        <v>26</v>
      </c>
      <c r="J293" s="84" t="s">
        <v>1514</v>
      </c>
      <c r="K293" s="84" t="s">
        <v>715</v>
      </c>
      <c r="L293" s="89">
        <v>40360</v>
      </c>
      <c r="M293" s="89">
        <v>42916</v>
      </c>
      <c r="N293" s="90" t="s">
        <v>716</v>
      </c>
      <c r="O293" s="89">
        <v>43281</v>
      </c>
      <c r="P293" s="89">
        <v>42916</v>
      </c>
      <c r="Q293" s="90"/>
      <c r="R293" s="93">
        <v>1.9</v>
      </c>
      <c r="S293" s="90" t="s">
        <v>20</v>
      </c>
      <c r="T293" s="84" t="s">
        <v>1375</v>
      </c>
      <c r="U293" s="84" t="s">
        <v>717</v>
      </c>
      <c r="W293" s="55"/>
      <c r="X293" s="53"/>
      <c r="Y293" s="52"/>
      <c r="Z293" s="53"/>
    </row>
    <row r="294" spans="1:26">
      <c r="A294" s="84" t="s">
        <v>82</v>
      </c>
      <c r="B294" s="84" t="s">
        <v>223</v>
      </c>
      <c r="C294" s="84" t="s">
        <v>713</v>
      </c>
      <c r="D294" s="84" t="s">
        <v>1388</v>
      </c>
      <c r="E294" s="84" t="s">
        <v>718</v>
      </c>
      <c r="F294" s="84" t="s">
        <v>37</v>
      </c>
      <c r="G294" s="84" t="s">
        <v>26</v>
      </c>
      <c r="H294" s="84" t="s">
        <v>16</v>
      </c>
      <c r="I294" s="84" t="s">
        <v>26</v>
      </c>
      <c r="J294" s="84" t="s">
        <v>1514</v>
      </c>
      <c r="K294" s="84" t="s">
        <v>715</v>
      </c>
      <c r="L294" s="89">
        <v>40452</v>
      </c>
      <c r="M294" s="89">
        <v>42916</v>
      </c>
      <c r="N294" s="90" t="s">
        <v>716</v>
      </c>
      <c r="O294" s="89">
        <v>43281</v>
      </c>
      <c r="P294" s="89">
        <v>42916</v>
      </c>
      <c r="Q294" s="90"/>
      <c r="R294" s="93">
        <v>3.1</v>
      </c>
      <c r="S294" s="90" t="s">
        <v>20</v>
      </c>
      <c r="T294" s="84" t="s">
        <v>1375</v>
      </c>
      <c r="U294" s="84" t="s">
        <v>719</v>
      </c>
      <c r="W294" s="55"/>
      <c r="X294" s="53"/>
      <c r="Y294" s="52"/>
      <c r="Z294" s="53"/>
    </row>
    <row r="295" spans="1:26">
      <c r="A295" s="84" t="s">
        <v>82</v>
      </c>
      <c r="B295" s="84" t="s">
        <v>223</v>
      </c>
      <c r="C295" s="84" t="s">
        <v>713</v>
      </c>
      <c r="D295" s="84" t="s">
        <v>1389</v>
      </c>
      <c r="E295" s="84" t="s">
        <v>720</v>
      </c>
      <c r="F295" s="84" t="s">
        <v>37</v>
      </c>
      <c r="G295" s="84" t="s">
        <v>26</v>
      </c>
      <c r="H295" s="84" t="s">
        <v>16</v>
      </c>
      <c r="I295" s="84" t="s">
        <v>26</v>
      </c>
      <c r="J295" s="84" t="s">
        <v>1514</v>
      </c>
      <c r="K295" s="84" t="s">
        <v>715</v>
      </c>
      <c r="L295" s="89">
        <v>39173</v>
      </c>
      <c r="M295" s="89">
        <v>40633</v>
      </c>
      <c r="N295" s="90" t="s">
        <v>721</v>
      </c>
      <c r="O295" s="89">
        <v>42094</v>
      </c>
      <c r="P295" s="89">
        <v>41364</v>
      </c>
      <c r="Q295" s="90">
        <v>41000</v>
      </c>
      <c r="R295" s="93">
        <v>1.9</v>
      </c>
      <c r="S295" s="90" t="s">
        <v>20</v>
      </c>
      <c r="T295" s="84" t="s">
        <v>1375</v>
      </c>
      <c r="U295" s="84" t="s">
        <v>717</v>
      </c>
      <c r="W295" s="55"/>
      <c r="X295" s="53"/>
      <c r="Y295" s="52"/>
      <c r="Z295" s="53"/>
    </row>
    <row r="296" spans="1:26">
      <c r="A296" s="84" t="s">
        <v>82</v>
      </c>
      <c r="B296" s="84" t="s">
        <v>223</v>
      </c>
      <c r="C296" s="84" t="s">
        <v>722</v>
      </c>
      <c r="D296" s="84" t="s">
        <v>1388</v>
      </c>
      <c r="E296" s="84" t="s">
        <v>723</v>
      </c>
      <c r="F296" s="84" t="s">
        <v>37</v>
      </c>
      <c r="G296" s="84" t="s">
        <v>26</v>
      </c>
      <c r="H296" s="84" t="s">
        <v>16</v>
      </c>
      <c r="I296" s="84" t="s">
        <v>26</v>
      </c>
      <c r="J296" s="84" t="s">
        <v>1514</v>
      </c>
      <c r="K296" s="84" t="s">
        <v>501</v>
      </c>
      <c r="L296" s="89">
        <v>39904</v>
      </c>
      <c r="M296" s="89">
        <v>42460</v>
      </c>
      <c r="N296" s="90" t="s">
        <v>313</v>
      </c>
      <c r="O296" s="89">
        <v>42460</v>
      </c>
      <c r="P296" s="89">
        <v>42460</v>
      </c>
      <c r="Q296" s="90"/>
      <c r="R296" s="93">
        <v>56</v>
      </c>
      <c r="S296" s="90" t="s">
        <v>20</v>
      </c>
      <c r="T296" s="84" t="s">
        <v>1375</v>
      </c>
      <c r="U296" s="84" t="s">
        <v>724</v>
      </c>
      <c r="W296" s="55"/>
      <c r="X296" s="53"/>
      <c r="Y296" s="52"/>
      <c r="Z296" s="53"/>
    </row>
    <row r="297" spans="1:26">
      <c r="A297" s="84" t="s">
        <v>82</v>
      </c>
      <c r="B297" s="84" t="s">
        <v>223</v>
      </c>
      <c r="C297" s="84" t="s">
        <v>722</v>
      </c>
      <c r="D297" s="84" t="s">
        <v>1388</v>
      </c>
      <c r="E297" s="84" t="s">
        <v>725</v>
      </c>
      <c r="F297" s="84" t="s">
        <v>37</v>
      </c>
      <c r="G297" s="84" t="s">
        <v>26</v>
      </c>
      <c r="H297" s="84" t="s">
        <v>16</v>
      </c>
      <c r="I297" s="84" t="s">
        <v>26</v>
      </c>
      <c r="J297" s="84" t="s">
        <v>1514</v>
      </c>
      <c r="K297" s="84" t="s">
        <v>501</v>
      </c>
      <c r="L297" s="89">
        <v>39904</v>
      </c>
      <c r="M297" s="89">
        <v>42460</v>
      </c>
      <c r="N297" s="90" t="s">
        <v>313</v>
      </c>
      <c r="O297" s="89">
        <v>42460</v>
      </c>
      <c r="P297" s="89">
        <v>42460</v>
      </c>
      <c r="Q297" s="90"/>
      <c r="R297" s="93"/>
      <c r="S297" s="90"/>
      <c r="T297" s="84" t="s">
        <v>1375</v>
      </c>
      <c r="U297" s="84" t="s">
        <v>726</v>
      </c>
      <c r="W297" s="55"/>
      <c r="X297" s="53"/>
      <c r="Y297" s="52"/>
      <c r="Z297" s="53"/>
    </row>
    <row r="298" spans="1:26">
      <c r="A298" s="84" t="s">
        <v>82</v>
      </c>
      <c r="B298" s="84" t="s">
        <v>223</v>
      </c>
      <c r="C298" s="84" t="s">
        <v>722</v>
      </c>
      <c r="D298" s="84" t="s">
        <v>1389</v>
      </c>
      <c r="E298" s="84" t="s">
        <v>727</v>
      </c>
      <c r="F298" s="84" t="s">
        <v>37</v>
      </c>
      <c r="G298" s="84" t="s">
        <v>26</v>
      </c>
      <c r="H298" s="84" t="s">
        <v>16</v>
      </c>
      <c r="I298" s="84" t="s">
        <v>26</v>
      </c>
      <c r="J298" s="84" t="s">
        <v>1514</v>
      </c>
      <c r="K298" s="84" t="s">
        <v>728</v>
      </c>
      <c r="L298" s="89">
        <v>40545</v>
      </c>
      <c r="M298" s="89">
        <v>42006</v>
      </c>
      <c r="N298" s="90" t="s">
        <v>377</v>
      </c>
      <c r="O298" s="89">
        <v>42371</v>
      </c>
      <c r="P298" s="89">
        <v>42006</v>
      </c>
      <c r="Q298" s="90"/>
      <c r="R298" s="93">
        <v>5.6</v>
      </c>
      <c r="S298" s="90" t="s">
        <v>20</v>
      </c>
      <c r="T298" s="84" t="s">
        <v>1375</v>
      </c>
      <c r="U298" s="84" t="s">
        <v>729</v>
      </c>
      <c r="W298" s="55"/>
      <c r="X298" s="53"/>
      <c r="Y298" s="52"/>
      <c r="Z298" s="53"/>
    </row>
    <row r="299" spans="1:26">
      <c r="A299" s="84" t="s">
        <v>82</v>
      </c>
      <c r="B299" s="84" t="s">
        <v>223</v>
      </c>
      <c r="C299" s="84" t="s">
        <v>722</v>
      </c>
      <c r="D299" s="84" t="s">
        <v>1389</v>
      </c>
      <c r="E299" s="84" t="s">
        <v>730</v>
      </c>
      <c r="F299" s="84" t="s">
        <v>37</v>
      </c>
      <c r="G299" s="84" t="s">
        <v>26</v>
      </c>
      <c r="H299" s="84" t="s">
        <v>16</v>
      </c>
      <c r="I299" s="84" t="s">
        <v>26</v>
      </c>
      <c r="J299" s="84" t="s">
        <v>1514</v>
      </c>
      <c r="K299" s="84" t="s">
        <v>501</v>
      </c>
      <c r="L299" s="89">
        <v>40545</v>
      </c>
      <c r="M299" s="89">
        <v>42006</v>
      </c>
      <c r="N299" s="90" t="s">
        <v>377</v>
      </c>
      <c r="O299" s="89">
        <v>42371</v>
      </c>
      <c r="P299" s="89">
        <v>42006</v>
      </c>
      <c r="Q299" s="90"/>
      <c r="R299" s="93">
        <v>0.4</v>
      </c>
      <c r="S299" s="90"/>
      <c r="T299" s="84" t="s">
        <v>1375</v>
      </c>
      <c r="U299" s="84">
        <v>400000</v>
      </c>
      <c r="W299" s="53"/>
      <c r="X299" s="53"/>
      <c r="Y299" s="52"/>
      <c r="Z299" s="53"/>
    </row>
    <row r="300" spans="1:26">
      <c r="A300" s="84" t="s">
        <v>82</v>
      </c>
      <c r="B300" s="84" t="s">
        <v>223</v>
      </c>
      <c r="C300" s="84" t="s">
        <v>722</v>
      </c>
      <c r="D300" s="84" t="s">
        <v>1389</v>
      </c>
      <c r="E300" s="84" t="s">
        <v>731</v>
      </c>
      <c r="F300" s="84" t="s">
        <v>37</v>
      </c>
      <c r="G300" s="84" t="s">
        <v>26</v>
      </c>
      <c r="H300" s="84" t="s">
        <v>16</v>
      </c>
      <c r="I300" s="84" t="s">
        <v>26</v>
      </c>
      <c r="J300" s="84" t="s">
        <v>1514</v>
      </c>
      <c r="K300" s="84" t="s">
        <v>732</v>
      </c>
      <c r="L300" s="89">
        <v>40545</v>
      </c>
      <c r="M300" s="89">
        <v>42006</v>
      </c>
      <c r="N300" s="90" t="s">
        <v>377</v>
      </c>
      <c r="O300" s="89">
        <v>42371</v>
      </c>
      <c r="P300" s="89">
        <v>42006</v>
      </c>
      <c r="Q300" s="90"/>
      <c r="R300" s="93">
        <v>0.44</v>
      </c>
      <c r="S300" s="90"/>
      <c r="T300" s="84" t="s">
        <v>1375</v>
      </c>
      <c r="U300" s="84">
        <v>440000</v>
      </c>
      <c r="W300" s="57"/>
      <c r="X300" s="52"/>
      <c r="Y300" s="52"/>
      <c r="Z300" s="53"/>
    </row>
    <row r="301" spans="1:26">
      <c r="A301" s="84" t="s">
        <v>82</v>
      </c>
      <c r="B301" s="84" t="s">
        <v>223</v>
      </c>
      <c r="C301" s="84"/>
      <c r="D301" s="84" t="s">
        <v>1388</v>
      </c>
      <c r="E301" s="84" t="s">
        <v>733</v>
      </c>
      <c r="F301" s="84" t="s">
        <v>37</v>
      </c>
      <c r="G301" s="84" t="s">
        <v>26</v>
      </c>
      <c r="H301" s="84" t="s">
        <v>16</v>
      </c>
      <c r="I301" s="84" t="s">
        <v>26</v>
      </c>
      <c r="J301" s="84" t="s">
        <v>1514</v>
      </c>
      <c r="K301" s="84" t="s">
        <v>501</v>
      </c>
      <c r="L301" s="89">
        <v>40817</v>
      </c>
      <c r="M301" s="89">
        <v>41394</v>
      </c>
      <c r="N301" s="90" t="s">
        <v>377</v>
      </c>
      <c r="O301" s="89">
        <v>41759</v>
      </c>
      <c r="P301" s="89">
        <v>41394</v>
      </c>
      <c r="Q301" s="90"/>
      <c r="R301" s="93">
        <v>0.47099999999999997</v>
      </c>
      <c r="S301" s="90"/>
      <c r="T301" s="84" t="s">
        <v>1375</v>
      </c>
      <c r="U301" s="84">
        <v>471000</v>
      </c>
      <c r="W301" s="57"/>
      <c r="X301" s="52"/>
      <c r="Y301" s="52"/>
      <c r="Z301" s="53"/>
    </row>
    <row r="302" spans="1:26">
      <c r="A302" s="84" t="s">
        <v>82</v>
      </c>
      <c r="B302" s="84" t="s">
        <v>223</v>
      </c>
      <c r="C302" s="84" t="s">
        <v>722</v>
      </c>
      <c r="D302" s="84" t="s">
        <v>255</v>
      </c>
      <c r="E302" s="84" t="s">
        <v>255</v>
      </c>
      <c r="F302" s="84" t="s">
        <v>37</v>
      </c>
      <c r="G302" s="84" t="s">
        <v>26</v>
      </c>
      <c r="H302" s="84" t="s">
        <v>16</v>
      </c>
      <c r="I302" s="84" t="s">
        <v>26</v>
      </c>
      <c r="J302" s="84" t="s">
        <v>1514</v>
      </c>
      <c r="K302" s="84" t="s">
        <v>734</v>
      </c>
      <c r="L302" s="89"/>
      <c r="M302" s="89"/>
      <c r="N302" s="90"/>
      <c r="O302" s="89"/>
      <c r="P302" s="89"/>
      <c r="Q302" s="90"/>
      <c r="R302" s="93"/>
      <c r="S302" s="90"/>
      <c r="T302" s="84" t="s">
        <v>1375</v>
      </c>
      <c r="U302" s="84"/>
      <c r="W302" s="55"/>
      <c r="X302" s="53"/>
      <c r="Y302" s="52"/>
      <c r="Z302" s="53"/>
    </row>
    <row r="303" spans="1:26">
      <c r="A303" s="84" t="s">
        <v>82</v>
      </c>
      <c r="B303" s="84" t="s">
        <v>223</v>
      </c>
      <c r="C303" s="84" t="s">
        <v>735</v>
      </c>
      <c r="D303" s="84" t="s">
        <v>1376</v>
      </c>
      <c r="E303" s="84" t="s">
        <v>1529</v>
      </c>
      <c r="F303" s="84" t="s">
        <v>37</v>
      </c>
      <c r="G303" s="84" t="s">
        <v>26</v>
      </c>
      <c r="H303" s="84" t="s">
        <v>16</v>
      </c>
      <c r="I303" s="84" t="s">
        <v>26</v>
      </c>
      <c r="J303" s="84" t="s">
        <v>1514</v>
      </c>
      <c r="K303" s="84" t="s">
        <v>534</v>
      </c>
      <c r="L303" s="89">
        <v>40817</v>
      </c>
      <c r="M303" s="89">
        <v>42278</v>
      </c>
      <c r="N303" s="90" t="s">
        <v>276</v>
      </c>
      <c r="O303" s="89">
        <v>43374</v>
      </c>
      <c r="P303" s="89">
        <v>43374</v>
      </c>
      <c r="Q303" s="90" t="s">
        <v>113</v>
      </c>
      <c r="R303" s="93">
        <v>70</v>
      </c>
      <c r="S303" s="90" t="s">
        <v>20</v>
      </c>
      <c r="T303" s="84" t="s">
        <v>1375</v>
      </c>
      <c r="U303" s="84" t="s">
        <v>1530</v>
      </c>
      <c r="W303" s="55"/>
      <c r="X303" s="53"/>
      <c r="Y303" s="52"/>
      <c r="Z303" s="53"/>
    </row>
    <row r="304" spans="1:26" ht="31.5">
      <c r="A304" s="84" t="s">
        <v>82</v>
      </c>
      <c r="B304" s="84" t="s">
        <v>223</v>
      </c>
      <c r="C304" s="84" t="s">
        <v>737</v>
      </c>
      <c r="D304" s="84" t="s">
        <v>1388</v>
      </c>
      <c r="E304" s="84" t="s">
        <v>738</v>
      </c>
      <c r="F304" s="84" t="s">
        <v>37</v>
      </c>
      <c r="G304" s="84" t="s">
        <v>26</v>
      </c>
      <c r="H304" s="84" t="s">
        <v>16</v>
      </c>
      <c r="I304" s="84" t="s">
        <v>26</v>
      </c>
      <c r="J304" s="84" t="s">
        <v>1514</v>
      </c>
      <c r="K304" s="84" t="s">
        <v>1531</v>
      </c>
      <c r="L304" s="89">
        <v>40210</v>
      </c>
      <c r="M304" s="89">
        <v>42035</v>
      </c>
      <c r="N304" s="90" t="s">
        <v>486</v>
      </c>
      <c r="O304" s="89">
        <v>42766</v>
      </c>
      <c r="P304" s="89">
        <v>42766</v>
      </c>
      <c r="Q304" s="90"/>
      <c r="R304" s="93"/>
      <c r="S304" s="90" t="s">
        <v>20</v>
      </c>
      <c r="T304" s="84" t="s">
        <v>1375</v>
      </c>
      <c r="U304" s="84"/>
      <c r="W304" s="55"/>
      <c r="X304" s="53"/>
      <c r="Y304" s="52"/>
      <c r="Z304" s="53"/>
    </row>
    <row r="305" spans="1:26" ht="31.5">
      <c r="A305" s="84" t="s">
        <v>82</v>
      </c>
      <c r="B305" s="84" t="s">
        <v>223</v>
      </c>
      <c r="C305" s="84" t="s">
        <v>737</v>
      </c>
      <c r="D305" s="84" t="s">
        <v>1388</v>
      </c>
      <c r="E305" s="84" t="s">
        <v>739</v>
      </c>
      <c r="F305" s="84" t="s">
        <v>37</v>
      </c>
      <c r="G305" s="84" t="s">
        <v>26</v>
      </c>
      <c r="H305" s="84" t="s">
        <v>16</v>
      </c>
      <c r="I305" s="84" t="s">
        <v>26</v>
      </c>
      <c r="J305" s="84" t="s">
        <v>1514</v>
      </c>
      <c r="K305" s="84" t="s">
        <v>1531</v>
      </c>
      <c r="L305" s="89">
        <v>40210</v>
      </c>
      <c r="M305" s="89">
        <v>42035</v>
      </c>
      <c r="N305" s="90" t="s">
        <v>486</v>
      </c>
      <c r="O305" s="89">
        <v>42766</v>
      </c>
      <c r="P305" s="89">
        <v>42035</v>
      </c>
      <c r="Q305" s="90"/>
      <c r="R305" s="93"/>
      <c r="S305" s="90" t="s">
        <v>20</v>
      </c>
      <c r="T305" s="84" t="s">
        <v>1375</v>
      </c>
      <c r="U305" s="84"/>
      <c r="V305" s="52"/>
      <c r="W305" s="57"/>
      <c r="X305" s="52"/>
      <c r="Y305" s="52"/>
      <c r="Z305" s="53"/>
    </row>
    <row r="306" spans="1:26" ht="47.25">
      <c r="A306" s="84" t="s">
        <v>82</v>
      </c>
      <c r="B306" s="84" t="s">
        <v>223</v>
      </c>
      <c r="C306" s="84" t="s">
        <v>740</v>
      </c>
      <c r="D306" s="84" t="s">
        <v>1381</v>
      </c>
      <c r="E306" s="84" t="s">
        <v>741</v>
      </c>
      <c r="F306" s="84" t="s">
        <v>37</v>
      </c>
      <c r="G306" s="84" t="s">
        <v>26</v>
      </c>
      <c r="H306" s="84" t="s">
        <v>16</v>
      </c>
      <c r="I306" s="84" t="s">
        <v>26</v>
      </c>
      <c r="J306" s="84" t="s">
        <v>1514</v>
      </c>
      <c r="K306" s="84" t="s">
        <v>686</v>
      </c>
      <c r="L306" s="89">
        <v>38808</v>
      </c>
      <c r="M306" s="89">
        <v>11414</v>
      </c>
      <c r="N306" s="90"/>
      <c r="O306" s="89"/>
      <c r="P306" s="89"/>
      <c r="Q306" s="90"/>
      <c r="R306" s="93"/>
      <c r="S306" s="90" t="s">
        <v>20</v>
      </c>
      <c r="T306" s="84" t="s">
        <v>1375</v>
      </c>
      <c r="U306" s="84"/>
      <c r="W306" s="55"/>
      <c r="X306" s="53"/>
      <c r="Y306" s="52"/>
      <c r="Z306" s="53"/>
    </row>
    <row r="307" spans="1:26" ht="173.25">
      <c r="A307" s="84" t="s">
        <v>82</v>
      </c>
      <c r="B307" s="84" t="s">
        <v>223</v>
      </c>
      <c r="C307" s="84" t="s">
        <v>740</v>
      </c>
      <c r="D307" s="84" t="s">
        <v>1376</v>
      </c>
      <c r="E307" s="84" t="s">
        <v>742</v>
      </c>
      <c r="F307" s="84" t="s">
        <v>37</v>
      </c>
      <c r="G307" s="84" t="s">
        <v>26</v>
      </c>
      <c r="H307" s="84" t="s">
        <v>16</v>
      </c>
      <c r="I307" s="84" t="s">
        <v>26</v>
      </c>
      <c r="J307" s="84" t="s">
        <v>1514</v>
      </c>
      <c r="K307" s="84" t="s">
        <v>686</v>
      </c>
      <c r="L307" s="89">
        <v>40853</v>
      </c>
      <c r="M307" s="89" t="s">
        <v>743</v>
      </c>
      <c r="N307" s="90" t="s">
        <v>744</v>
      </c>
      <c r="O307" s="89">
        <v>42313</v>
      </c>
      <c r="P307" s="89">
        <v>42313</v>
      </c>
      <c r="Q307" s="90">
        <v>41821</v>
      </c>
      <c r="R307" s="93">
        <v>12</v>
      </c>
      <c r="S307" s="90" t="s">
        <v>20</v>
      </c>
      <c r="T307" s="84" t="s">
        <v>1375</v>
      </c>
      <c r="U307" s="84" t="s">
        <v>745</v>
      </c>
      <c r="W307" s="55"/>
      <c r="X307" s="53"/>
      <c r="Y307" s="52"/>
      <c r="Z307" s="53"/>
    </row>
    <row r="308" spans="1:26">
      <c r="A308" s="84" t="s">
        <v>82</v>
      </c>
      <c r="B308" s="84" t="s">
        <v>223</v>
      </c>
      <c r="C308" s="84" t="s">
        <v>740</v>
      </c>
      <c r="D308" s="84" t="s">
        <v>1388</v>
      </c>
      <c r="E308" s="84" t="s">
        <v>746</v>
      </c>
      <c r="F308" s="84" t="s">
        <v>37</v>
      </c>
      <c r="G308" s="84" t="s">
        <v>26</v>
      </c>
      <c r="H308" s="84" t="s">
        <v>16</v>
      </c>
      <c r="I308" s="84" t="s">
        <v>26</v>
      </c>
      <c r="J308" s="84" t="s">
        <v>1514</v>
      </c>
      <c r="K308" s="84" t="s">
        <v>686</v>
      </c>
      <c r="L308" s="89">
        <v>39853</v>
      </c>
      <c r="M308" s="89">
        <v>40947</v>
      </c>
      <c r="N308" s="90" t="s">
        <v>289</v>
      </c>
      <c r="O308" s="89">
        <v>41678</v>
      </c>
      <c r="P308" s="89">
        <v>41678</v>
      </c>
      <c r="Q308" s="90">
        <v>41306</v>
      </c>
      <c r="R308" s="93">
        <v>1</v>
      </c>
      <c r="S308" s="90" t="s">
        <v>20</v>
      </c>
      <c r="T308" s="84" t="s">
        <v>1375</v>
      </c>
      <c r="U308" s="84" t="s">
        <v>745</v>
      </c>
      <c r="W308" s="55"/>
      <c r="X308" s="53"/>
      <c r="Y308" s="52"/>
      <c r="Z308" s="53"/>
    </row>
    <row r="309" spans="1:26">
      <c r="A309" s="84" t="s">
        <v>82</v>
      </c>
      <c r="B309" s="84" t="s">
        <v>223</v>
      </c>
      <c r="C309" s="84" t="s">
        <v>740</v>
      </c>
      <c r="D309" s="84" t="s">
        <v>1388</v>
      </c>
      <c r="E309" s="84" t="s">
        <v>747</v>
      </c>
      <c r="F309" s="84" t="s">
        <v>37</v>
      </c>
      <c r="G309" s="84" t="s">
        <v>26</v>
      </c>
      <c r="H309" s="84" t="s">
        <v>16</v>
      </c>
      <c r="I309" s="84" t="s">
        <v>26</v>
      </c>
      <c r="J309" s="84" t="s">
        <v>1514</v>
      </c>
      <c r="K309" s="84" t="s">
        <v>686</v>
      </c>
      <c r="L309" s="89">
        <v>40087</v>
      </c>
      <c r="M309" s="89">
        <v>41182</v>
      </c>
      <c r="N309" s="90" t="s">
        <v>289</v>
      </c>
      <c r="O309" s="89">
        <v>41912</v>
      </c>
      <c r="P309" s="89">
        <v>41912</v>
      </c>
      <c r="Q309" s="90">
        <v>41547</v>
      </c>
      <c r="R309" s="93">
        <v>1</v>
      </c>
      <c r="S309" s="90" t="s">
        <v>20</v>
      </c>
      <c r="T309" s="84" t="s">
        <v>1375</v>
      </c>
      <c r="U309" s="84" t="s">
        <v>745</v>
      </c>
      <c r="W309" s="55"/>
      <c r="X309" s="53"/>
      <c r="Y309" s="52"/>
      <c r="Z309" s="53"/>
    </row>
    <row r="310" spans="1:26" ht="31.5">
      <c r="A310" s="84" t="s">
        <v>82</v>
      </c>
      <c r="B310" s="84" t="s">
        <v>223</v>
      </c>
      <c r="C310" s="84" t="s">
        <v>748</v>
      </c>
      <c r="D310" s="84" t="s">
        <v>1376</v>
      </c>
      <c r="E310" s="84" t="s">
        <v>750</v>
      </c>
      <c r="F310" s="84" t="s">
        <v>37</v>
      </c>
      <c r="G310" s="84" t="s">
        <v>26</v>
      </c>
      <c r="H310" s="84" t="s">
        <v>16</v>
      </c>
      <c r="I310" s="84" t="s">
        <v>26</v>
      </c>
      <c r="J310" s="84" t="s">
        <v>1514</v>
      </c>
      <c r="K310" s="84"/>
      <c r="L310" s="89">
        <v>39433</v>
      </c>
      <c r="M310" s="89">
        <v>40528</v>
      </c>
      <c r="N310" s="90" t="s">
        <v>289</v>
      </c>
      <c r="O310" s="89">
        <v>41364</v>
      </c>
      <c r="P310" s="89">
        <v>41364</v>
      </c>
      <c r="Q310" s="90" t="s">
        <v>1523</v>
      </c>
      <c r="R310" s="93">
        <v>4</v>
      </c>
      <c r="S310" s="90" t="s">
        <v>20</v>
      </c>
      <c r="T310" s="84" t="s">
        <v>1375</v>
      </c>
      <c r="U310" s="84" t="s">
        <v>1532</v>
      </c>
      <c r="W310" s="55"/>
      <c r="X310" s="53"/>
      <c r="Y310" s="52"/>
      <c r="Z310" s="53"/>
    </row>
    <row r="311" spans="1:26">
      <c r="A311" s="84" t="s">
        <v>82</v>
      </c>
      <c r="B311" s="84" t="s">
        <v>223</v>
      </c>
      <c r="C311" s="84" t="s">
        <v>748</v>
      </c>
      <c r="D311" s="84" t="s">
        <v>1389</v>
      </c>
      <c r="E311" s="84" t="s">
        <v>1533</v>
      </c>
      <c r="F311" s="84" t="s">
        <v>37</v>
      </c>
      <c r="G311" s="84" t="s">
        <v>26</v>
      </c>
      <c r="H311" s="84" t="s">
        <v>16</v>
      </c>
      <c r="I311" s="84" t="s">
        <v>26</v>
      </c>
      <c r="J311" s="84" t="s">
        <v>1514</v>
      </c>
      <c r="K311" s="84"/>
      <c r="L311" s="89">
        <v>40057</v>
      </c>
      <c r="M311" s="89">
        <v>41517</v>
      </c>
      <c r="N311" s="90" t="s">
        <v>377</v>
      </c>
      <c r="O311" s="89">
        <v>41517</v>
      </c>
      <c r="P311" s="89">
        <v>41517</v>
      </c>
      <c r="Q311" s="90" t="s">
        <v>1534</v>
      </c>
      <c r="R311" s="93" t="s">
        <v>1534</v>
      </c>
      <c r="S311" s="90"/>
      <c r="T311" s="84" t="s">
        <v>1375</v>
      </c>
      <c r="U311" s="84" t="s">
        <v>1534</v>
      </c>
      <c r="W311" s="55"/>
      <c r="X311" s="53"/>
      <c r="Y311" s="52"/>
      <c r="Z311" s="53"/>
    </row>
    <row r="312" spans="1:26" ht="47.25">
      <c r="A312" s="84" t="s">
        <v>82</v>
      </c>
      <c r="B312" s="84" t="s">
        <v>223</v>
      </c>
      <c r="C312" s="84" t="s">
        <v>751</v>
      </c>
      <c r="D312" s="84" t="s">
        <v>1389</v>
      </c>
      <c r="E312" s="84" t="s">
        <v>752</v>
      </c>
      <c r="F312" s="84" t="s">
        <v>37</v>
      </c>
      <c r="G312" s="84" t="s">
        <v>26</v>
      </c>
      <c r="H312" s="84" t="s">
        <v>16</v>
      </c>
      <c r="I312" s="84" t="s">
        <v>26</v>
      </c>
      <c r="J312" s="84" t="s">
        <v>1514</v>
      </c>
      <c r="K312" s="84" t="s">
        <v>753</v>
      </c>
      <c r="L312" s="89">
        <v>40634</v>
      </c>
      <c r="M312" s="89">
        <v>42094</v>
      </c>
      <c r="N312" s="90" t="s">
        <v>754</v>
      </c>
      <c r="O312" s="89">
        <v>43555</v>
      </c>
      <c r="P312" s="89" t="s">
        <v>755</v>
      </c>
      <c r="Q312" s="90" t="s">
        <v>756</v>
      </c>
      <c r="R312" s="93"/>
      <c r="S312" s="90" t="s">
        <v>20</v>
      </c>
      <c r="T312" s="84" t="s">
        <v>1375</v>
      </c>
      <c r="U312" s="84" t="s">
        <v>757</v>
      </c>
      <c r="V312" s="54"/>
      <c r="W312" s="55"/>
      <c r="X312" s="54"/>
      <c r="Y312" s="52"/>
      <c r="Z312" s="53"/>
    </row>
    <row r="313" spans="1:26" ht="47.25">
      <c r="A313" s="84" t="s">
        <v>82</v>
      </c>
      <c r="B313" s="84" t="s">
        <v>223</v>
      </c>
      <c r="C313" s="84" t="s">
        <v>751</v>
      </c>
      <c r="D313" s="84" t="s">
        <v>1376</v>
      </c>
      <c r="E313" s="84" t="s">
        <v>758</v>
      </c>
      <c r="F313" s="84" t="s">
        <v>37</v>
      </c>
      <c r="G313" s="84" t="s">
        <v>26</v>
      </c>
      <c r="H313" s="84" t="s">
        <v>16</v>
      </c>
      <c r="I313" s="84" t="s">
        <v>26</v>
      </c>
      <c r="J313" s="84" t="s">
        <v>1514</v>
      </c>
      <c r="K313" s="84" t="s">
        <v>753</v>
      </c>
      <c r="L313" s="89">
        <v>40634</v>
      </c>
      <c r="M313" s="89">
        <v>42094</v>
      </c>
      <c r="N313" s="90" t="s">
        <v>759</v>
      </c>
      <c r="O313" s="89">
        <v>43555</v>
      </c>
      <c r="P313" s="89" t="s">
        <v>760</v>
      </c>
      <c r="Q313" s="90" t="s">
        <v>756</v>
      </c>
      <c r="R313" s="93"/>
      <c r="S313" s="90" t="s">
        <v>20</v>
      </c>
      <c r="T313" s="84" t="s">
        <v>1375</v>
      </c>
      <c r="U313" s="84" t="s">
        <v>757</v>
      </c>
      <c r="V313" s="54"/>
      <c r="W313" s="55"/>
      <c r="X313" s="54"/>
      <c r="Y313" s="52"/>
      <c r="Z313" s="53"/>
    </row>
    <row r="314" spans="1:26" ht="47.25">
      <c r="A314" s="84" t="s">
        <v>82</v>
      </c>
      <c r="B314" s="84" t="s">
        <v>223</v>
      </c>
      <c r="C314" s="84" t="s">
        <v>751</v>
      </c>
      <c r="D314" s="84" t="s">
        <v>468</v>
      </c>
      <c r="E314" s="84" t="s">
        <v>761</v>
      </c>
      <c r="F314" s="84" t="s">
        <v>37</v>
      </c>
      <c r="G314" s="84" t="s">
        <v>26</v>
      </c>
      <c r="H314" s="84" t="s">
        <v>16</v>
      </c>
      <c r="I314" s="84" t="s">
        <v>26</v>
      </c>
      <c r="J314" s="84" t="s">
        <v>1514</v>
      </c>
      <c r="K314" s="84" t="s">
        <v>753</v>
      </c>
      <c r="L314" s="89">
        <v>40634</v>
      </c>
      <c r="M314" s="89">
        <v>42094</v>
      </c>
      <c r="N314" s="90" t="s">
        <v>762</v>
      </c>
      <c r="O314" s="89">
        <v>43555</v>
      </c>
      <c r="P314" s="89" t="s">
        <v>763</v>
      </c>
      <c r="Q314" s="90" t="s">
        <v>756</v>
      </c>
      <c r="R314" s="93"/>
      <c r="S314" s="90" t="s">
        <v>20</v>
      </c>
      <c r="T314" s="84" t="s">
        <v>1375</v>
      </c>
      <c r="U314" s="84" t="s">
        <v>757</v>
      </c>
      <c r="V314" s="54"/>
      <c r="W314" s="55"/>
      <c r="X314" s="54"/>
      <c r="Y314" s="52"/>
      <c r="Z314" s="53"/>
    </row>
    <row r="315" spans="1:26" ht="47.25">
      <c r="A315" s="84" t="s">
        <v>82</v>
      </c>
      <c r="B315" s="84" t="s">
        <v>223</v>
      </c>
      <c r="C315" s="84" t="s">
        <v>751</v>
      </c>
      <c r="D315" s="84" t="s">
        <v>1387</v>
      </c>
      <c r="E315" s="84" t="s">
        <v>764</v>
      </c>
      <c r="F315" s="84" t="s">
        <v>37</v>
      </c>
      <c r="G315" s="84" t="s">
        <v>26</v>
      </c>
      <c r="H315" s="84" t="s">
        <v>16</v>
      </c>
      <c r="I315" s="84" t="s">
        <v>26</v>
      </c>
      <c r="J315" s="84" t="s">
        <v>1514</v>
      </c>
      <c r="K315" s="84" t="s">
        <v>753</v>
      </c>
      <c r="L315" s="89">
        <v>40634</v>
      </c>
      <c r="M315" s="89">
        <v>42094</v>
      </c>
      <c r="N315" s="90" t="s">
        <v>765</v>
      </c>
      <c r="O315" s="89">
        <v>43555</v>
      </c>
      <c r="P315" s="89" t="s">
        <v>766</v>
      </c>
      <c r="Q315" s="90" t="s">
        <v>756</v>
      </c>
      <c r="R315" s="93"/>
      <c r="S315" s="90" t="s">
        <v>20</v>
      </c>
      <c r="T315" s="84" t="s">
        <v>1375</v>
      </c>
      <c r="U315" s="84" t="s">
        <v>757</v>
      </c>
      <c r="V315" s="54"/>
      <c r="W315" s="55"/>
      <c r="X315" s="54"/>
      <c r="Y315" s="52"/>
      <c r="Z315" s="53"/>
    </row>
    <row r="316" spans="1:26">
      <c r="A316" s="84" t="s">
        <v>82</v>
      </c>
      <c r="B316" s="84" t="s">
        <v>223</v>
      </c>
      <c r="C316" s="84" t="s">
        <v>767</v>
      </c>
      <c r="D316" s="84" t="s">
        <v>468</v>
      </c>
      <c r="E316" s="84" t="s">
        <v>768</v>
      </c>
      <c r="F316" s="84" t="s">
        <v>37</v>
      </c>
      <c r="G316" s="84" t="s">
        <v>26</v>
      </c>
      <c r="H316" s="84" t="s">
        <v>16</v>
      </c>
      <c r="I316" s="84" t="s">
        <v>26</v>
      </c>
      <c r="J316" s="84" t="s">
        <v>1514</v>
      </c>
      <c r="K316" s="84" t="s">
        <v>715</v>
      </c>
      <c r="L316" s="89">
        <v>39904</v>
      </c>
      <c r="M316" s="89">
        <v>41729</v>
      </c>
      <c r="N316" s="90" t="s">
        <v>348</v>
      </c>
      <c r="O316" s="89">
        <v>42825</v>
      </c>
      <c r="P316" s="89">
        <v>41729</v>
      </c>
      <c r="Q316" s="90" t="s">
        <v>87</v>
      </c>
      <c r="R316" s="93"/>
      <c r="S316" s="90" t="s">
        <v>20</v>
      </c>
      <c r="T316" s="84" t="s">
        <v>1375</v>
      </c>
      <c r="U316" s="84"/>
      <c r="V316" s="54"/>
      <c r="W316" s="55"/>
      <c r="X316" s="54"/>
      <c r="Y316" s="52"/>
      <c r="Z316" s="53"/>
    </row>
    <row r="317" spans="1:26">
      <c r="A317" s="84" t="s">
        <v>82</v>
      </c>
      <c r="B317" s="84" t="s">
        <v>223</v>
      </c>
      <c r="C317" s="84" t="s">
        <v>767</v>
      </c>
      <c r="D317" s="84" t="s">
        <v>255</v>
      </c>
      <c r="E317" s="84" t="s">
        <v>769</v>
      </c>
      <c r="F317" s="84" t="s">
        <v>37</v>
      </c>
      <c r="G317" s="84" t="s">
        <v>26</v>
      </c>
      <c r="H317" s="84" t="s">
        <v>16</v>
      </c>
      <c r="I317" s="84" t="s">
        <v>26</v>
      </c>
      <c r="J317" s="84" t="s">
        <v>1514</v>
      </c>
      <c r="K317" s="84" t="s">
        <v>715</v>
      </c>
      <c r="L317" s="89">
        <v>39904</v>
      </c>
      <c r="M317" s="89">
        <v>41729</v>
      </c>
      <c r="N317" s="90" t="s">
        <v>348</v>
      </c>
      <c r="O317" s="89">
        <v>42825</v>
      </c>
      <c r="P317" s="89">
        <v>41729</v>
      </c>
      <c r="Q317" s="90" t="s">
        <v>87</v>
      </c>
      <c r="R317" s="93"/>
      <c r="S317" s="90" t="s">
        <v>20</v>
      </c>
      <c r="T317" s="84" t="s">
        <v>1375</v>
      </c>
      <c r="U317" s="84"/>
      <c r="V317" s="54"/>
      <c r="W317" s="55"/>
      <c r="X317" s="54"/>
      <c r="Y317" s="52"/>
      <c r="Z317" s="53"/>
    </row>
    <row r="318" spans="1:26">
      <c r="A318" s="84" t="s">
        <v>82</v>
      </c>
      <c r="B318" s="84" t="s">
        <v>223</v>
      </c>
      <c r="C318" s="84" t="s">
        <v>767</v>
      </c>
      <c r="D318" s="84" t="s">
        <v>1388</v>
      </c>
      <c r="E318" s="84" t="s">
        <v>770</v>
      </c>
      <c r="F318" s="84" t="s">
        <v>37</v>
      </c>
      <c r="G318" s="84" t="s">
        <v>26</v>
      </c>
      <c r="H318" s="84" t="s">
        <v>16</v>
      </c>
      <c r="I318" s="84" t="s">
        <v>26</v>
      </c>
      <c r="J318" s="84" t="s">
        <v>1514</v>
      </c>
      <c r="K318" s="84" t="s">
        <v>715</v>
      </c>
      <c r="L318" s="89">
        <v>40269</v>
      </c>
      <c r="M318" s="89">
        <v>42094</v>
      </c>
      <c r="N318" s="90" t="s">
        <v>348</v>
      </c>
      <c r="O318" s="89">
        <v>43190</v>
      </c>
      <c r="P318" s="89">
        <v>42094</v>
      </c>
      <c r="Q318" s="90" t="s">
        <v>87</v>
      </c>
      <c r="R318" s="93"/>
      <c r="S318" s="90" t="s">
        <v>20</v>
      </c>
      <c r="T318" s="84" t="s">
        <v>1375</v>
      </c>
      <c r="U318" s="84"/>
      <c r="V318" s="54"/>
      <c r="W318" s="55"/>
      <c r="X318" s="54"/>
      <c r="Y318" s="52"/>
      <c r="Z318" s="53"/>
    </row>
    <row r="319" spans="1:26">
      <c r="A319" s="84" t="s">
        <v>82</v>
      </c>
      <c r="B319" s="84" t="s">
        <v>223</v>
      </c>
      <c r="C319" s="84" t="s">
        <v>767</v>
      </c>
      <c r="D319" s="84" t="s">
        <v>1389</v>
      </c>
      <c r="E319" s="84" t="s">
        <v>360</v>
      </c>
      <c r="F319" s="84" t="s">
        <v>37</v>
      </c>
      <c r="G319" s="84" t="s">
        <v>26</v>
      </c>
      <c r="H319" s="84" t="s">
        <v>16</v>
      </c>
      <c r="I319" s="84" t="s">
        <v>26</v>
      </c>
      <c r="J319" s="84" t="s">
        <v>1514</v>
      </c>
      <c r="K319" s="84" t="s">
        <v>715</v>
      </c>
      <c r="L319" s="89">
        <v>41061</v>
      </c>
      <c r="M319" s="89">
        <v>42094</v>
      </c>
      <c r="N319" s="90" t="s">
        <v>348</v>
      </c>
      <c r="O319" s="89">
        <v>42124</v>
      </c>
      <c r="P319" s="89">
        <v>41394</v>
      </c>
      <c r="Q319" s="90" t="s">
        <v>87</v>
      </c>
      <c r="R319" s="93"/>
      <c r="S319" s="90" t="s">
        <v>20</v>
      </c>
      <c r="T319" s="84" t="s">
        <v>1375</v>
      </c>
      <c r="U319" s="84"/>
      <c r="V319" s="54"/>
      <c r="W319" s="55"/>
      <c r="X319" s="54"/>
      <c r="Y319" s="52"/>
      <c r="Z319" s="53"/>
    </row>
    <row r="320" spans="1:26" ht="31.5">
      <c r="A320" s="84" t="s">
        <v>82</v>
      </c>
      <c r="B320" s="84" t="s">
        <v>223</v>
      </c>
      <c r="C320" s="84" t="s">
        <v>771</v>
      </c>
      <c r="D320" s="84" t="s">
        <v>1376</v>
      </c>
      <c r="E320" s="84" t="s">
        <v>772</v>
      </c>
      <c r="F320" s="84" t="s">
        <v>37</v>
      </c>
      <c r="G320" s="84" t="s">
        <v>26</v>
      </c>
      <c r="H320" s="84" t="s">
        <v>16</v>
      </c>
      <c r="I320" s="84" t="s">
        <v>26</v>
      </c>
      <c r="J320" s="84" t="s">
        <v>1514</v>
      </c>
      <c r="K320" s="84"/>
      <c r="L320" s="89">
        <v>39904</v>
      </c>
      <c r="M320" s="89">
        <v>41364</v>
      </c>
      <c r="N320" s="90" t="s">
        <v>377</v>
      </c>
      <c r="O320" s="89">
        <v>41729</v>
      </c>
      <c r="P320" s="89">
        <v>41364</v>
      </c>
      <c r="Q320" s="90"/>
      <c r="R320" s="93"/>
      <c r="S320" s="90" t="s">
        <v>20</v>
      </c>
      <c r="T320" s="84" t="s">
        <v>1375</v>
      </c>
      <c r="U320" s="84"/>
      <c r="V320" s="54"/>
      <c r="W320" s="55"/>
      <c r="X320" s="54"/>
      <c r="Y320" s="52"/>
      <c r="Z320" s="53"/>
    </row>
    <row r="321" spans="1:26">
      <c r="A321" s="84" t="s">
        <v>1535</v>
      </c>
      <c r="B321" s="84" t="s">
        <v>223</v>
      </c>
      <c r="C321" s="84" t="s">
        <v>773</v>
      </c>
      <c r="D321" s="84" t="s">
        <v>1376</v>
      </c>
      <c r="E321" s="84" t="s">
        <v>1536</v>
      </c>
      <c r="F321" s="84" t="s">
        <v>37</v>
      </c>
      <c r="G321" s="84" t="s">
        <v>26</v>
      </c>
      <c r="H321" s="84" t="s">
        <v>16</v>
      </c>
      <c r="I321" s="84" t="s">
        <v>26</v>
      </c>
      <c r="J321" s="84" t="s">
        <v>1514</v>
      </c>
      <c r="K321" s="84"/>
      <c r="L321" s="89" t="s">
        <v>1537</v>
      </c>
      <c r="M321" s="89" t="s">
        <v>1538</v>
      </c>
      <c r="N321" s="90" t="s">
        <v>1539</v>
      </c>
      <c r="O321" s="89" t="s">
        <v>1540</v>
      </c>
      <c r="P321" s="89" t="s">
        <v>1541</v>
      </c>
      <c r="Q321" s="90"/>
      <c r="R321" s="93">
        <v>6</v>
      </c>
      <c r="S321" s="90"/>
      <c r="T321" s="84" t="s">
        <v>1375</v>
      </c>
      <c r="U321" s="84" t="s">
        <v>1542</v>
      </c>
      <c r="V321" s="54"/>
      <c r="W321" s="55"/>
      <c r="X321" s="54"/>
      <c r="Y321" s="52"/>
      <c r="Z321" s="53"/>
    </row>
    <row r="322" spans="1:26">
      <c r="A322" s="84" t="s">
        <v>1535</v>
      </c>
      <c r="B322" s="84" t="s">
        <v>223</v>
      </c>
      <c r="C322" s="84" t="s">
        <v>773</v>
      </c>
      <c r="D322" s="84" t="s">
        <v>1389</v>
      </c>
      <c r="E322" s="84" t="s">
        <v>1543</v>
      </c>
      <c r="F322" s="84" t="s">
        <v>37</v>
      </c>
      <c r="G322" s="84" t="s">
        <v>26</v>
      </c>
      <c r="H322" s="84" t="s">
        <v>16</v>
      </c>
      <c r="I322" s="84" t="s">
        <v>26</v>
      </c>
      <c r="J322" s="84" t="s">
        <v>1514</v>
      </c>
      <c r="K322" s="84"/>
      <c r="L322" s="89" t="s">
        <v>1537</v>
      </c>
      <c r="M322" s="89" t="s">
        <v>1538</v>
      </c>
      <c r="N322" s="90" t="s">
        <v>1539</v>
      </c>
      <c r="O322" s="89" t="s">
        <v>1540</v>
      </c>
      <c r="P322" s="89" t="s">
        <v>1541</v>
      </c>
      <c r="Q322" s="90"/>
      <c r="R322" s="93">
        <v>2.5</v>
      </c>
      <c r="S322" s="90"/>
      <c r="T322" s="84" t="s">
        <v>1375</v>
      </c>
      <c r="U322" s="84" t="s">
        <v>1544</v>
      </c>
      <c r="V322" s="54"/>
      <c r="W322" s="55"/>
      <c r="X322" s="54"/>
      <c r="Y322" s="52"/>
      <c r="Z322" s="53"/>
    </row>
    <row r="323" spans="1:26">
      <c r="A323" s="84" t="s">
        <v>1535</v>
      </c>
      <c r="B323" s="84" t="s">
        <v>223</v>
      </c>
      <c r="C323" s="84" t="s">
        <v>773</v>
      </c>
      <c r="D323" s="84" t="s">
        <v>468</v>
      </c>
      <c r="E323" s="84" t="s">
        <v>1545</v>
      </c>
      <c r="F323" s="84" t="s">
        <v>37</v>
      </c>
      <c r="G323" s="84" t="s">
        <v>26</v>
      </c>
      <c r="H323" s="84" t="s">
        <v>16</v>
      </c>
      <c r="I323" s="84" t="s">
        <v>26</v>
      </c>
      <c r="J323" s="84" t="s">
        <v>1514</v>
      </c>
      <c r="K323" s="84"/>
      <c r="L323" s="89" t="s">
        <v>1537</v>
      </c>
      <c r="M323" s="89" t="s">
        <v>1538</v>
      </c>
      <c r="N323" s="90" t="s">
        <v>1539</v>
      </c>
      <c r="O323" s="89" t="s">
        <v>1540</v>
      </c>
      <c r="P323" s="89" t="s">
        <v>1541</v>
      </c>
      <c r="Q323" s="90"/>
      <c r="R323" s="93">
        <v>2</v>
      </c>
      <c r="S323" s="90"/>
      <c r="T323" s="84" t="s">
        <v>1375</v>
      </c>
      <c r="U323" s="84" t="s">
        <v>1546</v>
      </c>
      <c r="V323" s="54"/>
      <c r="W323" s="55"/>
      <c r="X323" s="54"/>
      <c r="Y323" s="52"/>
      <c r="Z323" s="53"/>
    </row>
    <row r="324" spans="1:26">
      <c r="A324" s="84" t="s">
        <v>82</v>
      </c>
      <c r="B324" s="84" t="s">
        <v>223</v>
      </c>
      <c r="C324" s="84" t="s">
        <v>775</v>
      </c>
      <c r="D324" s="84" t="s">
        <v>468</v>
      </c>
      <c r="E324" s="84" t="s">
        <v>776</v>
      </c>
      <c r="F324" s="84" t="s">
        <v>37</v>
      </c>
      <c r="G324" s="84" t="s">
        <v>26</v>
      </c>
      <c r="H324" s="84" t="s">
        <v>16</v>
      </c>
      <c r="I324" s="84" t="s">
        <v>26</v>
      </c>
      <c r="J324" s="84" t="s">
        <v>1514</v>
      </c>
      <c r="K324" s="84" t="s">
        <v>777</v>
      </c>
      <c r="L324" s="89">
        <v>41217</v>
      </c>
      <c r="M324" s="89">
        <v>42155</v>
      </c>
      <c r="N324" s="90" t="s">
        <v>778</v>
      </c>
      <c r="O324" s="89">
        <v>43042</v>
      </c>
      <c r="P324" s="89">
        <v>42155</v>
      </c>
      <c r="Q324" s="90"/>
      <c r="R324" s="93"/>
      <c r="S324" s="90" t="s">
        <v>20</v>
      </c>
      <c r="T324" s="84" t="s">
        <v>1375</v>
      </c>
      <c r="U324" s="84"/>
      <c r="V324" s="54"/>
      <c r="W324" s="55"/>
      <c r="X324" s="54"/>
      <c r="Y324" s="52"/>
      <c r="Z324" s="53"/>
    </row>
    <row r="325" spans="1:26">
      <c r="A325" s="84" t="s">
        <v>82</v>
      </c>
      <c r="B325" s="84" t="s">
        <v>223</v>
      </c>
      <c r="C325" s="84" t="s">
        <v>775</v>
      </c>
      <c r="D325" s="84" t="s">
        <v>1388</v>
      </c>
      <c r="E325" s="84" t="s">
        <v>779</v>
      </c>
      <c r="F325" s="84" t="s">
        <v>37</v>
      </c>
      <c r="G325" s="84" t="s">
        <v>26</v>
      </c>
      <c r="H325" s="84" t="s">
        <v>16</v>
      </c>
      <c r="I325" s="84" t="s">
        <v>26</v>
      </c>
      <c r="J325" s="84" t="s">
        <v>1514</v>
      </c>
      <c r="K325" s="84"/>
      <c r="L325" s="89">
        <v>41217</v>
      </c>
      <c r="M325" s="89" t="s">
        <v>780</v>
      </c>
      <c r="N325" s="90"/>
      <c r="O325" s="89"/>
      <c r="P325" s="89"/>
      <c r="Q325" s="90"/>
      <c r="R325" s="93"/>
      <c r="S325" s="90" t="s">
        <v>20</v>
      </c>
      <c r="T325" s="84" t="s">
        <v>1375</v>
      </c>
      <c r="U325" s="84"/>
      <c r="W325" s="55"/>
      <c r="X325" s="53"/>
      <c r="Y325" s="52"/>
      <c r="Z325" s="53"/>
    </row>
    <row r="326" spans="1:26">
      <c r="A326" s="84" t="s">
        <v>82</v>
      </c>
      <c r="B326" s="84" t="s">
        <v>223</v>
      </c>
      <c r="C326" s="84" t="s">
        <v>775</v>
      </c>
      <c r="D326" s="84" t="s">
        <v>1389</v>
      </c>
      <c r="E326" s="84" t="s">
        <v>360</v>
      </c>
      <c r="F326" s="84" t="s">
        <v>37</v>
      </c>
      <c r="G326" s="84" t="s">
        <v>26</v>
      </c>
      <c r="H326" s="84" t="s">
        <v>16</v>
      </c>
      <c r="I326" s="84" t="s">
        <v>26</v>
      </c>
      <c r="J326" s="84" t="s">
        <v>1514</v>
      </c>
      <c r="K326" s="84" t="s">
        <v>777</v>
      </c>
      <c r="L326" s="89">
        <v>41217</v>
      </c>
      <c r="M326" s="89">
        <v>42155</v>
      </c>
      <c r="N326" s="90" t="s">
        <v>778</v>
      </c>
      <c r="O326" s="89">
        <v>43042</v>
      </c>
      <c r="P326" s="89">
        <v>42155</v>
      </c>
      <c r="Q326" s="90"/>
      <c r="R326" s="93"/>
      <c r="S326" s="90" t="s">
        <v>20</v>
      </c>
      <c r="T326" s="84" t="s">
        <v>1375</v>
      </c>
      <c r="U326" s="84"/>
      <c r="V326" s="56"/>
      <c r="W326" s="55"/>
      <c r="X326" s="53"/>
      <c r="Y326" s="52"/>
      <c r="Z326" s="53"/>
    </row>
    <row r="327" spans="1:26">
      <c r="A327" s="84" t="s">
        <v>82</v>
      </c>
      <c r="B327" s="84" t="s">
        <v>223</v>
      </c>
      <c r="C327" s="84" t="s">
        <v>781</v>
      </c>
      <c r="D327" s="84" t="s">
        <v>1388</v>
      </c>
      <c r="E327" s="84" t="s">
        <v>782</v>
      </c>
      <c r="F327" s="84" t="s">
        <v>37</v>
      </c>
      <c r="G327" s="84" t="s">
        <v>26</v>
      </c>
      <c r="H327" s="84" t="s">
        <v>16</v>
      </c>
      <c r="I327" s="84" t="s">
        <v>26</v>
      </c>
      <c r="J327" s="84" t="s">
        <v>1514</v>
      </c>
      <c r="K327" s="84"/>
      <c r="L327" s="89">
        <v>39173</v>
      </c>
      <c r="M327" s="89">
        <v>40999</v>
      </c>
      <c r="N327" s="90" t="s">
        <v>315</v>
      </c>
      <c r="O327" s="89">
        <v>42825</v>
      </c>
      <c r="P327" s="89">
        <v>40999</v>
      </c>
      <c r="Q327" s="90"/>
      <c r="R327" s="93"/>
      <c r="S327" s="90" t="s">
        <v>20</v>
      </c>
      <c r="T327" s="84" t="s">
        <v>1375</v>
      </c>
      <c r="U327" s="84"/>
      <c r="V327" s="56"/>
      <c r="W327" s="55"/>
      <c r="X327" s="53"/>
      <c r="Y327" s="52"/>
      <c r="Z327" s="53"/>
    </row>
    <row r="328" spans="1:26">
      <c r="A328" s="84" t="s">
        <v>82</v>
      </c>
      <c r="B328" s="84" t="s">
        <v>223</v>
      </c>
      <c r="C328" s="84" t="s">
        <v>781</v>
      </c>
      <c r="D328" s="84" t="s">
        <v>1385</v>
      </c>
      <c r="E328" s="84" t="s">
        <v>783</v>
      </c>
      <c r="F328" s="84" t="s">
        <v>37</v>
      </c>
      <c r="G328" s="84" t="s">
        <v>26</v>
      </c>
      <c r="H328" s="84" t="s">
        <v>16</v>
      </c>
      <c r="I328" s="84" t="s">
        <v>26</v>
      </c>
      <c r="J328" s="84" t="s">
        <v>1514</v>
      </c>
      <c r="K328" s="84"/>
      <c r="L328" s="89">
        <v>38504</v>
      </c>
      <c r="M328" s="89">
        <v>39599</v>
      </c>
      <c r="N328" s="90"/>
      <c r="O328" s="89">
        <v>39599</v>
      </c>
      <c r="P328" s="89">
        <v>39599</v>
      </c>
      <c r="Q328" s="90"/>
      <c r="R328" s="93"/>
      <c r="S328" s="90" t="s">
        <v>20</v>
      </c>
      <c r="T328" s="84" t="s">
        <v>1375</v>
      </c>
      <c r="U328" s="84"/>
      <c r="W328" s="55"/>
      <c r="X328" s="53"/>
      <c r="Y328" s="52"/>
      <c r="Z328" s="53"/>
    </row>
    <row r="329" spans="1:26">
      <c r="A329" s="84" t="s">
        <v>82</v>
      </c>
      <c r="B329" s="84" t="s">
        <v>223</v>
      </c>
      <c r="C329" s="84" t="s">
        <v>784</v>
      </c>
      <c r="D329" s="84" t="s">
        <v>1547</v>
      </c>
      <c r="E329" s="84" t="s">
        <v>362</v>
      </c>
      <c r="F329" s="84" t="s">
        <v>37</v>
      </c>
      <c r="G329" s="84" t="s">
        <v>26</v>
      </c>
      <c r="H329" s="84" t="s">
        <v>16</v>
      </c>
      <c r="I329" s="84" t="s">
        <v>26</v>
      </c>
      <c r="J329" s="84" t="s">
        <v>1514</v>
      </c>
      <c r="K329" s="84" t="s">
        <v>103</v>
      </c>
      <c r="L329" s="89" t="s">
        <v>786</v>
      </c>
      <c r="M329" s="89" t="s">
        <v>787</v>
      </c>
      <c r="N329" s="90"/>
      <c r="O329" s="89" t="s">
        <v>787</v>
      </c>
      <c r="P329" s="89" t="s">
        <v>787</v>
      </c>
      <c r="Q329" s="90"/>
      <c r="R329" s="93"/>
      <c r="S329" s="90" t="s">
        <v>20</v>
      </c>
      <c r="T329" s="84" t="s">
        <v>1375</v>
      </c>
      <c r="U329" s="84"/>
      <c r="W329" s="55"/>
      <c r="X329" s="53"/>
      <c r="Y329" s="52"/>
      <c r="Z329" s="53"/>
    </row>
    <row r="330" spans="1:26">
      <c r="A330" s="84" t="s">
        <v>82</v>
      </c>
      <c r="B330" s="84" t="s">
        <v>223</v>
      </c>
      <c r="C330" s="84" t="s">
        <v>788</v>
      </c>
      <c r="D330" s="84" t="s">
        <v>1388</v>
      </c>
      <c r="E330" s="84" t="s">
        <v>789</v>
      </c>
      <c r="F330" s="84" t="s">
        <v>37</v>
      </c>
      <c r="G330" s="84" t="s">
        <v>26</v>
      </c>
      <c r="H330" s="84" t="s">
        <v>16</v>
      </c>
      <c r="I330" s="84" t="s">
        <v>26</v>
      </c>
      <c r="J330" s="84" t="s">
        <v>1514</v>
      </c>
      <c r="K330" s="84" t="s">
        <v>790</v>
      </c>
      <c r="L330" s="89">
        <v>39356</v>
      </c>
      <c r="M330" s="89">
        <v>41090</v>
      </c>
      <c r="N330" s="90" t="s">
        <v>791</v>
      </c>
      <c r="O330" s="89">
        <v>43008</v>
      </c>
      <c r="P330" s="89">
        <v>41455</v>
      </c>
      <c r="Q330" s="90" t="s">
        <v>792</v>
      </c>
      <c r="R330" s="93">
        <v>4</v>
      </c>
      <c r="S330" s="90" t="s">
        <v>20</v>
      </c>
      <c r="T330" s="84" t="s">
        <v>1375</v>
      </c>
      <c r="U330" s="84" t="s">
        <v>793</v>
      </c>
      <c r="W330" s="55"/>
      <c r="X330" s="53"/>
      <c r="Y330" s="52"/>
      <c r="Z330" s="53"/>
    </row>
    <row r="331" spans="1:26">
      <c r="A331" s="84" t="s">
        <v>82</v>
      </c>
      <c r="B331" s="84" t="s">
        <v>223</v>
      </c>
      <c r="C331" s="84" t="s">
        <v>788</v>
      </c>
      <c r="D331" s="84" t="s">
        <v>1388</v>
      </c>
      <c r="E331" s="84" t="s">
        <v>794</v>
      </c>
      <c r="F331" s="84" t="s">
        <v>37</v>
      </c>
      <c r="G331" s="84" t="s">
        <v>26</v>
      </c>
      <c r="H331" s="84" t="s">
        <v>16</v>
      </c>
      <c r="I331" s="84" t="s">
        <v>26</v>
      </c>
      <c r="J331" s="84" t="s">
        <v>1514</v>
      </c>
      <c r="K331" s="84" t="s">
        <v>795</v>
      </c>
      <c r="L331" s="89">
        <v>39356</v>
      </c>
      <c r="M331" s="89">
        <v>41090</v>
      </c>
      <c r="N331" s="90" t="s">
        <v>791</v>
      </c>
      <c r="O331" s="89">
        <v>43008</v>
      </c>
      <c r="P331" s="89">
        <v>41455</v>
      </c>
      <c r="Q331" s="90" t="s">
        <v>792</v>
      </c>
      <c r="R331" s="93">
        <v>4</v>
      </c>
      <c r="S331" s="90" t="s">
        <v>20</v>
      </c>
      <c r="T331" s="84" t="s">
        <v>1375</v>
      </c>
      <c r="U331" s="84" t="s">
        <v>793</v>
      </c>
      <c r="W331" s="55"/>
      <c r="X331" s="53"/>
      <c r="Y331" s="52"/>
      <c r="Z331" s="53"/>
    </row>
    <row r="332" spans="1:26">
      <c r="A332" s="84" t="s">
        <v>82</v>
      </c>
      <c r="B332" s="84" t="s">
        <v>223</v>
      </c>
      <c r="C332" s="84" t="s">
        <v>788</v>
      </c>
      <c r="D332" s="84" t="s">
        <v>1388</v>
      </c>
      <c r="E332" s="84" t="s">
        <v>779</v>
      </c>
      <c r="F332" s="84" t="s">
        <v>37</v>
      </c>
      <c r="G332" s="84" t="s">
        <v>26</v>
      </c>
      <c r="H332" s="84" t="s">
        <v>16</v>
      </c>
      <c r="I332" s="84" t="s">
        <v>26</v>
      </c>
      <c r="J332" s="84" t="s">
        <v>1514</v>
      </c>
      <c r="K332" s="84" t="s">
        <v>796</v>
      </c>
      <c r="L332" s="89" t="s">
        <v>792</v>
      </c>
      <c r="M332" s="89" t="s">
        <v>792</v>
      </c>
      <c r="N332" s="90" t="s">
        <v>792</v>
      </c>
      <c r="O332" s="89" t="s">
        <v>792</v>
      </c>
      <c r="P332" s="89" t="s">
        <v>792</v>
      </c>
      <c r="Q332" s="90" t="s">
        <v>792</v>
      </c>
      <c r="R332" s="93">
        <v>1</v>
      </c>
      <c r="S332" s="90" t="s">
        <v>20</v>
      </c>
      <c r="T332" s="84" t="s">
        <v>1375</v>
      </c>
      <c r="U332" s="84" t="s">
        <v>797</v>
      </c>
      <c r="W332" s="55"/>
      <c r="X332" s="53"/>
      <c r="Y332" s="52"/>
      <c r="Z332" s="53"/>
    </row>
    <row r="333" spans="1:26">
      <c r="A333" s="84" t="s">
        <v>82</v>
      </c>
      <c r="B333" s="84" t="s">
        <v>223</v>
      </c>
      <c r="C333" s="84" t="s">
        <v>788</v>
      </c>
      <c r="D333" s="84" t="s">
        <v>1381</v>
      </c>
      <c r="E333" s="84" t="s">
        <v>798</v>
      </c>
      <c r="F333" s="84" t="s">
        <v>37</v>
      </c>
      <c r="G333" s="84" t="s">
        <v>26</v>
      </c>
      <c r="H333" s="84" t="s">
        <v>16</v>
      </c>
      <c r="I333" s="84" t="s">
        <v>26</v>
      </c>
      <c r="J333" s="84" t="s">
        <v>1514</v>
      </c>
      <c r="K333" s="84" t="s">
        <v>799</v>
      </c>
      <c r="L333" s="89">
        <v>37773</v>
      </c>
      <c r="M333" s="89">
        <v>46874</v>
      </c>
      <c r="N333" s="90">
        <v>0</v>
      </c>
      <c r="O333" s="89">
        <v>46874</v>
      </c>
      <c r="P333" s="89">
        <v>46874</v>
      </c>
      <c r="Q333" s="90" t="s">
        <v>800</v>
      </c>
      <c r="R333" s="93">
        <v>1</v>
      </c>
      <c r="S333" s="90" t="s">
        <v>20</v>
      </c>
      <c r="T333" s="84" t="s">
        <v>1375</v>
      </c>
      <c r="U333" s="84" t="s">
        <v>797</v>
      </c>
      <c r="W333" s="55"/>
      <c r="X333" s="53"/>
      <c r="Y333" s="52"/>
      <c r="Z333" s="53"/>
    </row>
    <row r="334" spans="1:26">
      <c r="A334" s="84" t="s">
        <v>82</v>
      </c>
      <c r="B334" s="84" t="s">
        <v>223</v>
      </c>
      <c r="C334" s="84" t="s">
        <v>802</v>
      </c>
      <c r="D334" s="84" t="s">
        <v>468</v>
      </c>
      <c r="E334" s="84" t="s">
        <v>803</v>
      </c>
      <c r="F334" s="84" t="s">
        <v>37</v>
      </c>
      <c r="G334" s="84" t="s">
        <v>26</v>
      </c>
      <c r="H334" s="84" t="s">
        <v>16</v>
      </c>
      <c r="I334" s="84" t="s">
        <v>26</v>
      </c>
      <c r="J334" s="84" t="s">
        <v>1514</v>
      </c>
      <c r="K334" s="84"/>
      <c r="L334" s="89">
        <v>40269</v>
      </c>
      <c r="M334" s="89">
        <v>42094</v>
      </c>
      <c r="N334" s="90" t="s">
        <v>804</v>
      </c>
      <c r="O334" s="89">
        <v>43190</v>
      </c>
      <c r="P334" s="89">
        <v>42094</v>
      </c>
      <c r="Q334" s="90"/>
      <c r="R334" s="93"/>
      <c r="S334" s="90" t="s">
        <v>20</v>
      </c>
      <c r="T334" s="84" t="s">
        <v>1375</v>
      </c>
      <c r="U334" s="84"/>
      <c r="W334" s="55"/>
      <c r="X334" s="53"/>
      <c r="Y334" s="52"/>
      <c r="Z334" s="53"/>
    </row>
    <row r="335" spans="1:26">
      <c r="A335" s="84" t="s">
        <v>82</v>
      </c>
      <c r="B335" s="84" t="s">
        <v>223</v>
      </c>
      <c r="C335" s="84" t="s">
        <v>802</v>
      </c>
      <c r="D335" s="84" t="s">
        <v>1389</v>
      </c>
      <c r="E335" s="84" t="s">
        <v>805</v>
      </c>
      <c r="F335" s="84" t="s">
        <v>37</v>
      </c>
      <c r="G335" s="84" t="s">
        <v>26</v>
      </c>
      <c r="H335" s="84" t="s">
        <v>16</v>
      </c>
      <c r="I335" s="84" t="s">
        <v>26</v>
      </c>
      <c r="J335" s="84" t="s">
        <v>1514</v>
      </c>
      <c r="K335" s="84"/>
      <c r="L335" s="89">
        <v>40269</v>
      </c>
      <c r="M335" s="89">
        <v>42094</v>
      </c>
      <c r="N335" s="90" t="s">
        <v>804</v>
      </c>
      <c r="O335" s="89">
        <v>43190</v>
      </c>
      <c r="P335" s="89">
        <v>42094</v>
      </c>
      <c r="Q335" s="90"/>
      <c r="R335" s="93"/>
      <c r="S335" s="90" t="s">
        <v>20</v>
      </c>
      <c r="T335" s="84" t="s">
        <v>1375</v>
      </c>
      <c r="U335" s="84"/>
      <c r="W335" s="55"/>
      <c r="X335" s="53"/>
      <c r="Y335" s="52"/>
      <c r="Z335" s="53"/>
    </row>
    <row r="336" spans="1:26">
      <c r="A336" s="84" t="s">
        <v>82</v>
      </c>
      <c r="B336" s="84" t="s">
        <v>223</v>
      </c>
      <c r="C336" s="84" t="s">
        <v>802</v>
      </c>
      <c r="D336" s="84" t="s">
        <v>1388</v>
      </c>
      <c r="E336" s="84" t="s">
        <v>806</v>
      </c>
      <c r="F336" s="84" t="s">
        <v>37</v>
      </c>
      <c r="G336" s="84" t="s">
        <v>26</v>
      </c>
      <c r="H336" s="84" t="s">
        <v>16</v>
      </c>
      <c r="I336" s="84" t="s">
        <v>26</v>
      </c>
      <c r="J336" s="84" t="s">
        <v>1514</v>
      </c>
      <c r="K336" s="84"/>
      <c r="L336" s="89">
        <v>40269</v>
      </c>
      <c r="M336" s="89">
        <v>42094</v>
      </c>
      <c r="N336" s="90" t="s">
        <v>804</v>
      </c>
      <c r="O336" s="89">
        <v>43190</v>
      </c>
      <c r="P336" s="89">
        <v>42094</v>
      </c>
      <c r="Q336" s="90"/>
      <c r="R336" s="93"/>
      <c r="S336" s="90" t="s">
        <v>20</v>
      </c>
      <c r="T336" s="84" t="s">
        <v>1375</v>
      </c>
      <c r="U336" s="84"/>
      <c r="W336" s="55"/>
      <c r="X336" s="53"/>
      <c r="Y336" s="52"/>
      <c r="Z336" s="53"/>
    </row>
    <row r="337" spans="1:26">
      <c r="A337" s="84" t="s">
        <v>82</v>
      </c>
      <c r="B337" s="84" t="s">
        <v>223</v>
      </c>
      <c r="C337" s="84" t="s">
        <v>802</v>
      </c>
      <c r="D337" s="84" t="s">
        <v>468</v>
      </c>
      <c r="E337" s="84" t="s">
        <v>807</v>
      </c>
      <c r="F337" s="84" t="s">
        <v>37</v>
      </c>
      <c r="G337" s="84" t="s">
        <v>26</v>
      </c>
      <c r="H337" s="84" t="s">
        <v>16</v>
      </c>
      <c r="I337" s="84" t="s">
        <v>26</v>
      </c>
      <c r="J337" s="84" t="s">
        <v>1514</v>
      </c>
      <c r="K337" s="84"/>
      <c r="L337" s="89">
        <v>39904</v>
      </c>
      <c r="M337" s="89">
        <v>41729</v>
      </c>
      <c r="N337" s="90" t="s">
        <v>804</v>
      </c>
      <c r="O337" s="89">
        <v>42825</v>
      </c>
      <c r="P337" s="89">
        <v>41729</v>
      </c>
      <c r="Q337" s="90"/>
      <c r="R337" s="93"/>
      <c r="S337" s="90" t="s">
        <v>20</v>
      </c>
      <c r="T337" s="84" t="s">
        <v>1375</v>
      </c>
      <c r="U337" s="84"/>
      <c r="W337" s="55"/>
      <c r="X337" s="53"/>
      <c r="Y337" s="52"/>
      <c r="Z337" s="53"/>
    </row>
    <row r="338" spans="1:26">
      <c r="A338" s="84" t="s">
        <v>82</v>
      </c>
      <c r="B338" s="84" t="s">
        <v>223</v>
      </c>
      <c r="C338" s="84" t="s">
        <v>802</v>
      </c>
      <c r="D338" s="84" t="s">
        <v>255</v>
      </c>
      <c r="E338" s="84" t="s">
        <v>808</v>
      </c>
      <c r="F338" s="84" t="s">
        <v>37</v>
      </c>
      <c r="G338" s="84" t="s">
        <v>26</v>
      </c>
      <c r="H338" s="84" t="s">
        <v>16</v>
      </c>
      <c r="I338" s="84" t="s">
        <v>26</v>
      </c>
      <c r="J338" s="84" t="s">
        <v>1514</v>
      </c>
      <c r="K338" s="84"/>
      <c r="L338" s="89">
        <v>39904</v>
      </c>
      <c r="M338" s="89">
        <v>41729</v>
      </c>
      <c r="N338" s="90" t="s">
        <v>804</v>
      </c>
      <c r="O338" s="89">
        <v>42825</v>
      </c>
      <c r="P338" s="89">
        <v>41729</v>
      </c>
      <c r="Q338" s="90"/>
      <c r="R338" s="93"/>
      <c r="S338" s="90" t="s">
        <v>20</v>
      </c>
      <c r="T338" s="84" t="s">
        <v>1375</v>
      </c>
      <c r="U338" s="84"/>
      <c r="W338" s="55"/>
      <c r="X338" s="53"/>
      <c r="Y338" s="52"/>
      <c r="Z338" s="53"/>
    </row>
    <row r="339" spans="1:26">
      <c r="A339" s="84" t="s">
        <v>82</v>
      </c>
      <c r="B339" s="84" t="s">
        <v>223</v>
      </c>
      <c r="C339" s="84" t="s">
        <v>802</v>
      </c>
      <c r="D339" s="84" t="s">
        <v>1387</v>
      </c>
      <c r="E339" s="84" t="s">
        <v>809</v>
      </c>
      <c r="F339" s="84" t="s">
        <v>37</v>
      </c>
      <c r="G339" s="84" t="s">
        <v>26</v>
      </c>
      <c r="H339" s="84" t="s">
        <v>16</v>
      </c>
      <c r="I339" s="84" t="s">
        <v>26</v>
      </c>
      <c r="J339" s="84" t="s">
        <v>1514</v>
      </c>
      <c r="K339" s="84"/>
      <c r="L339" s="89">
        <v>39904</v>
      </c>
      <c r="M339" s="89">
        <v>41729</v>
      </c>
      <c r="N339" s="90" t="s">
        <v>804</v>
      </c>
      <c r="O339" s="89">
        <v>42825</v>
      </c>
      <c r="P339" s="89">
        <v>41729</v>
      </c>
      <c r="Q339" s="90"/>
      <c r="R339" s="93"/>
      <c r="S339" s="90" t="s">
        <v>20</v>
      </c>
      <c r="T339" s="84" t="s">
        <v>1375</v>
      </c>
      <c r="U339" s="84"/>
      <c r="W339" s="53"/>
      <c r="X339" s="53"/>
      <c r="Y339" s="52"/>
      <c r="Z339" s="53"/>
    </row>
    <row r="340" spans="1:26" ht="31.5">
      <c r="A340" s="84" t="s">
        <v>82</v>
      </c>
      <c r="B340" s="84" t="s">
        <v>223</v>
      </c>
      <c r="C340" s="84" t="s">
        <v>802</v>
      </c>
      <c r="D340" s="84" t="s">
        <v>1388</v>
      </c>
      <c r="E340" s="84" t="s">
        <v>810</v>
      </c>
      <c r="F340" s="84" t="s">
        <v>37</v>
      </c>
      <c r="G340" s="84" t="s">
        <v>26</v>
      </c>
      <c r="H340" s="84" t="s">
        <v>16</v>
      </c>
      <c r="I340" s="84" t="s">
        <v>26</v>
      </c>
      <c r="J340" s="84" t="s">
        <v>1514</v>
      </c>
      <c r="K340" s="84"/>
      <c r="L340" s="89" t="s">
        <v>811</v>
      </c>
      <c r="M340" s="89"/>
      <c r="N340" s="90"/>
      <c r="O340" s="89"/>
      <c r="P340" s="89"/>
      <c r="Q340" s="90"/>
      <c r="R340" s="93"/>
      <c r="S340" s="90" t="s">
        <v>20</v>
      </c>
      <c r="T340" s="84" t="s">
        <v>1375</v>
      </c>
      <c r="U340" s="84"/>
      <c r="W340" s="53"/>
      <c r="X340" s="53"/>
      <c r="Y340" s="52"/>
      <c r="Z340" s="53"/>
    </row>
    <row r="341" spans="1:26" ht="31.5">
      <c r="A341" s="84" t="s">
        <v>82</v>
      </c>
      <c r="B341" s="84" t="s">
        <v>223</v>
      </c>
      <c r="C341" s="84" t="s">
        <v>802</v>
      </c>
      <c r="D341" s="84" t="s">
        <v>1388</v>
      </c>
      <c r="E341" s="84" t="s">
        <v>812</v>
      </c>
      <c r="F341" s="84" t="s">
        <v>37</v>
      </c>
      <c r="G341" s="84" t="s">
        <v>26</v>
      </c>
      <c r="H341" s="84" t="s">
        <v>16</v>
      </c>
      <c r="I341" s="84" t="s">
        <v>26</v>
      </c>
      <c r="J341" s="84" t="s">
        <v>1514</v>
      </c>
      <c r="K341" s="84"/>
      <c r="L341" s="89" t="s">
        <v>813</v>
      </c>
      <c r="M341" s="89"/>
      <c r="N341" s="90"/>
      <c r="O341" s="89"/>
      <c r="P341" s="89"/>
      <c r="Q341" s="90"/>
      <c r="R341" s="93"/>
      <c r="S341" s="90" t="s">
        <v>20</v>
      </c>
      <c r="T341" s="84" t="s">
        <v>1375</v>
      </c>
      <c r="U341" s="84"/>
      <c r="W341" s="55"/>
      <c r="X341" s="53"/>
      <c r="Y341" s="52"/>
      <c r="Z341" s="53"/>
    </row>
    <row r="342" spans="1:26" ht="31.5">
      <c r="A342" s="84" t="s">
        <v>82</v>
      </c>
      <c r="B342" s="84" t="s">
        <v>223</v>
      </c>
      <c r="C342" s="84" t="s">
        <v>814</v>
      </c>
      <c r="D342" s="84" t="s">
        <v>1388</v>
      </c>
      <c r="E342" s="84" t="s">
        <v>815</v>
      </c>
      <c r="F342" s="84" t="s">
        <v>37</v>
      </c>
      <c r="G342" s="84" t="s">
        <v>26</v>
      </c>
      <c r="H342" s="84" t="s">
        <v>16</v>
      </c>
      <c r="I342" s="84" t="s">
        <v>26</v>
      </c>
      <c r="J342" s="84" t="s">
        <v>1514</v>
      </c>
      <c r="K342" s="84" t="s">
        <v>501</v>
      </c>
      <c r="L342" s="89">
        <v>38078</v>
      </c>
      <c r="M342" s="89">
        <v>43555</v>
      </c>
      <c r="N342" s="90" t="s">
        <v>816</v>
      </c>
      <c r="O342" s="89">
        <v>43555</v>
      </c>
      <c r="P342" s="89"/>
      <c r="Q342" s="90"/>
      <c r="R342" s="93"/>
      <c r="S342" s="90" t="s">
        <v>20</v>
      </c>
      <c r="T342" s="84" t="s">
        <v>1375</v>
      </c>
      <c r="U342" s="84"/>
      <c r="W342" s="53"/>
      <c r="X342" s="53"/>
      <c r="Y342" s="52"/>
      <c r="Z342" s="53"/>
    </row>
    <row r="343" spans="1:26">
      <c r="A343" s="84" t="s">
        <v>82</v>
      </c>
      <c r="B343" s="84" t="s">
        <v>223</v>
      </c>
      <c r="C343" s="84" t="s">
        <v>814</v>
      </c>
      <c r="D343" s="84" t="s">
        <v>468</v>
      </c>
      <c r="E343" s="84" t="s">
        <v>817</v>
      </c>
      <c r="F343" s="84" t="s">
        <v>37</v>
      </c>
      <c r="G343" s="84" t="s">
        <v>26</v>
      </c>
      <c r="H343" s="84" t="s">
        <v>16</v>
      </c>
      <c r="I343" s="84" t="s">
        <v>26</v>
      </c>
      <c r="J343" s="84" t="s">
        <v>1514</v>
      </c>
      <c r="K343" s="84" t="s">
        <v>501</v>
      </c>
      <c r="L343" s="89">
        <v>38810</v>
      </c>
      <c r="M343" s="89">
        <v>40633</v>
      </c>
      <c r="N343" s="90" t="s">
        <v>315</v>
      </c>
      <c r="O343" s="89">
        <v>42460</v>
      </c>
      <c r="P343" s="89">
        <v>41364</v>
      </c>
      <c r="Q343" s="90"/>
      <c r="R343" s="93"/>
      <c r="S343" s="90" t="s">
        <v>20</v>
      </c>
      <c r="T343" s="84" t="s">
        <v>1375</v>
      </c>
      <c r="U343" s="84"/>
      <c r="W343" s="55"/>
      <c r="X343" s="53"/>
      <c r="Y343" s="52"/>
      <c r="Z343" s="53"/>
    </row>
    <row r="344" spans="1:26">
      <c r="A344" s="84" t="s">
        <v>82</v>
      </c>
      <c r="B344" s="84" t="s">
        <v>223</v>
      </c>
      <c r="C344" s="84" t="s">
        <v>814</v>
      </c>
      <c r="D344" s="84" t="s">
        <v>1388</v>
      </c>
      <c r="E344" s="84" t="s">
        <v>818</v>
      </c>
      <c r="F344" s="84" t="s">
        <v>37</v>
      </c>
      <c r="G344" s="84" t="s">
        <v>26</v>
      </c>
      <c r="H344" s="84" t="s">
        <v>16</v>
      </c>
      <c r="I344" s="84" t="s">
        <v>26</v>
      </c>
      <c r="J344" s="84" t="s">
        <v>1514</v>
      </c>
      <c r="K344" s="84" t="s">
        <v>501</v>
      </c>
      <c r="L344" s="89">
        <v>38810</v>
      </c>
      <c r="M344" s="89">
        <v>40633</v>
      </c>
      <c r="N344" s="90" t="s">
        <v>268</v>
      </c>
      <c r="O344" s="89">
        <v>42460</v>
      </c>
      <c r="P344" s="89">
        <v>41364</v>
      </c>
      <c r="Q344" s="90"/>
      <c r="R344" s="93"/>
      <c r="S344" s="90" t="s">
        <v>20</v>
      </c>
      <c r="T344" s="84" t="s">
        <v>1375</v>
      </c>
      <c r="U344" s="84"/>
      <c r="W344" s="55"/>
      <c r="X344" s="53"/>
      <c r="Y344" s="52"/>
      <c r="Z344" s="53"/>
    </row>
    <row r="345" spans="1:26">
      <c r="A345" s="84" t="s">
        <v>82</v>
      </c>
      <c r="B345" s="84" t="s">
        <v>223</v>
      </c>
      <c r="C345" s="84" t="s">
        <v>814</v>
      </c>
      <c r="D345" s="84" t="s">
        <v>1387</v>
      </c>
      <c r="E345" s="84" t="s">
        <v>819</v>
      </c>
      <c r="F345" s="84" t="s">
        <v>37</v>
      </c>
      <c r="G345" s="84" t="s">
        <v>26</v>
      </c>
      <c r="H345" s="84" t="s">
        <v>16</v>
      </c>
      <c r="I345" s="84" t="s">
        <v>26</v>
      </c>
      <c r="J345" s="84" t="s">
        <v>1514</v>
      </c>
      <c r="K345" s="84" t="s">
        <v>501</v>
      </c>
      <c r="L345" s="89">
        <v>39539</v>
      </c>
      <c r="M345" s="89">
        <v>40633</v>
      </c>
      <c r="N345" s="90" t="s">
        <v>276</v>
      </c>
      <c r="O345" s="89">
        <v>42460</v>
      </c>
      <c r="P345" s="89">
        <v>41364</v>
      </c>
      <c r="Q345" s="90"/>
      <c r="R345" s="93"/>
      <c r="S345" s="90"/>
      <c r="T345" s="84"/>
      <c r="U345" s="84"/>
      <c r="W345" s="55"/>
      <c r="X345" s="53"/>
      <c r="Y345" s="52"/>
      <c r="Z345" s="53"/>
    </row>
    <row r="346" spans="1:26">
      <c r="A346" s="84" t="s">
        <v>82</v>
      </c>
      <c r="B346" s="84" t="s">
        <v>223</v>
      </c>
      <c r="C346" s="84" t="s">
        <v>814</v>
      </c>
      <c r="D346" s="84" t="s">
        <v>1389</v>
      </c>
      <c r="E346" s="84" t="s">
        <v>820</v>
      </c>
      <c r="F346" s="84" t="s">
        <v>37</v>
      </c>
      <c r="G346" s="84" t="s">
        <v>26</v>
      </c>
      <c r="H346" s="84" t="s">
        <v>16</v>
      </c>
      <c r="I346" s="84" t="s">
        <v>26</v>
      </c>
      <c r="J346" s="84" t="s">
        <v>1514</v>
      </c>
      <c r="K346" s="84" t="s">
        <v>501</v>
      </c>
      <c r="L346" s="89">
        <v>38810</v>
      </c>
      <c r="M346" s="89">
        <v>40633</v>
      </c>
      <c r="N346" s="90" t="s">
        <v>268</v>
      </c>
      <c r="O346" s="89">
        <v>42460</v>
      </c>
      <c r="P346" s="89">
        <v>41364</v>
      </c>
      <c r="Q346" s="90"/>
      <c r="R346" s="93"/>
      <c r="S346" s="90" t="s">
        <v>20</v>
      </c>
      <c r="T346" s="84" t="s">
        <v>1375</v>
      </c>
      <c r="U346" s="84"/>
      <c r="W346" s="55"/>
      <c r="X346" s="53"/>
      <c r="Y346" s="52"/>
      <c r="Z346" s="53"/>
    </row>
    <row r="347" spans="1:26" ht="31.5">
      <c r="A347" s="84" t="s">
        <v>82</v>
      </c>
      <c r="B347" s="84" t="s">
        <v>223</v>
      </c>
      <c r="C347" s="84" t="s">
        <v>814</v>
      </c>
      <c r="D347" s="84" t="s">
        <v>1388</v>
      </c>
      <c r="E347" s="84" t="s">
        <v>821</v>
      </c>
      <c r="F347" s="84" t="s">
        <v>37</v>
      </c>
      <c r="G347" s="84" t="s">
        <v>26</v>
      </c>
      <c r="H347" s="84" t="s">
        <v>16</v>
      </c>
      <c r="I347" s="84" t="s">
        <v>26</v>
      </c>
      <c r="J347" s="84" t="s">
        <v>1514</v>
      </c>
      <c r="K347" s="84" t="s">
        <v>822</v>
      </c>
      <c r="L347" s="89">
        <v>41365</v>
      </c>
      <c r="M347" s="89">
        <v>44286</v>
      </c>
      <c r="N347" s="90"/>
      <c r="O347" s="89">
        <v>44286</v>
      </c>
      <c r="P347" s="89">
        <v>44286</v>
      </c>
      <c r="Q347" s="90"/>
      <c r="R347" s="93"/>
      <c r="S347" s="90" t="s">
        <v>20</v>
      </c>
      <c r="T347" s="84" t="s">
        <v>1375</v>
      </c>
      <c r="U347" s="84"/>
      <c r="W347" s="53"/>
      <c r="X347" s="53"/>
      <c r="Y347" s="52"/>
      <c r="Z347" s="53"/>
    </row>
    <row r="348" spans="1:26">
      <c r="A348" s="84" t="s">
        <v>82</v>
      </c>
      <c r="B348" s="84" t="s">
        <v>223</v>
      </c>
      <c r="C348" s="84" t="s">
        <v>823</v>
      </c>
      <c r="D348" s="84" t="s">
        <v>1376</v>
      </c>
      <c r="E348" s="84" t="s">
        <v>824</v>
      </c>
      <c r="F348" s="84" t="s">
        <v>37</v>
      </c>
      <c r="G348" s="84" t="s">
        <v>26</v>
      </c>
      <c r="H348" s="84" t="s">
        <v>16</v>
      </c>
      <c r="I348" s="84" t="s">
        <v>26</v>
      </c>
      <c r="J348" s="84" t="s">
        <v>1514</v>
      </c>
      <c r="K348" s="84"/>
      <c r="L348" s="89">
        <v>39173</v>
      </c>
      <c r="M348" s="89">
        <v>40999</v>
      </c>
      <c r="N348" s="90" t="s">
        <v>315</v>
      </c>
      <c r="O348" s="89">
        <v>42825</v>
      </c>
      <c r="P348" s="89">
        <v>42825</v>
      </c>
      <c r="Q348" s="90"/>
      <c r="R348" s="93"/>
      <c r="S348" s="90" t="s">
        <v>20</v>
      </c>
      <c r="T348" s="84" t="s">
        <v>1375</v>
      </c>
      <c r="U348" s="84"/>
      <c r="W348" s="55"/>
      <c r="X348" s="53"/>
      <c r="Y348" s="52"/>
      <c r="Z348" s="53"/>
    </row>
    <row r="349" spans="1:26">
      <c r="A349" s="84" t="s">
        <v>82</v>
      </c>
      <c r="B349" s="84" t="s">
        <v>223</v>
      </c>
      <c r="C349" s="84" t="s">
        <v>823</v>
      </c>
      <c r="D349" s="84" t="s">
        <v>1381</v>
      </c>
      <c r="E349" s="84" t="s">
        <v>360</v>
      </c>
      <c r="F349" s="84" t="s">
        <v>37</v>
      </c>
      <c r="G349" s="84" t="s">
        <v>26</v>
      </c>
      <c r="H349" s="84" t="s">
        <v>16</v>
      </c>
      <c r="I349" s="84" t="s">
        <v>26</v>
      </c>
      <c r="J349" s="84" t="s">
        <v>1514</v>
      </c>
      <c r="K349" s="84" t="s">
        <v>825</v>
      </c>
      <c r="L349" s="89">
        <v>38687</v>
      </c>
      <c r="M349" s="89">
        <v>46022</v>
      </c>
      <c r="N349" s="90" t="s">
        <v>113</v>
      </c>
      <c r="O349" s="89">
        <v>46022</v>
      </c>
      <c r="P349" s="89">
        <v>46022</v>
      </c>
      <c r="Q349" s="90"/>
      <c r="R349" s="93"/>
      <c r="S349" s="90" t="s">
        <v>20</v>
      </c>
      <c r="T349" s="84" t="s">
        <v>1375</v>
      </c>
      <c r="U349" s="84"/>
      <c r="W349" s="55"/>
      <c r="X349" s="53"/>
      <c r="Y349" s="52"/>
      <c r="Z349" s="53"/>
    </row>
    <row r="350" spans="1:26">
      <c r="A350" s="84" t="s">
        <v>82</v>
      </c>
      <c r="B350" s="84" t="s">
        <v>223</v>
      </c>
      <c r="C350" s="84" t="s">
        <v>826</v>
      </c>
      <c r="D350" s="84" t="s">
        <v>1388</v>
      </c>
      <c r="E350" s="84" t="s">
        <v>827</v>
      </c>
      <c r="F350" s="84" t="s">
        <v>37</v>
      </c>
      <c r="G350" s="84" t="s">
        <v>26</v>
      </c>
      <c r="H350" s="84" t="s">
        <v>16</v>
      </c>
      <c r="I350" s="84" t="s">
        <v>26</v>
      </c>
      <c r="J350" s="84" t="s">
        <v>1514</v>
      </c>
      <c r="K350" s="84"/>
      <c r="L350" s="89" t="s">
        <v>828</v>
      </c>
      <c r="M350" s="89">
        <v>40999</v>
      </c>
      <c r="N350" s="90" t="s">
        <v>249</v>
      </c>
      <c r="O350" s="89">
        <v>41364</v>
      </c>
      <c r="P350" s="89">
        <v>41364</v>
      </c>
      <c r="Q350" s="90">
        <v>41213</v>
      </c>
      <c r="R350" s="93">
        <v>10</v>
      </c>
      <c r="S350" s="90" t="s">
        <v>20</v>
      </c>
      <c r="T350" s="84" t="s">
        <v>1375</v>
      </c>
      <c r="U350" s="84" t="s">
        <v>1548</v>
      </c>
      <c r="W350" s="55"/>
      <c r="X350" s="53"/>
      <c r="Y350" s="52"/>
      <c r="Z350" s="53"/>
    </row>
    <row r="351" spans="1:26">
      <c r="A351" s="84" t="s">
        <v>82</v>
      </c>
      <c r="B351" s="84" t="s">
        <v>223</v>
      </c>
      <c r="C351" s="84" t="s">
        <v>826</v>
      </c>
      <c r="D351" s="84" t="s">
        <v>1381</v>
      </c>
      <c r="E351" s="84" t="s">
        <v>774</v>
      </c>
      <c r="F351" s="84" t="s">
        <v>37</v>
      </c>
      <c r="G351" s="84" t="s">
        <v>15</v>
      </c>
      <c r="H351" s="84" t="s">
        <v>16</v>
      </c>
      <c r="I351" s="84" t="s">
        <v>26</v>
      </c>
      <c r="J351" s="84" t="s">
        <v>1514</v>
      </c>
      <c r="K351" s="84" t="s">
        <v>103</v>
      </c>
      <c r="L351" s="89">
        <v>40816</v>
      </c>
      <c r="M351" s="89">
        <v>49948</v>
      </c>
      <c r="N351" s="90" t="s">
        <v>688</v>
      </c>
      <c r="O351" s="89">
        <v>13423</v>
      </c>
      <c r="P351" s="89">
        <v>13423</v>
      </c>
      <c r="Q351" s="90" t="s">
        <v>1549</v>
      </c>
      <c r="R351" s="93"/>
      <c r="S351" s="90" t="s">
        <v>20</v>
      </c>
      <c r="T351" s="84" t="s">
        <v>1375</v>
      </c>
      <c r="U351" s="84" t="s">
        <v>780</v>
      </c>
      <c r="W351" s="53"/>
      <c r="X351" s="53"/>
      <c r="Y351" s="52"/>
      <c r="Z351" s="53"/>
    </row>
    <row r="352" spans="1:26">
      <c r="A352" s="84" t="s">
        <v>82</v>
      </c>
      <c r="B352" s="84" t="s">
        <v>223</v>
      </c>
      <c r="C352" s="84" t="s">
        <v>829</v>
      </c>
      <c r="D352" s="84" t="s">
        <v>1388</v>
      </c>
      <c r="E352" s="84" t="s">
        <v>830</v>
      </c>
      <c r="F352" s="84" t="s">
        <v>37</v>
      </c>
      <c r="G352" s="84" t="s">
        <v>26</v>
      </c>
      <c r="H352" s="84" t="s">
        <v>16</v>
      </c>
      <c r="I352" s="84" t="s">
        <v>26</v>
      </c>
      <c r="J352" s="84" t="s">
        <v>1514</v>
      </c>
      <c r="K352" s="84" t="s">
        <v>801</v>
      </c>
      <c r="L352" s="89">
        <v>38596</v>
      </c>
      <c r="M352" s="89">
        <v>40421</v>
      </c>
      <c r="N352" s="90" t="s">
        <v>831</v>
      </c>
      <c r="O352" s="89">
        <v>41152</v>
      </c>
      <c r="P352" s="89">
        <v>41152</v>
      </c>
      <c r="Q352" s="90"/>
      <c r="R352" s="93"/>
      <c r="S352" s="90" t="s">
        <v>20</v>
      </c>
      <c r="T352" s="84" t="s">
        <v>1375</v>
      </c>
      <c r="U352" s="84"/>
      <c r="V352" s="54"/>
      <c r="W352" s="53"/>
      <c r="X352" s="53"/>
      <c r="Y352" s="52"/>
      <c r="Z352" s="53"/>
    </row>
    <row r="353" spans="1:26">
      <c r="A353" s="84" t="s">
        <v>82</v>
      </c>
      <c r="B353" s="84" t="s">
        <v>223</v>
      </c>
      <c r="C353" s="84" t="s">
        <v>829</v>
      </c>
      <c r="D353" s="84" t="s">
        <v>1389</v>
      </c>
      <c r="E353" s="84" t="s">
        <v>832</v>
      </c>
      <c r="F353" s="84" t="s">
        <v>37</v>
      </c>
      <c r="G353" s="84" t="s">
        <v>26</v>
      </c>
      <c r="H353" s="84" t="s">
        <v>16</v>
      </c>
      <c r="I353" s="84" t="s">
        <v>26</v>
      </c>
      <c r="J353" s="84" t="s">
        <v>1514</v>
      </c>
      <c r="K353" s="84" t="s">
        <v>801</v>
      </c>
      <c r="L353" s="89">
        <v>40087</v>
      </c>
      <c r="M353" s="89">
        <v>41912</v>
      </c>
      <c r="N353" s="90" t="s">
        <v>831</v>
      </c>
      <c r="O353" s="89">
        <v>42643</v>
      </c>
      <c r="P353" s="89">
        <v>41912</v>
      </c>
      <c r="Q353" s="90"/>
      <c r="R353" s="93">
        <v>2.75</v>
      </c>
      <c r="S353" s="90" t="s">
        <v>20</v>
      </c>
      <c r="T353" s="84" t="s">
        <v>1375</v>
      </c>
      <c r="U353" s="84" t="s">
        <v>833</v>
      </c>
      <c r="V353" s="56"/>
      <c r="W353" s="53"/>
      <c r="X353" s="53"/>
      <c r="Y353" s="52"/>
      <c r="Z353" s="53"/>
    </row>
    <row r="354" spans="1:26">
      <c r="A354" s="84" t="s">
        <v>82</v>
      </c>
      <c r="B354" s="84" t="s">
        <v>223</v>
      </c>
      <c r="C354" s="84" t="s">
        <v>829</v>
      </c>
      <c r="D354" s="84" t="s">
        <v>1388</v>
      </c>
      <c r="E354" s="84" t="s">
        <v>834</v>
      </c>
      <c r="F354" s="84" t="s">
        <v>37</v>
      </c>
      <c r="G354" s="84" t="s">
        <v>26</v>
      </c>
      <c r="H354" s="84" t="s">
        <v>16</v>
      </c>
      <c r="I354" s="84" t="s">
        <v>26</v>
      </c>
      <c r="J354" s="84" t="s">
        <v>1514</v>
      </c>
      <c r="K354" s="84" t="s">
        <v>801</v>
      </c>
      <c r="L354" s="89">
        <v>38596</v>
      </c>
      <c r="M354" s="89">
        <v>40421</v>
      </c>
      <c r="N354" s="90"/>
      <c r="O354" s="89">
        <v>41152</v>
      </c>
      <c r="P354" s="89">
        <v>41152</v>
      </c>
      <c r="Q354" s="90"/>
      <c r="R354" s="93"/>
      <c r="S354" s="90" t="s">
        <v>20</v>
      </c>
      <c r="T354" s="84" t="s">
        <v>1375</v>
      </c>
      <c r="U354" s="84"/>
      <c r="V354" s="56"/>
      <c r="W354" s="53"/>
      <c r="X354" s="53"/>
      <c r="Y354" s="52"/>
      <c r="Z354" s="53"/>
    </row>
    <row r="355" spans="1:26">
      <c r="A355" s="84" t="s">
        <v>82</v>
      </c>
      <c r="B355" s="84" t="s">
        <v>223</v>
      </c>
      <c r="C355" s="84" t="s">
        <v>835</v>
      </c>
      <c r="D355" s="84" t="s">
        <v>1388</v>
      </c>
      <c r="E355" s="84" t="s">
        <v>836</v>
      </c>
      <c r="F355" s="84" t="s">
        <v>37</v>
      </c>
      <c r="G355" s="84" t="s">
        <v>26</v>
      </c>
      <c r="H355" s="84" t="s">
        <v>16</v>
      </c>
      <c r="I355" s="84" t="s">
        <v>26</v>
      </c>
      <c r="J355" s="84" t="s">
        <v>1514</v>
      </c>
      <c r="K355" s="84"/>
      <c r="L355" s="89">
        <v>38285</v>
      </c>
      <c r="M355" s="89">
        <v>39379</v>
      </c>
      <c r="N355" s="90"/>
      <c r="O355" s="89">
        <v>41912</v>
      </c>
      <c r="P355" s="89">
        <v>41912</v>
      </c>
      <c r="Q355" s="90" t="s">
        <v>1550</v>
      </c>
      <c r="R355" s="93">
        <v>35</v>
      </c>
      <c r="S355" s="90" t="s">
        <v>20</v>
      </c>
      <c r="T355" s="84" t="s">
        <v>1375</v>
      </c>
      <c r="U355" s="84">
        <v>35000000</v>
      </c>
      <c r="V355" s="56"/>
      <c r="W355" s="53"/>
      <c r="X355" s="53"/>
      <c r="Y355" s="52"/>
      <c r="Z355" s="53"/>
    </row>
    <row r="356" spans="1:26">
      <c r="A356" s="84" t="s">
        <v>82</v>
      </c>
      <c r="B356" s="84" t="s">
        <v>223</v>
      </c>
      <c r="C356" s="84" t="s">
        <v>835</v>
      </c>
      <c r="D356" s="84" t="s">
        <v>1388</v>
      </c>
      <c r="E356" s="84" t="s">
        <v>837</v>
      </c>
      <c r="F356" s="84" t="s">
        <v>37</v>
      </c>
      <c r="G356" s="84" t="s">
        <v>26</v>
      </c>
      <c r="H356" s="84" t="s">
        <v>16</v>
      </c>
      <c r="I356" s="84" t="s">
        <v>26</v>
      </c>
      <c r="J356" s="84" t="s">
        <v>1514</v>
      </c>
      <c r="K356" s="84"/>
      <c r="L356" s="89">
        <v>38285</v>
      </c>
      <c r="M356" s="89">
        <v>39379</v>
      </c>
      <c r="N356" s="90"/>
      <c r="O356" s="89">
        <v>41912</v>
      </c>
      <c r="P356" s="89">
        <v>41912</v>
      </c>
      <c r="Q356" s="90" t="s">
        <v>1550</v>
      </c>
      <c r="R356" s="93">
        <v>11.2</v>
      </c>
      <c r="S356" s="90" t="s">
        <v>20</v>
      </c>
      <c r="T356" s="84" t="s">
        <v>1375</v>
      </c>
      <c r="U356" s="84">
        <v>11200000</v>
      </c>
      <c r="W356" s="55"/>
      <c r="X356" s="53"/>
      <c r="Y356" s="52"/>
      <c r="Z356" s="53"/>
    </row>
    <row r="357" spans="1:26" ht="31.5">
      <c r="A357" s="84" t="s">
        <v>82</v>
      </c>
      <c r="B357" s="84" t="s">
        <v>223</v>
      </c>
      <c r="C357" s="84" t="s">
        <v>838</v>
      </c>
      <c r="D357" s="84" t="s">
        <v>1376</v>
      </c>
      <c r="E357" s="84" t="s">
        <v>1551</v>
      </c>
      <c r="F357" s="84" t="s">
        <v>37</v>
      </c>
      <c r="G357" s="84" t="s">
        <v>26</v>
      </c>
      <c r="H357" s="84" t="s">
        <v>16</v>
      </c>
      <c r="I357" s="84" t="s">
        <v>26</v>
      </c>
      <c r="J357" s="84" t="s">
        <v>1514</v>
      </c>
      <c r="K357" s="84"/>
      <c r="L357" s="89">
        <v>39753</v>
      </c>
      <c r="M357" s="89">
        <v>41578</v>
      </c>
      <c r="N357" s="90" t="s">
        <v>249</v>
      </c>
      <c r="O357" s="89">
        <v>41943</v>
      </c>
      <c r="P357" s="89">
        <v>41578</v>
      </c>
      <c r="Q357" s="90" t="s">
        <v>1550</v>
      </c>
      <c r="R357" s="93">
        <v>1.05</v>
      </c>
      <c r="S357" s="90" t="s">
        <v>20</v>
      </c>
      <c r="T357" s="84" t="s">
        <v>1375</v>
      </c>
      <c r="U357" s="84">
        <v>10500000</v>
      </c>
      <c r="W357" s="55"/>
      <c r="X357" s="53"/>
      <c r="Y357" s="52"/>
      <c r="Z357" s="53"/>
    </row>
    <row r="358" spans="1:26">
      <c r="A358" s="84" t="s">
        <v>82</v>
      </c>
      <c r="B358" s="84" t="s">
        <v>223</v>
      </c>
      <c r="C358" s="84" t="s">
        <v>835</v>
      </c>
      <c r="D358" s="84" t="s">
        <v>1387</v>
      </c>
      <c r="E358" s="84" t="s">
        <v>809</v>
      </c>
      <c r="F358" s="84" t="s">
        <v>37</v>
      </c>
      <c r="G358" s="84" t="s">
        <v>26</v>
      </c>
      <c r="H358" s="84" t="s">
        <v>16</v>
      </c>
      <c r="I358" s="84" t="s">
        <v>26</v>
      </c>
      <c r="J358" s="84" t="s">
        <v>1514</v>
      </c>
      <c r="K358" s="84"/>
      <c r="L358" s="89">
        <v>39142</v>
      </c>
      <c r="M358" s="89">
        <v>40238</v>
      </c>
      <c r="N358" s="90"/>
      <c r="O358" s="89">
        <v>41699</v>
      </c>
      <c r="P358" s="89">
        <v>41699</v>
      </c>
      <c r="Q358" s="90" t="s">
        <v>1550</v>
      </c>
      <c r="R358" s="93">
        <v>0.7</v>
      </c>
      <c r="S358" s="90" t="s">
        <v>20</v>
      </c>
      <c r="T358" s="84" t="s">
        <v>1375</v>
      </c>
      <c r="U358" s="84">
        <v>700000</v>
      </c>
      <c r="V358" s="56"/>
      <c r="W358" s="55"/>
      <c r="X358" s="53"/>
      <c r="Y358" s="52"/>
      <c r="Z358" s="53"/>
    </row>
    <row r="359" spans="1:26">
      <c r="A359" s="84" t="s">
        <v>82</v>
      </c>
      <c r="B359" s="84" t="s">
        <v>223</v>
      </c>
      <c r="C359" s="84" t="s">
        <v>835</v>
      </c>
      <c r="D359" s="84" t="s">
        <v>468</v>
      </c>
      <c r="E359" s="84" t="s">
        <v>480</v>
      </c>
      <c r="F359" s="84" t="s">
        <v>37</v>
      </c>
      <c r="G359" s="84" t="s">
        <v>26</v>
      </c>
      <c r="H359" s="84" t="s">
        <v>16</v>
      </c>
      <c r="I359" s="84" t="s">
        <v>26</v>
      </c>
      <c r="J359" s="84" t="s">
        <v>1514</v>
      </c>
      <c r="K359" s="84"/>
      <c r="L359" s="89">
        <v>39142</v>
      </c>
      <c r="M359" s="89">
        <v>40238</v>
      </c>
      <c r="N359" s="90"/>
      <c r="O359" s="89">
        <v>41699</v>
      </c>
      <c r="P359" s="89">
        <v>41699</v>
      </c>
      <c r="Q359" s="90" t="s">
        <v>1550</v>
      </c>
      <c r="R359" s="93">
        <v>0.5</v>
      </c>
      <c r="S359" s="90" t="s">
        <v>20</v>
      </c>
      <c r="T359" s="84" t="s">
        <v>1375</v>
      </c>
      <c r="U359" s="84">
        <v>500000</v>
      </c>
      <c r="V359" s="56"/>
      <c r="W359" s="55"/>
      <c r="X359" s="53"/>
      <c r="Y359" s="52"/>
      <c r="Z359" s="53"/>
    </row>
    <row r="360" spans="1:26">
      <c r="A360" s="84" t="s">
        <v>82</v>
      </c>
      <c r="B360" s="84" t="s">
        <v>223</v>
      </c>
      <c r="C360" s="84" t="s">
        <v>835</v>
      </c>
      <c r="D360" s="84" t="s">
        <v>516</v>
      </c>
      <c r="E360" s="84" t="s">
        <v>516</v>
      </c>
      <c r="F360" s="84" t="s">
        <v>37</v>
      </c>
      <c r="G360" s="84" t="s">
        <v>26</v>
      </c>
      <c r="H360" s="84" t="s">
        <v>16</v>
      </c>
      <c r="I360" s="84" t="s">
        <v>26</v>
      </c>
      <c r="J360" s="84" t="s">
        <v>1514</v>
      </c>
      <c r="K360" s="84"/>
      <c r="L360" s="89" t="s">
        <v>113</v>
      </c>
      <c r="M360" s="89" t="s">
        <v>113</v>
      </c>
      <c r="N360" s="90" t="s">
        <v>113</v>
      </c>
      <c r="O360" s="89" t="s">
        <v>113</v>
      </c>
      <c r="P360" s="89" t="s">
        <v>113</v>
      </c>
      <c r="Q360" s="90" t="s">
        <v>1550</v>
      </c>
      <c r="R360" s="93">
        <v>1.6</v>
      </c>
      <c r="S360" s="90" t="s">
        <v>20</v>
      </c>
      <c r="T360" s="84" t="s">
        <v>1375</v>
      </c>
      <c r="U360" s="84">
        <v>1600000</v>
      </c>
      <c r="V360" s="56"/>
      <c r="W360" s="55"/>
      <c r="X360" s="53"/>
      <c r="Y360" s="52"/>
      <c r="Z360" s="53"/>
    </row>
    <row r="361" spans="1:26">
      <c r="A361" s="84" t="s">
        <v>82</v>
      </c>
      <c r="B361" s="84" t="s">
        <v>223</v>
      </c>
      <c r="C361" s="84" t="s">
        <v>835</v>
      </c>
      <c r="D361" s="84" t="s">
        <v>255</v>
      </c>
      <c r="E361" s="84" t="s">
        <v>255</v>
      </c>
      <c r="F361" s="84" t="s">
        <v>37</v>
      </c>
      <c r="G361" s="84" t="s">
        <v>26</v>
      </c>
      <c r="H361" s="84" t="s">
        <v>16</v>
      </c>
      <c r="I361" s="84" t="s">
        <v>26</v>
      </c>
      <c r="J361" s="84" t="s">
        <v>1514</v>
      </c>
      <c r="K361" s="84"/>
      <c r="L361" s="89" t="s">
        <v>113</v>
      </c>
      <c r="M361" s="89" t="s">
        <v>113</v>
      </c>
      <c r="N361" s="90" t="s">
        <v>113</v>
      </c>
      <c r="O361" s="89" t="s">
        <v>113</v>
      </c>
      <c r="P361" s="89" t="s">
        <v>113</v>
      </c>
      <c r="Q361" s="90" t="s">
        <v>1550</v>
      </c>
      <c r="R361" s="93">
        <v>1.2</v>
      </c>
      <c r="S361" s="90" t="s">
        <v>20</v>
      </c>
      <c r="T361" s="84" t="s">
        <v>1375</v>
      </c>
      <c r="U361" s="84">
        <v>1200000</v>
      </c>
      <c r="V361" s="56"/>
      <c r="W361" s="55"/>
      <c r="X361" s="53"/>
      <c r="Y361" s="52"/>
      <c r="Z361" s="53"/>
    </row>
    <row r="362" spans="1:26">
      <c r="A362" s="84" t="s">
        <v>82</v>
      </c>
      <c r="B362" s="84" t="s">
        <v>223</v>
      </c>
      <c r="C362" s="84" t="s">
        <v>839</v>
      </c>
      <c r="D362" s="84" t="s">
        <v>1388</v>
      </c>
      <c r="E362" s="84" t="s">
        <v>840</v>
      </c>
      <c r="F362" s="84" t="s">
        <v>37</v>
      </c>
      <c r="G362" s="84" t="s">
        <v>26</v>
      </c>
      <c r="H362" s="84" t="s">
        <v>16</v>
      </c>
      <c r="I362" s="84" t="s">
        <v>26</v>
      </c>
      <c r="J362" s="84" t="s">
        <v>1514</v>
      </c>
      <c r="K362" s="84" t="s">
        <v>715</v>
      </c>
      <c r="L362" s="89">
        <v>39203</v>
      </c>
      <c r="M362" s="89">
        <v>40298</v>
      </c>
      <c r="N362" s="90" t="s">
        <v>387</v>
      </c>
      <c r="O362" s="89">
        <v>41759</v>
      </c>
      <c r="P362" s="89">
        <v>41759</v>
      </c>
      <c r="Q362" s="90">
        <v>41334</v>
      </c>
      <c r="R362" s="93">
        <v>4.5</v>
      </c>
      <c r="S362" s="90" t="s">
        <v>20</v>
      </c>
      <c r="T362" s="84" t="s">
        <v>1375</v>
      </c>
      <c r="U362" s="84" t="s">
        <v>841</v>
      </c>
      <c r="V362" s="54"/>
      <c r="W362" s="55"/>
      <c r="X362" s="53"/>
      <c r="Y362" s="52"/>
      <c r="Z362" s="53"/>
    </row>
    <row r="363" spans="1:26">
      <c r="A363" s="84" t="s">
        <v>82</v>
      </c>
      <c r="B363" s="84" t="s">
        <v>223</v>
      </c>
      <c r="C363" s="84" t="s">
        <v>839</v>
      </c>
      <c r="D363" s="84" t="s">
        <v>468</v>
      </c>
      <c r="E363" s="84" t="s">
        <v>842</v>
      </c>
      <c r="F363" s="84" t="s">
        <v>37</v>
      </c>
      <c r="G363" s="84" t="s">
        <v>26</v>
      </c>
      <c r="H363" s="84" t="s">
        <v>16</v>
      </c>
      <c r="I363" s="84" t="s">
        <v>26</v>
      </c>
      <c r="J363" s="84" t="s">
        <v>1514</v>
      </c>
      <c r="K363" s="84" t="s">
        <v>715</v>
      </c>
      <c r="L363" s="89">
        <v>39203</v>
      </c>
      <c r="M363" s="89">
        <v>40298</v>
      </c>
      <c r="N363" s="90" t="s">
        <v>387</v>
      </c>
      <c r="O363" s="89">
        <v>41759</v>
      </c>
      <c r="P363" s="89">
        <v>41759</v>
      </c>
      <c r="Q363" s="90">
        <v>41334</v>
      </c>
      <c r="R363" s="93">
        <v>1.5</v>
      </c>
      <c r="S363" s="90" t="s">
        <v>20</v>
      </c>
      <c r="T363" s="84" t="s">
        <v>1375</v>
      </c>
      <c r="U363" s="84" t="s">
        <v>843</v>
      </c>
      <c r="V363" s="54"/>
      <c r="W363" s="55"/>
      <c r="X363" s="53"/>
      <c r="Y363" s="52"/>
      <c r="Z363" s="53"/>
    </row>
    <row r="364" spans="1:26">
      <c r="A364" s="84" t="s">
        <v>82</v>
      </c>
      <c r="B364" s="84" t="s">
        <v>223</v>
      </c>
      <c r="C364" s="84" t="s">
        <v>839</v>
      </c>
      <c r="D364" s="84" t="s">
        <v>1389</v>
      </c>
      <c r="E364" s="84" t="s">
        <v>844</v>
      </c>
      <c r="F364" s="84" t="s">
        <v>37</v>
      </c>
      <c r="G364" s="84" t="s">
        <v>26</v>
      </c>
      <c r="H364" s="84" t="s">
        <v>16</v>
      </c>
      <c r="I364" s="84" t="s">
        <v>26</v>
      </c>
      <c r="J364" s="84" t="s">
        <v>1514</v>
      </c>
      <c r="K364" s="84" t="s">
        <v>715</v>
      </c>
      <c r="L364" s="89">
        <v>39142</v>
      </c>
      <c r="M364" s="89">
        <v>40298</v>
      </c>
      <c r="N364" s="90" t="s">
        <v>387</v>
      </c>
      <c r="O364" s="89">
        <v>41759</v>
      </c>
      <c r="P364" s="89">
        <v>41759</v>
      </c>
      <c r="Q364" s="90">
        <v>41334</v>
      </c>
      <c r="R364" s="93">
        <v>1.5</v>
      </c>
      <c r="S364" s="90" t="s">
        <v>20</v>
      </c>
      <c r="T364" s="84" t="s">
        <v>1375</v>
      </c>
      <c r="U364" s="84" t="s">
        <v>843</v>
      </c>
      <c r="W364" s="55"/>
      <c r="X364" s="53"/>
      <c r="Y364" s="52"/>
      <c r="Z364" s="53"/>
    </row>
    <row r="365" spans="1:26">
      <c r="A365" s="84" t="s">
        <v>82</v>
      </c>
      <c r="B365" s="84" t="s">
        <v>223</v>
      </c>
      <c r="C365" s="84" t="s">
        <v>839</v>
      </c>
      <c r="D365" s="84" t="s">
        <v>1389</v>
      </c>
      <c r="E365" s="84" t="s">
        <v>845</v>
      </c>
      <c r="F365" s="84" t="s">
        <v>37</v>
      </c>
      <c r="G365" s="84" t="s">
        <v>26</v>
      </c>
      <c r="H365" s="84" t="s">
        <v>16</v>
      </c>
      <c r="I365" s="84" t="s">
        <v>26</v>
      </c>
      <c r="J365" s="84" t="s">
        <v>1514</v>
      </c>
      <c r="K365" s="84" t="s">
        <v>715</v>
      </c>
      <c r="L365" s="89">
        <v>39203</v>
      </c>
      <c r="M365" s="89">
        <v>40298</v>
      </c>
      <c r="N365" s="90" t="s">
        <v>387</v>
      </c>
      <c r="O365" s="89">
        <v>43585</v>
      </c>
      <c r="P365" s="89">
        <v>41759</v>
      </c>
      <c r="Q365" s="90">
        <v>41334</v>
      </c>
      <c r="R365" s="93">
        <v>0.06</v>
      </c>
      <c r="S365" s="90" t="s">
        <v>20</v>
      </c>
      <c r="T365" s="84" t="s">
        <v>1375</v>
      </c>
      <c r="U365" s="84" t="s">
        <v>846</v>
      </c>
      <c r="W365" s="55"/>
      <c r="X365" s="53"/>
      <c r="Y365" s="52"/>
      <c r="Z365" s="53"/>
    </row>
    <row r="366" spans="1:26">
      <c r="A366" s="84" t="s">
        <v>82</v>
      </c>
      <c r="B366" s="84" t="s">
        <v>223</v>
      </c>
      <c r="C366" s="84" t="s">
        <v>847</v>
      </c>
      <c r="D366" s="84" t="s">
        <v>1388</v>
      </c>
      <c r="E366" s="84" t="s">
        <v>848</v>
      </c>
      <c r="F366" s="84" t="s">
        <v>37</v>
      </c>
      <c r="G366" s="84" t="s">
        <v>26</v>
      </c>
      <c r="H366" s="84" t="s">
        <v>16</v>
      </c>
      <c r="I366" s="84" t="s">
        <v>26</v>
      </c>
      <c r="J366" s="84" t="s">
        <v>1514</v>
      </c>
      <c r="K366" s="84" t="s">
        <v>515</v>
      </c>
      <c r="L366" s="89">
        <v>40738</v>
      </c>
      <c r="M366" s="89">
        <v>42565</v>
      </c>
      <c r="N366" s="90" t="s">
        <v>268</v>
      </c>
      <c r="O366" s="89">
        <v>44391</v>
      </c>
      <c r="P366" s="89"/>
      <c r="Q366" s="90"/>
      <c r="R366" s="93">
        <v>2.5</v>
      </c>
      <c r="S366" s="90" t="s">
        <v>20</v>
      </c>
      <c r="T366" s="84" t="s">
        <v>1375</v>
      </c>
      <c r="U366" s="84" t="s">
        <v>849</v>
      </c>
      <c r="W366" s="55"/>
      <c r="X366" s="53"/>
      <c r="Y366" s="52"/>
      <c r="Z366" s="53"/>
    </row>
    <row r="367" spans="1:26">
      <c r="A367" s="84" t="s">
        <v>82</v>
      </c>
      <c r="B367" s="84" t="s">
        <v>223</v>
      </c>
      <c r="C367" s="84" t="s">
        <v>847</v>
      </c>
      <c r="D367" s="84" t="s">
        <v>468</v>
      </c>
      <c r="E367" s="84" t="s">
        <v>850</v>
      </c>
      <c r="F367" s="84" t="s">
        <v>37</v>
      </c>
      <c r="G367" s="84" t="s">
        <v>26</v>
      </c>
      <c r="H367" s="84" t="s">
        <v>16</v>
      </c>
      <c r="I367" s="84" t="s">
        <v>26</v>
      </c>
      <c r="J367" s="84" t="s">
        <v>1514</v>
      </c>
      <c r="K367" s="84" t="s">
        <v>515</v>
      </c>
      <c r="L367" s="89">
        <v>40118</v>
      </c>
      <c r="M367" s="89">
        <v>41944</v>
      </c>
      <c r="N367" s="90" t="s">
        <v>268</v>
      </c>
      <c r="O367" s="89">
        <v>43770</v>
      </c>
      <c r="P367" s="89"/>
      <c r="Q367" s="90"/>
      <c r="R367" s="93">
        <v>1.25</v>
      </c>
      <c r="S367" s="90" t="s">
        <v>20</v>
      </c>
      <c r="T367" s="84" t="s">
        <v>1375</v>
      </c>
      <c r="U367" s="84" t="s">
        <v>851</v>
      </c>
      <c r="W367" s="55"/>
      <c r="X367" s="53"/>
      <c r="Y367" s="52"/>
      <c r="Z367" s="53"/>
    </row>
    <row r="368" spans="1:26">
      <c r="A368" s="84" t="s">
        <v>82</v>
      </c>
      <c r="B368" s="84" t="s">
        <v>223</v>
      </c>
      <c r="C368" s="84" t="s">
        <v>847</v>
      </c>
      <c r="D368" s="84" t="s">
        <v>1387</v>
      </c>
      <c r="E368" s="84" t="s">
        <v>852</v>
      </c>
      <c r="F368" s="84" t="s">
        <v>37</v>
      </c>
      <c r="G368" s="84" t="s">
        <v>26</v>
      </c>
      <c r="H368" s="84" t="s">
        <v>16</v>
      </c>
      <c r="I368" s="84" t="s">
        <v>26</v>
      </c>
      <c r="J368" s="84" t="s">
        <v>1514</v>
      </c>
      <c r="K368" s="84" t="s">
        <v>515</v>
      </c>
      <c r="L368" s="89">
        <v>40118</v>
      </c>
      <c r="M368" s="89">
        <v>41944</v>
      </c>
      <c r="N368" s="90" t="s">
        <v>268</v>
      </c>
      <c r="O368" s="89">
        <v>43770</v>
      </c>
      <c r="P368" s="89"/>
      <c r="Q368" s="90"/>
      <c r="R368" s="93">
        <v>0.1</v>
      </c>
      <c r="S368" s="90" t="s">
        <v>20</v>
      </c>
      <c r="T368" s="84" t="s">
        <v>1375</v>
      </c>
      <c r="U368" s="84" t="s">
        <v>853</v>
      </c>
      <c r="W368" s="55"/>
      <c r="X368" s="53"/>
      <c r="Y368" s="52"/>
      <c r="Z368" s="53"/>
    </row>
    <row r="369" spans="1:26">
      <c r="A369" s="84" t="s">
        <v>82</v>
      </c>
      <c r="B369" s="84" t="s">
        <v>223</v>
      </c>
      <c r="C369" s="84" t="s">
        <v>847</v>
      </c>
      <c r="D369" s="84" t="s">
        <v>1389</v>
      </c>
      <c r="E369" s="84" t="s">
        <v>854</v>
      </c>
      <c r="F369" s="84" t="s">
        <v>37</v>
      </c>
      <c r="G369" s="84" t="s">
        <v>26</v>
      </c>
      <c r="H369" s="84" t="s">
        <v>16</v>
      </c>
      <c r="I369" s="84" t="s">
        <v>26</v>
      </c>
      <c r="J369" s="84" t="s">
        <v>1514</v>
      </c>
      <c r="K369" s="84" t="s">
        <v>515</v>
      </c>
      <c r="L369" s="89">
        <v>40756</v>
      </c>
      <c r="M369" s="89">
        <v>42583</v>
      </c>
      <c r="N369" s="90" t="s">
        <v>268</v>
      </c>
      <c r="O369" s="89">
        <v>44409</v>
      </c>
      <c r="P369" s="89"/>
      <c r="Q369" s="90"/>
      <c r="R369" s="93">
        <v>1.5</v>
      </c>
      <c r="S369" s="90" t="s">
        <v>20</v>
      </c>
      <c r="T369" s="84" t="s">
        <v>1375</v>
      </c>
      <c r="U369" s="84" t="s">
        <v>855</v>
      </c>
      <c r="W369" s="55"/>
      <c r="X369" s="53"/>
      <c r="Y369" s="52"/>
      <c r="Z369" s="53"/>
    </row>
    <row r="370" spans="1:26">
      <c r="A370" s="84" t="s">
        <v>82</v>
      </c>
      <c r="B370" s="84" t="s">
        <v>223</v>
      </c>
      <c r="C370" s="84" t="s">
        <v>847</v>
      </c>
      <c r="D370" s="84" t="s">
        <v>516</v>
      </c>
      <c r="E370" s="84" t="s">
        <v>516</v>
      </c>
      <c r="F370" s="84" t="s">
        <v>37</v>
      </c>
      <c r="G370" s="84" t="s">
        <v>26</v>
      </c>
      <c r="H370" s="84" t="s">
        <v>16</v>
      </c>
      <c r="I370" s="84" t="s">
        <v>26</v>
      </c>
      <c r="J370" s="84" t="s">
        <v>1514</v>
      </c>
      <c r="K370" s="84" t="s">
        <v>358</v>
      </c>
      <c r="L370" s="89"/>
      <c r="M370" s="89"/>
      <c r="N370" s="90"/>
      <c r="O370" s="89"/>
      <c r="P370" s="89"/>
      <c r="Q370" s="90"/>
      <c r="R370" s="93">
        <v>0.5</v>
      </c>
      <c r="S370" s="90"/>
      <c r="T370" s="84" t="s">
        <v>533</v>
      </c>
      <c r="U370" s="84" t="s">
        <v>856</v>
      </c>
      <c r="W370" s="55"/>
      <c r="X370" s="53"/>
      <c r="Y370" s="52"/>
      <c r="Z370" s="53"/>
    </row>
    <row r="371" spans="1:26">
      <c r="A371" s="84" t="s">
        <v>82</v>
      </c>
      <c r="B371" s="84" t="s">
        <v>223</v>
      </c>
      <c r="C371" s="84" t="s">
        <v>847</v>
      </c>
      <c r="D371" s="84" t="s">
        <v>1388</v>
      </c>
      <c r="E371" s="84" t="s">
        <v>857</v>
      </c>
      <c r="F371" s="84" t="s">
        <v>37</v>
      </c>
      <c r="G371" s="84" t="s">
        <v>26</v>
      </c>
      <c r="H371" s="84" t="s">
        <v>16</v>
      </c>
      <c r="I371" s="84" t="s">
        <v>26</v>
      </c>
      <c r="J371" s="84" t="s">
        <v>1514</v>
      </c>
      <c r="K371" s="84" t="s">
        <v>358</v>
      </c>
      <c r="L371" s="89"/>
      <c r="M371" s="89"/>
      <c r="N371" s="90"/>
      <c r="O371" s="89"/>
      <c r="P371" s="89"/>
      <c r="Q371" s="90"/>
      <c r="R371" s="93">
        <v>1</v>
      </c>
      <c r="S371" s="90"/>
      <c r="T371" s="84" t="s">
        <v>536</v>
      </c>
      <c r="U371" s="84" t="s">
        <v>247</v>
      </c>
      <c r="W371" s="55"/>
      <c r="X371" s="53"/>
      <c r="Y371" s="52"/>
      <c r="Z371" s="53"/>
    </row>
    <row r="372" spans="1:26">
      <c r="A372" s="84" t="s">
        <v>82</v>
      </c>
      <c r="B372" s="84" t="s">
        <v>223</v>
      </c>
      <c r="C372" s="84" t="s">
        <v>858</v>
      </c>
      <c r="D372" s="84" t="s">
        <v>1376</v>
      </c>
      <c r="E372" s="84" t="s">
        <v>223</v>
      </c>
      <c r="F372" s="84" t="s">
        <v>37</v>
      </c>
      <c r="G372" s="84" t="s">
        <v>26</v>
      </c>
      <c r="H372" s="84" t="s">
        <v>16</v>
      </c>
      <c r="I372" s="84" t="s">
        <v>26</v>
      </c>
      <c r="J372" s="84" t="s">
        <v>1514</v>
      </c>
      <c r="K372" s="84" t="s">
        <v>1552</v>
      </c>
      <c r="L372" s="89">
        <v>38534</v>
      </c>
      <c r="M372" s="89" t="s">
        <v>1553</v>
      </c>
      <c r="N372" s="90" t="s">
        <v>289</v>
      </c>
      <c r="O372" s="89" t="s">
        <v>1553</v>
      </c>
      <c r="P372" s="89">
        <v>41364</v>
      </c>
      <c r="Q372" s="90" t="s">
        <v>1554</v>
      </c>
      <c r="R372" s="93">
        <v>32</v>
      </c>
      <c r="S372" s="90" t="s">
        <v>20</v>
      </c>
      <c r="T372" s="84"/>
      <c r="U372" s="84" t="s">
        <v>1555</v>
      </c>
      <c r="V372" s="56"/>
      <c r="W372" s="53"/>
      <c r="X372" s="53"/>
      <c r="Y372" s="52"/>
      <c r="Z372" s="53"/>
    </row>
    <row r="373" spans="1:26">
      <c r="A373" s="84" t="s">
        <v>82</v>
      </c>
      <c r="B373" s="84" t="s">
        <v>223</v>
      </c>
      <c r="C373" s="84" t="s">
        <v>858</v>
      </c>
      <c r="D373" s="84" t="s">
        <v>1389</v>
      </c>
      <c r="E373" s="84" t="s">
        <v>736</v>
      </c>
      <c r="F373" s="84" t="s">
        <v>37</v>
      </c>
      <c r="G373" s="84" t="s">
        <v>26</v>
      </c>
      <c r="H373" s="84" t="s">
        <v>16</v>
      </c>
      <c r="I373" s="84" t="s">
        <v>26</v>
      </c>
      <c r="J373" s="84" t="s">
        <v>1514</v>
      </c>
      <c r="K373" s="84" t="s">
        <v>1552</v>
      </c>
      <c r="L373" s="89" t="s">
        <v>1556</v>
      </c>
      <c r="M373" s="89"/>
      <c r="N373" s="90"/>
      <c r="O373" s="89"/>
      <c r="P373" s="89"/>
      <c r="Q373" s="90"/>
      <c r="R373" s="93"/>
      <c r="S373" s="90" t="s">
        <v>20</v>
      </c>
      <c r="T373" s="84"/>
      <c r="U373" s="84"/>
      <c r="W373" s="55"/>
      <c r="X373" s="53"/>
      <c r="Y373" s="52"/>
      <c r="Z373" s="53"/>
    </row>
    <row r="374" spans="1:26">
      <c r="A374" s="84" t="s">
        <v>82</v>
      </c>
      <c r="B374" s="84" t="s">
        <v>223</v>
      </c>
      <c r="C374" s="84" t="s">
        <v>859</v>
      </c>
      <c r="D374" s="84" t="s">
        <v>1388</v>
      </c>
      <c r="E374" s="84" t="s">
        <v>860</v>
      </c>
      <c r="F374" s="84" t="s">
        <v>37</v>
      </c>
      <c r="G374" s="84" t="s">
        <v>26</v>
      </c>
      <c r="H374" s="84" t="s">
        <v>16</v>
      </c>
      <c r="I374" s="84" t="s">
        <v>26</v>
      </c>
      <c r="J374" s="84" t="s">
        <v>1514</v>
      </c>
      <c r="K374" s="84"/>
      <c r="L374" s="89">
        <v>40269</v>
      </c>
      <c r="M374" s="89">
        <v>42094</v>
      </c>
      <c r="N374" s="90"/>
      <c r="O374" s="89">
        <v>42094</v>
      </c>
      <c r="P374" s="89">
        <v>42094</v>
      </c>
      <c r="Q374" s="90"/>
      <c r="R374" s="93"/>
      <c r="S374" s="90" t="s">
        <v>20</v>
      </c>
      <c r="T374" s="84" t="s">
        <v>1375</v>
      </c>
      <c r="U374" s="84"/>
      <c r="W374" s="55"/>
      <c r="X374" s="53"/>
      <c r="Y374" s="52"/>
      <c r="Z374" s="53"/>
    </row>
    <row r="375" spans="1:26">
      <c r="A375" s="84" t="s">
        <v>82</v>
      </c>
      <c r="B375" s="84" t="s">
        <v>223</v>
      </c>
      <c r="C375" s="84" t="s">
        <v>859</v>
      </c>
      <c r="D375" s="84" t="s">
        <v>1464</v>
      </c>
      <c r="E375" s="84" t="s">
        <v>861</v>
      </c>
      <c r="F375" s="84" t="s">
        <v>37</v>
      </c>
      <c r="G375" s="84" t="s">
        <v>26</v>
      </c>
      <c r="H375" s="84" t="s">
        <v>16</v>
      </c>
      <c r="I375" s="84" t="s">
        <v>26</v>
      </c>
      <c r="J375" s="84" t="s">
        <v>1514</v>
      </c>
      <c r="K375" s="84" t="s">
        <v>1557</v>
      </c>
      <c r="L375" s="89">
        <v>38808</v>
      </c>
      <c r="M375" s="89">
        <v>41364</v>
      </c>
      <c r="N375" s="90"/>
      <c r="O375" s="89">
        <v>41364</v>
      </c>
      <c r="P375" s="89"/>
      <c r="Q375" s="90"/>
      <c r="R375" s="93"/>
      <c r="S375" s="90" t="s">
        <v>20</v>
      </c>
      <c r="T375" s="84" t="s">
        <v>1375</v>
      </c>
      <c r="U375" s="84"/>
      <c r="W375" s="55"/>
      <c r="X375" s="53"/>
      <c r="Y375" s="52"/>
      <c r="Z375" s="53"/>
    </row>
    <row r="376" spans="1:26" ht="31.5">
      <c r="A376" s="84" t="s">
        <v>82</v>
      </c>
      <c r="B376" s="84" t="s">
        <v>1558</v>
      </c>
      <c r="C376" s="84" t="s">
        <v>859</v>
      </c>
      <c r="D376" s="84" t="s">
        <v>1389</v>
      </c>
      <c r="E376" s="84" t="s">
        <v>1559</v>
      </c>
      <c r="F376" s="84" t="s">
        <v>37</v>
      </c>
      <c r="G376" s="84" t="s">
        <v>26</v>
      </c>
      <c r="H376" s="84" t="s">
        <v>16</v>
      </c>
      <c r="I376" s="84" t="s">
        <v>26</v>
      </c>
      <c r="J376" s="84" t="s">
        <v>1514</v>
      </c>
      <c r="K376" s="84" t="s">
        <v>1560</v>
      </c>
      <c r="L376" s="89">
        <v>40269</v>
      </c>
      <c r="M376" s="89">
        <v>42094</v>
      </c>
      <c r="N376" s="90" t="s">
        <v>1561</v>
      </c>
      <c r="O376" s="89">
        <v>42825</v>
      </c>
      <c r="P376" s="89" t="s">
        <v>42</v>
      </c>
      <c r="Q376" s="90" t="s">
        <v>42</v>
      </c>
      <c r="R376" s="93"/>
      <c r="S376" s="90" t="s">
        <v>20</v>
      </c>
      <c r="T376" s="84" t="s">
        <v>1375</v>
      </c>
      <c r="U376" s="84" t="s">
        <v>113</v>
      </c>
      <c r="W376" s="55"/>
      <c r="X376" s="53"/>
      <c r="Y376" s="52"/>
      <c r="Z376" s="53"/>
    </row>
    <row r="377" spans="1:26">
      <c r="A377" s="84" t="s">
        <v>82</v>
      </c>
      <c r="B377" s="84" t="s">
        <v>223</v>
      </c>
      <c r="C377" s="84" t="s">
        <v>862</v>
      </c>
      <c r="D377" s="84" t="s">
        <v>1388</v>
      </c>
      <c r="E377" s="84" t="s">
        <v>863</v>
      </c>
      <c r="F377" s="84" t="s">
        <v>37</v>
      </c>
      <c r="G377" s="84" t="s">
        <v>26</v>
      </c>
      <c r="H377" s="84" t="s">
        <v>16</v>
      </c>
      <c r="I377" s="84" t="s">
        <v>26</v>
      </c>
      <c r="J377" s="84" t="s">
        <v>1514</v>
      </c>
      <c r="K377" s="84" t="s">
        <v>515</v>
      </c>
      <c r="L377" s="89">
        <v>39630</v>
      </c>
      <c r="M377" s="89">
        <v>41455</v>
      </c>
      <c r="N377" s="90" t="s">
        <v>289</v>
      </c>
      <c r="O377" s="89">
        <v>42185</v>
      </c>
      <c r="P377" s="89">
        <v>41820</v>
      </c>
      <c r="Q377" s="90"/>
      <c r="R377" s="93"/>
      <c r="S377" s="90" t="s">
        <v>20</v>
      </c>
      <c r="T377" s="84" t="s">
        <v>1375</v>
      </c>
      <c r="U377" s="84"/>
      <c r="W377" s="55"/>
      <c r="X377" s="53"/>
      <c r="Y377" s="52"/>
      <c r="Z377" s="53"/>
    </row>
    <row r="378" spans="1:26">
      <c r="A378" s="84" t="s">
        <v>82</v>
      </c>
      <c r="B378" s="84" t="s">
        <v>223</v>
      </c>
      <c r="C378" s="84" t="s">
        <v>862</v>
      </c>
      <c r="D378" s="84" t="s">
        <v>1388</v>
      </c>
      <c r="E378" s="84" t="s">
        <v>785</v>
      </c>
      <c r="F378" s="84" t="s">
        <v>37</v>
      </c>
      <c r="G378" s="84" t="s">
        <v>26</v>
      </c>
      <c r="H378" s="84" t="s">
        <v>16</v>
      </c>
      <c r="I378" s="84" t="s">
        <v>26</v>
      </c>
      <c r="J378" s="84" t="s">
        <v>1514</v>
      </c>
      <c r="K378" s="84" t="s">
        <v>515</v>
      </c>
      <c r="L378" s="89">
        <v>39630</v>
      </c>
      <c r="M378" s="89">
        <v>41455</v>
      </c>
      <c r="N378" s="90" t="s">
        <v>289</v>
      </c>
      <c r="O378" s="89">
        <v>42185</v>
      </c>
      <c r="P378" s="89">
        <v>41820</v>
      </c>
      <c r="Q378" s="90"/>
      <c r="R378" s="93"/>
      <c r="S378" s="90" t="s">
        <v>20</v>
      </c>
      <c r="T378" s="84" t="s">
        <v>1375</v>
      </c>
      <c r="U378" s="84"/>
      <c r="W378" s="55"/>
      <c r="X378" s="53"/>
      <c r="Y378" s="52"/>
      <c r="Z378" s="53"/>
    </row>
    <row r="379" spans="1:26">
      <c r="A379" s="84" t="s">
        <v>82</v>
      </c>
      <c r="B379" s="84" t="s">
        <v>223</v>
      </c>
      <c r="C379" s="84" t="s">
        <v>862</v>
      </c>
      <c r="D379" s="84" t="s">
        <v>255</v>
      </c>
      <c r="E379" s="84" t="s">
        <v>864</v>
      </c>
      <c r="F379" s="84" t="s">
        <v>37</v>
      </c>
      <c r="G379" s="84" t="s">
        <v>26</v>
      </c>
      <c r="H379" s="84" t="s">
        <v>16</v>
      </c>
      <c r="I379" s="84" t="s">
        <v>26</v>
      </c>
      <c r="J379" s="84" t="s">
        <v>1514</v>
      </c>
      <c r="K379" s="84" t="s">
        <v>515</v>
      </c>
      <c r="L379" s="89">
        <v>39630</v>
      </c>
      <c r="M379" s="89">
        <v>41455</v>
      </c>
      <c r="N379" s="90" t="s">
        <v>289</v>
      </c>
      <c r="O379" s="89">
        <v>42185</v>
      </c>
      <c r="P379" s="89">
        <v>41455</v>
      </c>
      <c r="Q379" s="90"/>
      <c r="R379" s="93"/>
      <c r="S379" s="90" t="s">
        <v>20</v>
      </c>
      <c r="T379" s="84" t="s">
        <v>1375</v>
      </c>
      <c r="U379" s="84"/>
      <c r="W379" s="55"/>
      <c r="X379" s="53"/>
      <c r="Y379" s="52"/>
      <c r="Z379" s="53"/>
    </row>
    <row r="380" spans="1:26">
      <c r="A380" s="84" t="s">
        <v>82</v>
      </c>
      <c r="B380" s="84" t="s">
        <v>223</v>
      </c>
      <c r="C380" s="84" t="s">
        <v>862</v>
      </c>
      <c r="D380" s="84" t="s">
        <v>468</v>
      </c>
      <c r="E380" s="84" t="s">
        <v>1562</v>
      </c>
      <c r="F380" s="84" t="s">
        <v>37</v>
      </c>
      <c r="G380" s="84" t="s">
        <v>26</v>
      </c>
      <c r="H380" s="84" t="s">
        <v>16</v>
      </c>
      <c r="I380" s="84" t="s">
        <v>26</v>
      </c>
      <c r="J380" s="84" t="s">
        <v>1514</v>
      </c>
      <c r="K380" s="84" t="s">
        <v>515</v>
      </c>
      <c r="L380" s="89">
        <v>39630</v>
      </c>
      <c r="M380" s="89">
        <v>41455</v>
      </c>
      <c r="N380" s="90" t="s">
        <v>289</v>
      </c>
      <c r="O380" s="89">
        <v>42185</v>
      </c>
      <c r="P380" s="89">
        <v>41820</v>
      </c>
      <c r="Q380" s="90"/>
      <c r="R380" s="93"/>
      <c r="S380" s="90" t="s">
        <v>20</v>
      </c>
      <c r="T380" s="84" t="s">
        <v>1375</v>
      </c>
      <c r="U380" s="84"/>
      <c r="W380" s="55"/>
      <c r="X380" s="53"/>
      <c r="Y380" s="52"/>
      <c r="Z380" s="53"/>
    </row>
    <row r="381" spans="1:26">
      <c r="A381" s="84" t="s">
        <v>82</v>
      </c>
      <c r="B381" s="84" t="s">
        <v>223</v>
      </c>
      <c r="C381" s="84" t="s">
        <v>862</v>
      </c>
      <c r="D381" s="84" t="s">
        <v>1389</v>
      </c>
      <c r="E381" s="84" t="s">
        <v>360</v>
      </c>
      <c r="F381" s="84" t="s">
        <v>37</v>
      </c>
      <c r="G381" s="84" t="s">
        <v>26</v>
      </c>
      <c r="H381" s="84" t="s">
        <v>16</v>
      </c>
      <c r="I381" s="84" t="s">
        <v>26</v>
      </c>
      <c r="J381" s="84" t="s">
        <v>1514</v>
      </c>
      <c r="K381" s="84" t="s">
        <v>515</v>
      </c>
      <c r="L381" s="89">
        <v>39630</v>
      </c>
      <c r="M381" s="89">
        <v>41455</v>
      </c>
      <c r="N381" s="90" t="s">
        <v>289</v>
      </c>
      <c r="O381" s="89">
        <v>42185</v>
      </c>
      <c r="P381" s="89">
        <v>41455</v>
      </c>
      <c r="Q381" s="90"/>
      <c r="R381" s="93"/>
      <c r="S381" s="90" t="s">
        <v>20</v>
      </c>
      <c r="T381" s="84" t="s">
        <v>1375</v>
      </c>
      <c r="U381" s="84"/>
      <c r="W381" s="55"/>
      <c r="X381" s="53"/>
      <c r="Y381" s="52"/>
      <c r="Z381" s="53"/>
    </row>
    <row r="382" spans="1:26">
      <c r="A382" s="84" t="s">
        <v>82</v>
      </c>
      <c r="B382" s="84" t="s">
        <v>223</v>
      </c>
      <c r="C382" s="84" t="s">
        <v>865</v>
      </c>
      <c r="D382" s="84" t="s">
        <v>1389</v>
      </c>
      <c r="E382" s="84" t="s">
        <v>360</v>
      </c>
      <c r="F382" s="84" t="s">
        <v>37</v>
      </c>
      <c r="G382" s="84" t="s">
        <v>26</v>
      </c>
      <c r="H382" s="84" t="s">
        <v>16</v>
      </c>
      <c r="I382" s="84" t="s">
        <v>26</v>
      </c>
      <c r="J382" s="84" t="s">
        <v>1514</v>
      </c>
      <c r="K382" s="84" t="s">
        <v>515</v>
      </c>
      <c r="L382" s="89">
        <v>39650</v>
      </c>
      <c r="M382" s="89">
        <v>40744</v>
      </c>
      <c r="N382" s="90" t="s">
        <v>276</v>
      </c>
      <c r="O382" s="89">
        <v>41840</v>
      </c>
      <c r="P382" s="89">
        <v>41840</v>
      </c>
      <c r="Q382" s="90"/>
      <c r="R382" s="93"/>
      <c r="S382" s="90" t="s">
        <v>20</v>
      </c>
      <c r="T382" s="84" t="s">
        <v>1375</v>
      </c>
      <c r="U382" s="84"/>
      <c r="W382" s="55"/>
      <c r="X382" s="53"/>
      <c r="Y382" s="52"/>
      <c r="Z382" s="53"/>
    </row>
    <row r="383" spans="1:26">
      <c r="A383" s="84" t="s">
        <v>82</v>
      </c>
      <c r="B383" s="84" t="s">
        <v>223</v>
      </c>
      <c r="C383" s="84" t="s">
        <v>865</v>
      </c>
      <c r="D383" s="84" t="s">
        <v>1376</v>
      </c>
      <c r="E383" s="84" t="s">
        <v>223</v>
      </c>
      <c r="F383" s="84" t="s">
        <v>37</v>
      </c>
      <c r="G383" s="84" t="s">
        <v>26</v>
      </c>
      <c r="H383" s="84" t="s">
        <v>16</v>
      </c>
      <c r="I383" s="84" t="s">
        <v>26</v>
      </c>
      <c r="J383" s="84" t="s">
        <v>1514</v>
      </c>
      <c r="K383" s="84" t="s">
        <v>515</v>
      </c>
      <c r="L383" s="89">
        <v>38721</v>
      </c>
      <c r="M383" s="89">
        <v>40633</v>
      </c>
      <c r="N383" s="90" t="s">
        <v>276</v>
      </c>
      <c r="O383" s="89">
        <v>41729</v>
      </c>
      <c r="P383" s="89">
        <v>41729</v>
      </c>
      <c r="Q383" s="90"/>
      <c r="R383" s="93"/>
      <c r="S383" s="90" t="s">
        <v>20</v>
      </c>
      <c r="T383" s="84" t="s">
        <v>1375</v>
      </c>
      <c r="U383" s="84"/>
      <c r="W383" s="55"/>
      <c r="X383" s="53"/>
      <c r="Y383" s="52"/>
      <c r="Z383" s="53"/>
    </row>
    <row r="384" spans="1:26">
      <c r="A384" s="84" t="s">
        <v>82</v>
      </c>
      <c r="B384" s="84" t="s">
        <v>223</v>
      </c>
      <c r="C384" s="84" t="s">
        <v>866</v>
      </c>
      <c r="D384" s="84" t="s">
        <v>468</v>
      </c>
      <c r="E384" s="84" t="s">
        <v>867</v>
      </c>
      <c r="F384" s="84" t="s">
        <v>37</v>
      </c>
      <c r="G384" s="84" t="s">
        <v>26</v>
      </c>
      <c r="H384" s="84" t="s">
        <v>16</v>
      </c>
      <c r="I384" s="84" t="s">
        <v>26</v>
      </c>
      <c r="J384" s="84" t="s">
        <v>1514</v>
      </c>
      <c r="K384" s="84"/>
      <c r="L384" s="89">
        <v>38384</v>
      </c>
      <c r="M384" s="89">
        <v>39478</v>
      </c>
      <c r="N384" s="90" t="s">
        <v>249</v>
      </c>
      <c r="O384" s="89">
        <v>39478</v>
      </c>
      <c r="P384" s="89">
        <v>40209</v>
      </c>
      <c r="Q384" s="90"/>
      <c r="R384" s="93"/>
      <c r="S384" s="90" t="s">
        <v>20</v>
      </c>
      <c r="T384" s="84" t="s">
        <v>1375</v>
      </c>
      <c r="U384" s="84"/>
      <c r="W384" s="55"/>
      <c r="X384" s="53"/>
      <c r="Y384" s="52"/>
      <c r="Z384" s="53"/>
    </row>
    <row r="385" spans="1:26">
      <c r="A385" s="84" t="s">
        <v>82</v>
      </c>
      <c r="B385" s="84" t="s">
        <v>223</v>
      </c>
      <c r="C385" s="84" t="s">
        <v>868</v>
      </c>
      <c r="D385" s="84" t="s">
        <v>1388</v>
      </c>
      <c r="E385" s="84" t="s">
        <v>869</v>
      </c>
      <c r="F385" s="84" t="s">
        <v>37</v>
      </c>
      <c r="G385" s="84" t="s">
        <v>26</v>
      </c>
      <c r="H385" s="84" t="s">
        <v>16</v>
      </c>
      <c r="I385" s="84" t="s">
        <v>26</v>
      </c>
      <c r="J385" s="84" t="s">
        <v>1514</v>
      </c>
      <c r="K385" s="84"/>
      <c r="L385" s="89">
        <v>38261</v>
      </c>
      <c r="M385" s="89">
        <v>40086</v>
      </c>
      <c r="N385" s="90" t="s">
        <v>870</v>
      </c>
      <c r="O385" s="89">
        <v>43738</v>
      </c>
      <c r="P385" s="89">
        <v>41729</v>
      </c>
      <c r="Q385" s="90"/>
      <c r="R385" s="93"/>
      <c r="S385" s="90" t="s">
        <v>20</v>
      </c>
      <c r="T385" s="84" t="s">
        <v>1375</v>
      </c>
      <c r="U385" s="84"/>
      <c r="W385" s="55"/>
      <c r="X385" s="53"/>
      <c r="Y385" s="52"/>
      <c r="Z385" s="53"/>
    </row>
    <row r="386" spans="1:26">
      <c r="A386" s="84" t="s">
        <v>82</v>
      </c>
      <c r="B386" s="84" t="s">
        <v>223</v>
      </c>
      <c r="C386" s="84" t="s">
        <v>868</v>
      </c>
      <c r="D386" s="84" t="s">
        <v>1388</v>
      </c>
      <c r="E386" s="84" t="s">
        <v>871</v>
      </c>
      <c r="F386" s="84" t="s">
        <v>37</v>
      </c>
      <c r="G386" s="84" t="s">
        <v>26</v>
      </c>
      <c r="H386" s="84" t="s">
        <v>16</v>
      </c>
      <c r="I386" s="84" t="s">
        <v>26</v>
      </c>
      <c r="J386" s="84" t="s">
        <v>1514</v>
      </c>
      <c r="K386" s="84"/>
      <c r="L386" s="89">
        <v>38261</v>
      </c>
      <c r="M386" s="89">
        <v>40086</v>
      </c>
      <c r="N386" s="90" t="s">
        <v>870</v>
      </c>
      <c r="O386" s="89">
        <v>43738</v>
      </c>
      <c r="P386" s="89">
        <v>41729</v>
      </c>
      <c r="Q386" s="90"/>
      <c r="R386" s="93"/>
      <c r="S386" s="90" t="s">
        <v>20</v>
      </c>
      <c r="T386" s="84" t="s">
        <v>1375</v>
      </c>
      <c r="U386" s="84"/>
      <c r="W386" s="55"/>
      <c r="X386" s="53"/>
      <c r="Y386" s="52"/>
      <c r="Z386" s="53"/>
    </row>
    <row r="387" spans="1:26" ht="31.5">
      <c r="A387" s="84" t="s">
        <v>82</v>
      </c>
      <c r="B387" s="84" t="s">
        <v>223</v>
      </c>
      <c r="C387" s="84" t="s">
        <v>872</v>
      </c>
      <c r="D387" s="84" t="s">
        <v>1376</v>
      </c>
      <c r="E387" s="84" t="s">
        <v>223</v>
      </c>
      <c r="F387" s="84" t="s">
        <v>27</v>
      </c>
      <c r="G387" s="84" t="s">
        <v>26</v>
      </c>
      <c r="H387" s="84" t="s">
        <v>16</v>
      </c>
      <c r="I387" s="84" t="s">
        <v>26</v>
      </c>
      <c r="J387" s="84" t="s">
        <v>1390</v>
      </c>
      <c r="K387" s="84"/>
      <c r="L387" s="89" t="s">
        <v>873</v>
      </c>
      <c r="M387" s="89">
        <v>41729</v>
      </c>
      <c r="N387" s="90" t="s">
        <v>874</v>
      </c>
      <c r="O387" s="89">
        <v>43190</v>
      </c>
      <c r="P387" s="89">
        <v>41729</v>
      </c>
      <c r="Q387" s="90"/>
      <c r="R387" s="93"/>
      <c r="S387" s="90" t="s">
        <v>20</v>
      </c>
      <c r="T387" s="84" t="s">
        <v>1375</v>
      </c>
      <c r="U387" s="84"/>
      <c r="W387" s="55"/>
      <c r="X387" s="53"/>
      <c r="Y387" s="52"/>
      <c r="Z387" s="53"/>
    </row>
    <row r="388" spans="1:26" ht="47.25">
      <c r="A388" s="84" t="s">
        <v>82</v>
      </c>
      <c r="B388" s="84" t="s">
        <v>223</v>
      </c>
      <c r="C388" s="84" t="s">
        <v>1563</v>
      </c>
      <c r="D388" s="84" t="s">
        <v>1376</v>
      </c>
      <c r="E388" s="84" t="s">
        <v>939</v>
      </c>
      <c r="F388" s="84" t="s">
        <v>27</v>
      </c>
      <c r="G388" s="84" t="s">
        <v>26</v>
      </c>
      <c r="H388" s="84" t="s">
        <v>16</v>
      </c>
      <c r="I388" s="84" t="s">
        <v>26</v>
      </c>
      <c r="J388" s="84" t="s">
        <v>1390</v>
      </c>
      <c r="K388" s="84" t="s">
        <v>1564</v>
      </c>
      <c r="L388" s="89" t="s">
        <v>875</v>
      </c>
      <c r="M388" s="89">
        <v>41729</v>
      </c>
      <c r="N388" s="90" t="s">
        <v>874</v>
      </c>
      <c r="O388" s="89">
        <v>43190</v>
      </c>
      <c r="P388" s="89">
        <v>41729</v>
      </c>
      <c r="Q388" s="90" t="s">
        <v>1565</v>
      </c>
      <c r="R388" s="93"/>
      <c r="S388" s="90" t="s">
        <v>20</v>
      </c>
      <c r="T388" s="84" t="s">
        <v>1375</v>
      </c>
      <c r="U388" s="84"/>
      <c r="W388" s="55"/>
      <c r="X388" s="53"/>
      <c r="Y388" s="52"/>
      <c r="Z388" s="53"/>
    </row>
    <row r="389" spans="1:26" ht="47.25">
      <c r="A389" s="84" t="s">
        <v>82</v>
      </c>
      <c r="B389" s="84" t="s">
        <v>223</v>
      </c>
      <c r="C389" s="84" t="s">
        <v>1563</v>
      </c>
      <c r="D389" s="84" t="s">
        <v>1389</v>
      </c>
      <c r="E389" s="84" t="s">
        <v>1566</v>
      </c>
      <c r="F389" s="84" t="s">
        <v>27</v>
      </c>
      <c r="G389" s="84" t="s">
        <v>26</v>
      </c>
      <c r="H389" s="84" t="s">
        <v>16</v>
      </c>
      <c r="I389" s="84" t="s">
        <v>26</v>
      </c>
      <c r="J389" s="84" t="s">
        <v>1390</v>
      </c>
      <c r="K389" s="84" t="s">
        <v>1564</v>
      </c>
      <c r="L389" s="89" t="s">
        <v>1567</v>
      </c>
      <c r="M389" s="89">
        <v>41729</v>
      </c>
      <c r="N389" s="90" t="s">
        <v>874</v>
      </c>
      <c r="O389" s="89">
        <v>43190</v>
      </c>
      <c r="P389" s="89">
        <v>41729</v>
      </c>
      <c r="Q389" s="90" t="s">
        <v>1565</v>
      </c>
      <c r="R389" s="93"/>
      <c r="S389" s="90" t="s">
        <v>20</v>
      </c>
      <c r="T389" s="84" t="s">
        <v>1375</v>
      </c>
      <c r="U389" s="84"/>
      <c r="W389" s="55"/>
      <c r="X389" s="53"/>
      <c r="Y389" s="52"/>
      <c r="Z389" s="53"/>
    </row>
    <row r="390" spans="1:26" ht="47.25">
      <c r="A390" s="84" t="s">
        <v>82</v>
      </c>
      <c r="B390" s="84" t="s">
        <v>223</v>
      </c>
      <c r="C390" s="84" t="s">
        <v>1563</v>
      </c>
      <c r="D390" s="84" t="s">
        <v>1568</v>
      </c>
      <c r="E390" s="84" t="s">
        <v>436</v>
      </c>
      <c r="F390" s="84" t="s">
        <v>27</v>
      </c>
      <c r="G390" s="84" t="s">
        <v>26</v>
      </c>
      <c r="H390" s="84" t="s">
        <v>16</v>
      </c>
      <c r="I390" s="84" t="s">
        <v>26</v>
      </c>
      <c r="J390" s="84" t="s">
        <v>1390</v>
      </c>
      <c r="K390" s="84" t="s">
        <v>1569</v>
      </c>
      <c r="L390" s="89" t="s">
        <v>1570</v>
      </c>
      <c r="M390" s="89">
        <v>41364</v>
      </c>
      <c r="N390" s="90" t="s">
        <v>113</v>
      </c>
      <c r="O390" s="89">
        <v>41364</v>
      </c>
      <c r="P390" s="89">
        <v>41364</v>
      </c>
      <c r="Q390" s="90" t="s">
        <v>915</v>
      </c>
      <c r="R390" s="93"/>
      <c r="S390" s="90" t="s">
        <v>20</v>
      </c>
      <c r="T390" s="84" t="s">
        <v>1375</v>
      </c>
      <c r="U390" s="84"/>
      <c r="W390" s="55"/>
      <c r="X390" s="53"/>
      <c r="Y390" s="52"/>
      <c r="Z390" s="53"/>
    </row>
    <row r="391" spans="1:26">
      <c r="A391" s="84" t="s">
        <v>82</v>
      </c>
      <c r="B391" s="84" t="s">
        <v>223</v>
      </c>
      <c r="C391" s="84" t="s">
        <v>876</v>
      </c>
      <c r="D391" s="84" t="s">
        <v>1389</v>
      </c>
      <c r="E391" s="84" t="s">
        <v>877</v>
      </c>
      <c r="F391" s="84" t="s">
        <v>27</v>
      </c>
      <c r="G391" s="84" t="s">
        <v>26</v>
      </c>
      <c r="H391" s="84" t="s">
        <v>16</v>
      </c>
      <c r="I391" s="84" t="s">
        <v>26</v>
      </c>
      <c r="J391" s="84" t="s">
        <v>1390</v>
      </c>
      <c r="K391" s="84"/>
      <c r="L391" s="89">
        <v>39904</v>
      </c>
      <c r="M391" s="89">
        <v>43190</v>
      </c>
      <c r="N391" s="90"/>
      <c r="O391" s="89">
        <v>43190</v>
      </c>
      <c r="P391" s="89">
        <v>43190</v>
      </c>
      <c r="Q391" s="90"/>
      <c r="R391" s="93"/>
      <c r="S391" s="90" t="s">
        <v>20</v>
      </c>
      <c r="T391" s="84" t="s">
        <v>1375</v>
      </c>
      <c r="U391" s="84"/>
      <c r="V391" s="56"/>
      <c r="W391" s="55"/>
      <c r="X391" s="53"/>
      <c r="Y391" s="52"/>
      <c r="Z391" s="53"/>
    </row>
    <row r="392" spans="1:26">
      <c r="A392" s="84" t="s">
        <v>82</v>
      </c>
      <c r="B392" s="84" t="s">
        <v>223</v>
      </c>
      <c r="C392" s="84" t="s">
        <v>878</v>
      </c>
      <c r="D392" s="84" t="s">
        <v>1376</v>
      </c>
      <c r="E392" s="84" t="s">
        <v>879</v>
      </c>
      <c r="F392" s="84" t="s">
        <v>39</v>
      </c>
      <c r="G392" s="84" t="s">
        <v>26</v>
      </c>
      <c r="H392" s="84" t="s">
        <v>16</v>
      </c>
      <c r="I392" s="84" t="s">
        <v>26</v>
      </c>
      <c r="J392" s="84" t="s">
        <v>1378</v>
      </c>
      <c r="K392" s="84"/>
      <c r="L392" s="89">
        <v>38626</v>
      </c>
      <c r="M392" s="89">
        <v>40633</v>
      </c>
      <c r="N392" s="90" t="s">
        <v>880</v>
      </c>
      <c r="O392" s="89">
        <v>42460</v>
      </c>
      <c r="P392" s="89">
        <v>42460</v>
      </c>
      <c r="Q392" s="90"/>
      <c r="R392" s="93"/>
      <c r="S392" s="90" t="s">
        <v>20</v>
      </c>
      <c r="T392" s="84" t="s">
        <v>1375</v>
      </c>
      <c r="U392" s="84"/>
      <c r="W392" s="55"/>
      <c r="X392" s="53"/>
      <c r="Y392" s="52"/>
      <c r="Z392" s="53"/>
    </row>
    <row r="393" spans="1:26" ht="47.25">
      <c r="A393" s="84" t="s">
        <v>82</v>
      </c>
      <c r="B393" s="84" t="s">
        <v>223</v>
      </c>
      <c r="C393" s="84" t="s">
        <v>881</v>
      </c>
      <c r="D393" s="84" t="s">
        <v>1376</v>
      </c>
      <c r="E393" s="84" t="s">
        <v>882</v>
      </c>
      <c r="F393" s="84" t="s">
        <v>39</v>
      </c>
      <c r="G393" s="84" t="s">
        <v>26</v>
      </c>
      <c r="H393" s="84" t="s">
        <v>16</v>
      </c>
      <c r="I393" s="84" t="s">
        <v>26</v>
      </c>
      <c r="J393" s="84" t="s">
        <v>1378</v>
      </c>
      <c r="K393" s="84"/>
      <c r="L393" s="89">
        <v>38626</v>
      </c>
      <c r="M393" s="89">
        <v>40633</v>
      </c>
      <c r="N393" s="90" t="s">
        <v>268</v>
      </c>
      <c r="O393" s="89">
        <v>42460</v>
      </c>
      <c r="P393" s="89">
        <v>42460</v>
      </c>
      <c r="Q393" s="90">
        <v>41729</v>
      </c>
      <c r="R393" s="93">
        <v>5.5</v>
      </c>
      <c r="S393" s="90" t="s">
        <v>20</v>
      </c>
      <c r="T393" s="84" t="s">
        <v>1375</v>
      </c>
      <c r="U393" s="84" t="s">
        <v>883</v>
      </c>
      <c r="V393" s="54"/>
      <c r="W393" s="61"/>
      <c r="X393" s="54"/>
      <c r="Y393" s="54"/>
      <c r="Z393" s="54"/>
    </row>
    <row r="394" spans="1:26">
      <c r="A394" s="84" t="s">
        <v>82</v>
      </c>
      <c r="B394" s="84" t="s">
        <v>223</v>
      </c>
      <c r="C394" s="84" t="s">
        <v>884</v>
      </c>
      <c r="D394" s="84" t="s">
        <v>1388</v>
      </c>
      <c r="E394" s="84"/>
      <c r="F394" s="84" t="s">
        <v>34</v>
      </c>
      <c r="G394" s="84" t="s">
        <v>26</v>
      </c>
      <c r="H394" s="84" t="s">
        <v>16</v>
      </c>
      <c r="I394" s="84" t="s">
        <v>26</v>
      </c>
      <c r="J394" s="84" t="s">
        <v>1571</v>
      </c>
      <c r="K394" s="84"/>
      <c r="L394" s="89"/>
      <c r="M394" s="89"/>
      <c r="N394" s="90"/>
      <c r="O394" s="89"/>
      <c r="P394" s="89"/>
      <c r="Q394" s="90"/>
      <c r="R394" s="93"/>
      <c r="S394" s="90" t="s">
        <v>20</v>
      </c>
      <c r="T394" s="84" t="s">
        <v>1375</v>
      </c>
      <c r="U394" s="84"/>
      <c r="V394" s="54"/>
      <c r="W394" s="61"/>
      <c r="X394" s="54"/>
      <c r="Y394" s="54"/>
      <c r="Z394" s="54"/>
    </row>
    <row r="395" spans="1:26">
      <c r="A395" s="84" t="s">
        <v>82</v>
      </c>
      <c r="B395" s="84" t="s">
        <v>223</v>
      </c>
      <c r="C395" s="84" t="s">
        <v>885</v>
      </c>
      <c r="D395" s="84" t="s">
        <v>1388</v>
      </c>
      <c r="E395" s="84" t="s">
        <v>886</v>
      </c>
      <c r="F395" s="84" t="s">
        <v>34</v>
      </c>
      <c r="G395" s="84" t="s">
        <v>26</v>
      </c>
      <c r="H395" s="84" t="s">
        <v>16</v>
      </c>
      <c r="I395" s="84" t="s">
        <v>26</v>
      </c>
      <c r="J395" s="84" t="s">
        <v>1572</v>
      </c>
      <c r="K395" s="84" t="s">
        <v>1573</v>
      </c>
      <c r="L395" s="89">
        <v>40179</v>
      </c>
      <c r="M395" s="89">
        <v>41640</v>
      </c>
      <c r="N395" s="90" t="s">
        <v>16</v>
      </c>
      <c r="O395" s="89">
        <v>41729</v>
      </c>
      <c r="P395" s="89">
        <v>41729</v>
      </c>
      <c r="Q395" s="90">
        <v>41364</v>
      </c>
      <c r="R395" s="93">
        <v>4.5</v>
      </c>
      <c r="S395" s="90" t="s">
        <v>20</v>
      </c>
      <c r="T395" s="84" t="s">
        <v>1375</v>
      </c>
      <c r="U395" s="84" t="s">
        <v>1574</v>
      </c>
      <c r="V395" s="54"/>
      <c r="W395" s="61"/>
      <c r="X395" s="54"/>
      <c r="Y395" s="54"/>
      <c r="Z395" s="54"/>
    </row>
    <row r="396" spans="1:26" ht="31.5">
      <c r="A396" s="84" t="s">
        <v>82</v>
      </c>
      <c r="B396" s="84" t="s">
        <v>223</v>
      </c>
      <c r="C396" s="84" t="s">
        <v>885</v>
      </c>
      <c r="D396" s="84" t="s">
        <v>1381</v>
      </c>
      <c r="E396" s="84" t="s">
        <v>1575</v>
      </c>
      <c r="F396" s="84" t="s">
        <v>34</v>
      </c>
      <c r="G396" s="84" t="s">
        <v>15</v>
      </c>
      <c r="H396" s="84" t="s">
        <v>16</v>
      </c>
      <c r="I396" s="84" t="s">
        <v>15</v>
      </c>
      <c r="J396" s="84" t="s">
        <v>1572</v>
      </c>
      <c r="K396" s="84" t="s">
        <v>103</v>
      </c>
      <c r="L396" s="89">
        <v>40182</v>
      </c>
      <c r="M396" s="89">
        <v>12787</v>
      </c>
      <c r="N396" s="90" t="s">
        <v>16</v>
      </c>
      <c r="O396" s="89">
        <v>12787</v>
      </c>
      <c r="P396" s="89">
        <v>12787</v>
      </c>
      <c r="Q396" s="90">
        <v>39085</v>
      </c>
      <c r="R396" s="93">
        <v>156</v>
      </c>
      <c r="S396" s="90" t="s">
        <v>102</v>
      </c>
      <c r="T396" s="84" t="s">
        <v>1375</v>
      </c>
      <c r="U396" s="84" t="s">
        <v>1576</v>
      </c>
      <c r="W396" s="55"/>
      <c r="X396" s="53"/>
      <c r="Y396" s="52"/>
      <c r="Z396" s="53"/>
    </row>
    <row r="397" spans="1:26">
      <c r="A397" s="84" t="s">
        <v>82</v>
      </c>
      <c r="B397" s="84" t="s">
        <v>223</v>
      </c>
      <c r="C397" s="84" t="s">
        <v>887</v>
      </c>
      <c r="D397" s="84" t="s">
        <v>1388</v>
      </c>
      <c r="E397" s="84" t="s">
        <v>1577</v>
      </c>
      <c r="F397" s="84" t="s">
        <v>27</v>
      </c>
      <c r="G397" s="84" t="s">
        <v>26</v>
      </c>
      <c r="H397" s="84" t="s">
        <v>16</v>
      </c>
      <c r="I397" s="84" t="s">
        <v>26</v>
      </c>
      <c r="J397" s="84" t="s">
        <v>1390</v>
      </c>
      <c r="K397" s="84"/>
      <c r="L397" s="89">
        <v>40294</v>
      </c>
      <c r="M397" s="89">
        <v>41024</v>
      </c>
      <c r="N397" s="90" t="s">
        <v>249</v>
      </c>
      <c r="O397" s="89">
        <v>41389</v>
      </c>
      <c r="P397" s="89">
        <v>41389</v>
      </c>
      <c r="Q397" s="90"/>
      <c r="R397" s="93"/>
      <c r="S397" s="90" t="s">
        <v>964</v>
      </c>
      <c r="T397" s="84" t="s">
        <v>1375</v>
      </c>
      <c r="U397" s="84"/>
      <c r="W397" s="55"/>
      <c r="X397" s="53"/>
      <c r="Y397" s="52"/>
      <c r="Z397" s="53"/>
    </row>
    <row r="398" spans="1:26">
      <c r="A398" s="84" t="s">
        <v>82</v>
      </c>
      <c r="B398" s="84" t="s">
        <v>223</v>
      </c>
      <c r="C398" s="84" t="s">
        <v>887</v>
      </c>
      <c r="D398" s="84" t="s">
        <v>1568</v>
      </c>
      <c r="E398" s="84" t="s">
        <v>436</v>
      </c>
      <c r="F398" s="84" t="s">
        <v>27</v>
      </c>
      <c r="G398" s="84" t="s">
        <v>26</v>
      </c>
      <c r="H398" s="84" t="s">
        <v>16</v>
      </c>
      <c r="I398" s="84" t="s">
        <v>26</v>
      </c>
      <c r="J398" s="84" t="s">
        <v>1390</v>
      </c>
      <c r="K398" s="84"/>
      <c r="L398" s="89">
        <v>40634</v>
      </c>
      <c r="M398" s="89">
        <v>44286</v>
      </c>
      <c r="N398" s="90"/>
      <c r="O398" s="89">
        <v>44286</v>
      </c>
      <c r="P398" s="89">
        <v>44286</v>
      </c>
      <c r="Q398" s="90"/>
      <c r="R398" s="93"/>
      <c r="S398" s="90" t="s">
        <v>964</v>
      </c>
      <c r="T398" s="84" t="s">
        <v>1375</v>
      </c>
      <c r="U398" s="84"/>
      <c r="V398" s="52"/>
      <c r="W398" s="53"/>
      <c r="X398" s="53"/>
      <c r="Y398" s="52"/>
      <c r="Z398" s="53"/>
    </row>
    <row r="399" spans="1:26">
      <c r="A399" s="84" t="s">
        <v>82</v>
      </c>
      <c r="B399" s="84" t="s">
        <v>223</v>
      </c>
      <c r="C399" s="84" t="s">
        <v>887</v>
      </c>
      <c r="D399" s="84" t="s">
        <v>1389</v>
      </c>
      <c r="E399" s="84" t="s">
        <v>277</v>
      </c>
      <c r="F399" s="84" t="s">
        <v>27</v>
      </c>
      <c r="G399" s="84" t="s">
        <v>26</v>
      </c>
      <c r="H399" s="84" t="s">
        <v>16</v>
      </c>
      <c r="I399" s="84" t="s">
        <v>26</v>
      </c>
      <c r="J399" s="84" t="s">
        <v>1390</v>
      </c>
      <c r="K399" s="84"/>
      <c r="L399" s="89">
        <v>40634</v>
      </c>
      <c r="M399" s="89">
        <v>42460</v>
      </c>
      <c r="N399" s="90" t="s">
        <v>289</v>
      </c>
      <c r="O399" s="89">
        <v>43190</v>
      </c>
      <c r="P399" s="89">
        <v>43190</v>
      </c>
      <c r="Q399" s="90"/>
      <c r="R399" s="93"/>
      <c r="S399" s="90" t="s">
        <v>964</v>
      </c>
      <c r="T399" s="84" t="s">
        <v>1375</v>
      </c>
      <c r="U399" s="84"/>
      <c r="V399" s="52"/>
      <c r="W399" s="53"/>
      <c r="X399" s="53"/>
      <c r="Y399" s="52"/>
      <c r="Z399" s="53"/>
    </row>
    <row r="400" spans="1:26">
      <c r="A400" s="84" t="s">
        <v>82</v>
      </c>
      <c r="B400" s="84" t="s">
        <v>223</v>
      </c>
      <c r="C400" s="84" t="s">
        <v>888</v>
      </c>
      <c r="D400" s="84" t="s">
        <v>1388</v>
      </c>
      <c r="E400" s="84" t="s">
        <v>889</v>
      </c>
      <c r="F400" s="84" t="s">
        <v>38</v>
      </c>
      <c r="G400" s="84" t="s">
        <v>26</v>
      </c>
      <c r="H400" s="84" t="s">
        <v>16</v>
      </c>
      <c r="I400" s="84" t="s">
        <v>26</v>
      </c>
      <c r="J400" s="84" t="s">
        <v>1578</v>
      </c>
      <c r="K400" s="84"/>
      <c r="L400" s="89">
        <v>38261</v>
      </c>
      <c r="M400" s="89">
        <v>40086</v>
      </c>
      <c r="N400" s="90" t="s">
        <v>315</v>
      </c>
      <c r="O400" s="89">
        <v>41912</v>
      </c>
      <c r="P400" s="89">
        <v>41912</v>
      </c>
      <c r="Q400" s="90">
        <v>41275</v>
      </c>
      <c r="R400" s="93">
        <v>5.5</v>
      </c>
      <c r="S400" s="90" t="s">
        <v>20</v>
      </c>
      <c r="T400" s="84" t="s">
        <v>1375</v>
      </c>
      <c r="U400" s="84" t="s">
        <v>1579</v>
      </c>
      <c r="V400" s="52"/>
      <c r="W400" s="53"/>
      <c r="X400" s="53"/>
      <c r="Y400" s="52"/>
      <c r="Z400" s="53"/>
    </row>
    <row r="401" spans="1:26">
      <c r="A401" s="84" t="s">
        <v>82</v>
      </c>
      <c r="B401" s="84" t="s">
        <v>223</v>
      </c>
      <c r="C401" s="84" t="s">
        <v>888</v>
      </c>
      <c r="D401" s="84" t="s">
        <v>1389</v>
      </c>
      <c r="E401" s="84" t="s">
        <v>890</v>
      </c>
      <c r="F401" s="84" t="s">
        <v>38</v>
      </c>
      <c r="G401" s="84" t="s">
        <v>26</v>
      </c>
      <c r="H401" s="84" t="s">
        <v>16</v>
      </c>
      <c r="I401" s="84" t="s">
        <v>26</v>
      </c>
      <c r="J401" s="84" t="s">
        <v>1578</v>
      </c>
      <c r="K401" s="84"/>
      <c r="L401" s="89">
        <v>38808</v>
      </c>
      <c r="M401" s="89">
        <v>40268</v>
      </c>
      <c r="N401" s="90" t="s">
        <v>387</v>
      </c>
      <c r="O401" s="89">
        <v>41729</v>
      </c>
      <c r="P401" s="89">
        <v>41729</v>
      </c>
      <c r="Q401" s="90">
        <v>41275</v>
      </c>
      <c r="R401" s="93">
        <v>0.75</v>
      </c>
      <c r="S401" s="90" t="s">
        <v>20</v>
      </c>
      <c r="T401" s="84" t="s">
        <v>1375</v>
      </c>
      <c r="U401" s="84" t="s">
        <v>1580</v>
      </c>
      <c r="V401" s="52"/>
      <c r="W401" s="53"/>
      <c r="X401" s="53"/>
      <c r="Y401" s="52"/>
      <c r="Z401" s="53"/>
    </row>
    <row r="402" spans="1:26">
      <c r="A402" s="84" t="s">
        <v>82</v>
      </c>
      <c r="B402" s="84" t="s">
        <v>223</v>
      </c>
      <c r="C402" s="84" t="s">
        <v>891</v>
      </c>
      <c r="D402" s="84" t="s">
        <v>1388</v>
      </c>
      <c r="E402" s="84" t="s">
        <v>892</v>
      </c>
      <c r="F402" s="84" t="s">
        <v>38</v>
      </c>
      <c r="G402" s="84" t="s">
        <v>26</v>
      </c>
      <c r="H402" s="84" t="s">
        <v>16</v>
      </c>
      <c r="I402" s="84" t="s">
        <v>26</v>
      </c>
      <c r="J402" s="84" t="s">
        <v>1428</v>
      </c>
      <c r="K402" s="84" t="s">
        <v>893</v>
      </c>
      <c r="L402" s="89">
        <v>40452</v>
      </c>
      <c r="M402" s="89">
        <v>41182</v>
      </c>
      <c r="N402" s="90" t="s">
        <v>894</v>
      </c>
      <c r="O402" s="89">
        <v>41182</v>
      </c>
      <c r="P402" s="89">
        <v>41182</v>
      </c>
      <c r="Q402" s="90" t="s">
        <v>28</v>
      </c>
      <c r="R402" s="93">
        <v>0.35</v>
      </c>
      <c r="S402" s="90" t="s">
        <v>20</v>
      </c>
      <c r="T402" s="84" t="s">
        <v>1375</v>
      </c>
      <c r="U402" s="84" t="s">
        <v>895</v>
      </c>
      <c r="V402" s="52"/>
      <c r="W402" s="53"/>
      <c r="X402" s="53"/>
      <c r="Y402" s="52"/>
      <c r="Z402" s="53"/>
    </row>
    <row r="403" spans="1:26">
      <c r="A403" s="84" t="s">
        <v>82</v>
      </c>
      <c r="B403" s="84" t="s">
        <v>223</v>
      </c>
      <c r="C403" s="84" t="s">
        <v>891</v>
      </c>
      <c r="D403" s="84" t="s">
        <v>1388</v>
      </c>
      <c r="E403" s="84" t="s">
        <v>892</v>
      </c>
      <c r="F403" s="84" t="s">
        <v>38</v>
      </c>
      <c r="G403" s="84" t="s">
        <v>26</v>
      </c>
      <c r="H403" s="84" t="s">
        <v>16</v>
      </c>
      <c r="I403" s="84" t="s">
        <v>26</v>
      </c>
      <c r="J403" s="84" t="s">
        <v>1428</v>
      </c>
      <c r="K403" s="84" t="s">
        <v>893</v>
      </c>
      <c r="L403" s="89">
        <v>41183</v>
      </c>
      <c r="M403" s="89">
        <v>42277</v>
      </c>
      <c r="N403" s="90" t="s">
        <v>896</v>
      </c>
      <c r="O403" s="89">
        <v>42277</v>
      </c>
      <c r="P403" s="89">
        <v>42277</v>
      </c>
      <c r="Q403" s="90" t="s">
        <v>28</v>
      </c>
      <c r="R403" s="93">
        <v>0.5</v>
      </c>
      <c r="S403" s="90" t="s">
        <v>20</v>
      </c>
      <c r="T403" s="84" t="s">
        <v>1375</v>
      </c>
      <c r="U403" s="84" t="s">
        <v>679</v>
      </c>
      <c r="W403" s="55"/>
      <c r="X403" s="53"/>
      <c r="Y403" s="52"/>
      <c r="Z403" s="53"/>
    </row>
    <row r="404" spans="1:26">
      <c r="A404" s="84" t="s">
        <v>82</v>
      </c>
      <c r="B404" s="84" t="s">
        <v>223</v>
      </c>
      <c r="C404" s="84" t="s">
        <v>891</v>
      </c>
      <c r="D404" s="84" t="s">
        <v>1388</v>
      </c>
      <c r="E404" s="84" t="s">
        <v>897</v>
      </c>
      <c r="F404" s="84" t="s">
        <v>38</v>
      </c>
      <c r="G404" s="84" t="s">
        <v>26</v>
      </c>
      <c r="H404" s="84" t="s">
        <v>16</v>
      </c>
      <c r="I404" s="84" t="s">
        <v>26</v>
      </c>
      <c r="J404" s="84" t="s">
        <v>1428</v>
      </c>
      <c r="K404" s="84" t="s">
        <v>898</v>
      </c>
      <c r="L404" s="89">
        <v>39814</v>
      </c>
      <c r="M404" s="89">
        <v>41274</v>
      </c>
      <c r="N404" s="90" t="s">
        <v>894</v>
      </c>
      <c r="O404" s="89">
        <v>42004</v>
      </c>
      <c r="P404" s="89">
        <v>42004</v>
      </c>
      <c r="Q404" s="90"/>
      <c r="R404" s="93"/>
      <c r="S404" s="90" t="s">
        <v>20</v>
      </c>
      <c r="T404" s="84" t="s">
        <v>1375</v>
      </c>
      <c r="U404" s="84"/>
      <c r="W404" s="55"/>
      <c r="X404" s="53"/>
      <c r="Y404" s="52"/>
      <c r="Z404" s="53"/>
    </row>
    <row r="405" spans="1:26">
      <c r="A405" s="84" t="s">
        <v>82</v>
      </c>
      <c r="B405" s="84" t="s">
        <v>223</v>
      </c>
      <c r="C405" s="84" t="s">
        <v>891</v>
      </c>
      <c r="D405" s="84" t="s">
        <v>1389</v>
      </c>
      <c r="E405" s="84" t="s">
        <v>277</v>
      </c>
      <c r="F405" s="84" t="s">
        <v>38</v>
      </c>
      <c r="G405" s="84" t="s">
        <v>26</v>
      </c>
      <c r="H405" s="84" t="s">
        <v>16</v>
      </c>
      <c r="I405" s="84" t="s">
        <v>26</v>
      </c>
      <c r="J405" s="84" t="s">
        <v>1428</v>
      </c>
      <c r="K405" s="84" t="s">
        <v>899</v>
      </c>
      <c r="L405" s="89">
        <v>40269</v>
      </c>
      <c r="M405" s="89">
        <v>41152</v>
      </c>
      <c r="N405" s="90" t="s">
        <v>900</v>
      </c>
      <c r="O405" s="89">
        <v>42613</v>
      </c>
      <c r="P405" s="89">
        <v>41882</v>
      </c>
      <c r="Q405" s="90"/>
      <c r="R405" s="93"/>
      <c r="S405" s="90" t="s">
        <v>20</v>
      </c>
      <c r="T405" s="84" t="s">
        <v>1375</v>
      </c>
      <c r="U405" s="84"/>
      <c r="W405" s="55"/>
      <c r="X405" s="53"/>
      <c r="Y405" s="52"/>
      <c r="Z405" s="53"/>
    </row>
    <row r="406" spans="1:26">
      <c r="A406" s="84" t="s">
        <v>82</v>
      </c>
      <c r="B406" s="84" t="s">
        <v>223</v>
      </c>
      <c r="C406" s="84" t="s">
        <v>901</v>
      </c>
      <c r="D406" s="84" t="s">
        <v>1388</v>
      </c>
      <c r="E406" s="84" t="s">
        <v>362</v>
      </c>
      <c r="F406" s="84" t="s">
        <v>27</v>
      </c>
      <c r="G406" s="84" t="s">
        <v>26</v>
      </c>
      <c r="H406" s="84" t="s">
        <v>16</v>
      </c>
      <c r="I406" s="84" t="s">
        <v>26</v>
      </c>
      <c r="J406" s="84" t="s">
        <v>1390</v>
      </c>
      <c r="K406" s="84"/>
      <c r="L406" s="89">
        <v>39661</v>
      </c>
      <c r="M406" s="89">
        <v>40999</v>
      </c>
      <c r="N406" s="90"/>
      <c r="O406" s="89">
        <v>40999</v>
      </c>
      <c r="P406" s="89">
        <v>40999</v>
      </c>
      <c r="Q406" s="90"/>
      <c r="R406" s="93"/>
      <c r="S406" s="90" t="s">
        <v>20</v>
      </c>
      <c r="T406" s="84" t="s">
        <v>1375</v>
      </c>
      <c r="U406" s="84" t="s">
        <v>1581</v>
      </c>
      <c r="W406" s="55"/>
      <c r="X406" s="53"/>
      <c r="Y406" s="52"/>
      <c r="Z406" s="53"/>
    </row>
    <row r="407" spans="1:26">
      <c r="A407" s="84" t="s">
        <v>82</v>
      </c>
      <c r="B407" s="84" t="s">
        <v>223</v>
      </c>
      <c r="C407" s="84" t="s">
        <v>901</v>
      </c>
      <c r="D407" s="84" t="s">
        <v>1388</v>
      </c>
      <c r="E407" s="84" t="s">
        <v>362</v>
      </c>
      <c r="F407" s="84" t="s">
        <v>27</v>
      </c>
      <c r="G407" s="84" t="s">
        <v>26</v>
      </c>
      <c r="H407" s="84" t="s">
        <v>16</v>
      </c>
      <c r="I407" s="84" t="s">
        <v>26</v>
      </c>
      <c r="J407" s="84" t="s">
        <v>1390</v>
      </c>
      <c r="K407" s="84"/>
      <c r="L407" s="89">
        <v>39661</v>
      </c>
      <c r="M407" s="89">
        <v>40999</v>
      </c>
      <c r="N407" s="90"/>
      <c r="O407" s="89">
        <v>40999</v>
      </c>
      <c r="P407" s="89">
        <v>40999</v>
      </c>
      <c r="Q407" s="90"/>
      <c r="R407" s="93"/>
      <c r="S407" s="90" t="s">
        <v>20</v>
      </c>
      <c r="T407" s="84" t="s">
        <v>1375</v>
      </c>
      <c r="U407" s="84" t="s">
        <v>1581</v>
      </c>
      <c r="W407" s="55"/>
      <c r="X407" s="53"/>
      <c r="Y407" s="52"/>
      <c r="Z407" s="53"/>
    </row>
    <row r="408" spans="1:26">
      <c r="A408" s="84" t="s">
        <v>82</v>
      </c>
      <c r="B408" s="84" t="s">
        <v>223</v>
      </c>
      <c r="C408" s="84" t="s">
        <v>901</v>
      </c>
      <c r="D408" s="84" t="s">
        <v>468</v>
      </c>
      <c r="E408" s="84" t="s">
        <v>850</v>
      </c>
      <c r="F408" s="84" t="s">
        <v>27</v>
      </c>
      <c r="G408" s="84" t="s">
        <v>26</v>
      </c>
      <c r="H408" s="84" t="s">
        <v>16</v>
      </c>
      <c r="I408" s="84" t="s">
        <v>26</v>
      </c>
      <c r="J408" s="84" t="s">
        <v>1390</v>
      </c>
      <c r="K408" s="84"/>
      <c r="L408" s="89">
        <v>39661</v>
      </c>
      <c r="M408" s="89">
        <v>40999</v>
      </c>
      <c r="N408" s="90"/>
      <c r="O408" s="89">
        <v>40999</v>
      </c>
      <c r="P408" s="89">
        <v>40999</v>
      </c>
      <c r="Q408" s="90"/>
      <c r="R408" s="93"/>
      <c r="S408" s="90" t="s">
        <v>20</v>
      </c>
      <c r="T408" s="84" t="s">
        <v>1375</v>
      </c>
      <c r="U408" s="84" t="s">
        <v>1581</v>
      </c>
      <c r="W408" s="55"/>
      <c r="X408" s="53"/>
      <c r="Y408" s="52"/>
      <c r="Z408" s="53"/>
    </row>
    <row r="409" spans="1:26">
      <c r="A409" s="84" t="s">
        <v>82</v>
      </c>
      <c r="B409" s="84" t="s">
        <v>223</v>
      </c>
      <c r="C409" s="84" t="s">
        <v>901</v>
      </c>
      <c r="D409" s="84" t="s">
        <v>468</v>
      </c>
      <c r="E409" s="84" t="s">
        <v>1582</v>
      </c>
      <c r="F409" s="84" t="s">
        <v>27</v>
      </c>
      <c r="G409" s="84" t="s">
        <v>26</v>
      </c>
      <c r="H409" s="84" t="s">
        <v>16</v>
      </c>
      <c r="I409" s="84" t="s">
        <v>26</v>
      </c>
      <c r="J409" s="84" t="s">
        <v>1390</v>
      </c>
      <c r="K409" s="84"/>
      <c r="L409" s="89">
        <v>39661</v>
      </c>
      <c r="M409" s="89">
        <v>40999</v>
      </c>
      <c r="N409" s="90"/>
      <c r="O409" s="89">
        <v>40999</v>
      </c>
      <c r="P409" s="89">
        <v>40999</v>
      </c>
      <c r="Q409" s="90"/>
      <c r="R409" s="93"/>
      <c r="S409" s="90" t="s">
        <v>20</v>
      </c>
      <c r="T409" s="84" t="s">
        <v>1375</v>
      </c>
      <c r="U409" s="84" t="s">
        <v>1581</v>
      </c>
      <c r="W409" s="55"/>
      <c r="X409" s="53"/>
      <c r="Y409" s="52"/>
      <c r="Z409" s="53"/>
    </row>
    <row r="410" spans="1:26">
      <c r="A410" s="84" t="s">
        <v>82</v>
      </c>
      <c r="B410" s="84" t="s">
        <v>223</v>
      </c>
      <c r="C410" s="84" t="s">
        <v>901</v>
      </c>
      <c r="D410" s="84" t="s">
        <v>1387</v>
      </c>
      <c r="E410" s="84" t="s">
        <v>809</v>
      </c>
      <c r="F410" s="84" t="s">
        <v>27</v>
      </c>
      <c r="G410" s="84" t="s">
        <v>26</v>
      </c>
      <c r="H410" s="84" t="s">
        <v>16</v>
      </c>
      <c r="I410" s="84" t="s">
        <v>26</v>
      </c>
      <c r="J410" s="84" t="s">
        <v>1390</v>
      </c>
      <c r="K410" s="84"/>
      <c r="L410" s="89">
        <v>39661</v>
      </c>
      <c r="M410" s="89">
        <v>40999</v>
      </c>
      <c r="N410" s="90"/>
      <c r="O410" s="89">
        <v>40999</v>
      </c>
      <c r="P410" s="89">
        <v>40999</v>
      </c>
      <c r="Q410" s="90"/>
      <c r="R410" s="93"/>
      <c r="S410" s="90" t="s">
        <v>20</v>
      </c>
      <c r="T410" s="84" t="s">
        <v>1375</v>
      </c>
      <c r="U410" s="84" t="s">
        <v>1581</v>
      </c>
      <c r="W410" s="55"/>
      <c r="X410" s="53"/>
      <c r="Y410" s="52"/>
      <c r="Z410" s="53"/>
    </row>
    <row r="411" spans="1:26">
      <c r="A411" s="84" t="s">
        <v>82</v>
      </c>
      <c r="B411" s="84" t="s">
        <v>223</v>
      </c>
      <c r="C411" s="84" t="s">
        <v>901</v>
      </c>
      <c r="D411" s="84" t="s">
        <v>468</v>
      </c>
      <c r="E411" s="84" t="s">
        <v>254</v>
      </c>
      <c r="F411" s="84" t="s">
        <v>27</v>
      </c>
      <c r="G411" s="84" t="s">
        <v>26</v>
      </c>
      <c r="H411" s="84" t="s">
        <v>16</v>
      </c>
      <c r="I411" s="84" t="s">
        <v>26</v>
      </c>
      <c r="J411" s="84" t="s">
        <v>1390</v>
      </c>
      <c r="K411" s="84"/>
      <c r="L411" s="89">
        <v>39661</v>
      </c>
      <c r="M411" s="89">
        <v>40999</v>
      </c>
      <c r="N411" s="90"/>
      <c r="O411" s="89">
        <v>40999</v>
      </c>
      <c r="P411" s="89">
        <v>40999</v>
      </c>
      <c r="Q411" s="90"/>
      <c r="R411" s="93"/>
      <c r="S411" s="90" t="s">
        <v>20</v>
      </c>
      <c r="T411" s="84" t="s">
        <v>1375</v>
      </c>
      <c r="U411" s="84" t="s">
        <v>1581</v>
      </c>
      <c r="W411" s="55"/>
      <c r="X411" s="53"/>
      <c r="Y411" s="52"/>
      <c r="Z411" s="53"/>
    </row>
    <row r="412" spans="1:26">
      <c r="A412" s="84" t="s">
        <v>82</v>
      </c>
      <c r="B412" s="84" t="s">
        <v>223</v>
      </c>
      <c r="C412" s="84" t="s">
        <v>901</v>
      </c>
      <c r="D412" s="84" t="s">
        <v>1388</v>
      </c>
      <c r="E412" s="84" t="s">
        <v>257</v>
      </c>
      <c r="F412" s="84" t="s">
        <v>27</v>
      </c>
      <c r="G412" s="84" t="s">
        <v>26</v>
      </c>
      <c r="H412" s="84" t="s">
        <v>16</v>
      </c>
      <c r="I412" s="84" t="s">
        <v>26</v>
      </c>
      <c r="J412" s="84" t="s">
        <v>1390</v>
      </c>
      <c r="K412" s="84"/>
      <c r="L412" s="89">
        <v>39661</v>
      </c>
      <c r="M412" s="89">
        <v>40999</v>
      </c>
      <c r="N412" s="90"/>
      <c r="O412" s="89">
        <v>40999</v>
      </c>
      <c r="P412" s="89">
        <v>40999</v>
      </c>
      <c r="Q412" s="90"/>
      <c r="R412" s="93"/>
      <c r="S412" s="90" t="s">
        <v>20</v>
      </c>
      <c r="T412" s="84" t="s">
        <v>1375</v>
      </c>
      <c r="U412" s="84" t="s">
        <v>1581</v>
      </c>
      <c r="W412" s="55"/>
      <c r="X412" s="53"/>
      <c r="Y412" s="52"/>
      <c r="Z412" s="53"/>
    </row>
    <row r="413" spans="1:26">
      <c r="A413" s="84" t="s">
        <v>82</v>
      </c>
      <c r="B413" s="84" t="s">
        <v>223</v>
      </c>
      <c r="C413" s="84" t="s">
        <v>901</v>
      </c>
      <c r="D413" s="84" t="s">
        <v>1568</v>
      </c>
      <c r="E413" s="84" t="s">
        <v>436</v>
      </c>
      <c r="F413" s="84" t="s">
        <v>27</v>
      </c>
      <c r="G413" s="84" t="s">
        <v>26</v>
      </c>
      <c r="H413" s="84" t="s">
        <v>16</v>
      </c>
      <c r="I413" s="84" t="s">
        <v>26</v>
      </c>
      <c r="J413" s="84" t="s">
        <v>1390</v>
      </c>
      <c r="K413" s="84"/>
      <c r="L413" s="89">
        <v>37712</v>
      </c>
      <c r="M413" s="89">
        <v>41364</v>
      </c>
      <c r="N413" s="90"/>
      <c r="O413" s="89">
        <v>41364</v>
      </c>
      <c r="P413" s="89">
        <v>41364</v>
      </c>
      <c r="Q413" s="90"/>
      <c r="R413" s="93"/>
      <c r="S413" s="90" t="s">
        <v>20</v>
      </c>
      <c r="T413" s="84" t="s">
        <v>1375</v>
      </c>
      <c r="U413" s="84" t="s">
        <v>1583</v>
      </c>
      <c r="W413" s="55"/>
      <c r="X413" s="53"/>
      <c r="Y413" s="52"/>
      <c r="Z413" s="53"/>
    </row>
    <row r="414" spans="1:26">
      <c r="A414" s="84" t="s">
        <v>82</v>
      </c>
      <c r="B414" s="84" t="s">
        <v>223</v>
      </c>
      <c r="C414" s="84" t="s">
        <v>901</v>
      </c>
      <c r="D414" s="84" t="s">
        <v>1389</v>
      </c>
      <c r="E414" s="84" t="s">
        <v>1584</v>
      </c>
      <c r="F414" s="84" t="s">
        <v>27</v>
      </c>
      <c r="G414" s="84" t="s">
        <v>26</v>
      </c>
      <c r="H414" s="84" t="s">
        <v>16</v>
      </c>
      <c r="I414" s="84" t="s">
        <v>26</v>
      </c>
      <c r="J414" s="84" t="s">
        <v>1390</v>
      </c>
      <c r="K414" s="84"/>
      <c r="L414" s="89">
        <v>39661</v>
      </c>
      <c r="M414" s="89">
        <v>40755</v>
      </c>
      <c r="N414" s="90" t="s">
        <v>375</v>
      </c>
      <c r="O414" s="89">
        <v>41486</v>
      </c>
      <c r="P414" s="89">
        <v>41486</v>
      </c>
      <c r="Q414" s="90"/>
      <c r="R414" s="93"/>
      <c r="S414" s="90" t="s">
        <v>20</v>
      </c>
      <c r="T414" s="84" t="s">
        <v>1375</v>
      </c>
      <c r="U414" s="84" t="s">
        <v>1585</v>
      </c>
      <c r="V414" s="52"/>
      <c r="W414" s="57"/>
      <c r="X414" s="52"/>
      <c r="Y414" s="52"/>
      <c r="Z414" s="52"/>
    </row>
    <row r="415" spans="1:26">
      <c r="A415" s="84" t="s">
        <v>82</v>
      </c>
      <c r="B415" s="84" t="s">
        <v>223</v>
      </c>
      <c r="C415" s="84" t="s">
        <v>902</v>
      </c>
      <c r="D415" s="84" t="s">
        <v>1376</v>
      </c>
      <c r="E415" s="84" t="s">
        <v>223</v>
      </c>
      <c r="F415" s="84" t="s">
        <v>34</v>
      </c>
      <c r="G415" s="84" t="s">
        <v>26</v>
      </c>
      <c r="H415" s="84" t="s">
        <v>16</v>
      </c>
      <c r="I415" s="84" t="s">
        <v>26</v>
      </c>
      <c r="J415" s="84" t="s">
        <v>1586</v>
      </c>
      <c r="K415" s="84"/>
      <c r="L415" s="89">
        <v>38266</v>
      </c>
      <c r="M415" s="89">
        <v>40821</v>
      </c>
      <c r="N415" s="90" t="s">
        <v>276</v>
      </c>
      <c r="O415" s="89">
        <v>41917</v>
      </c>
      <c r="P415" s="89">
        <v>41917</v>
      </c>
      <c r="Q415" s="90"/>
      <c r="R415" s="93"/>
      <c r="S415" s="90" t="s">
        <v>20</v>
      </c>
      <c r="T415" s="84" t="s">
        <v>1375</v>
      </c>
      <c r="U415" s="84"/>
      <c r="V415" s="52"/>
      <c r="W415" s="57"/>
      <c r="X415" s="52"/>
      <c r="Y415" s="52"/>
      <c r="Z415" s="52"/>
    </row>
    <row r="416" spans="1:26">
      <c r="A416" s="84" t="s">
        <v>82</v>
      </c>
      <c r="B416" s="84" t="s">
        <v>223</v>
      </c>
      <c r="C416" s="84" t="s">
        <v>902</v>
      </c>
      <c r="D416" s="84" t="s">
        <v>1376</v>
      </c>
      <c r="E416" s="84" t="s">
        <v>903</v>
      </c>
      <c r="F416" s="84" t="s">
        <v>34</v>
      </c>
      <c r="G416" s="84" t="s">
        <v>26</v>
      </c>
      <c r="H416" s="84" t="s">
        <v>16</v>
      </c>
      <c r="I416" s="84" t="s">
        <v>26</v>
      </c>
      <c r="J416" s="84" t="s">
        <v>1586</v>
      </c>
      <c r="K416" s="84" t="s">
        <v>280</v>
      </c>
      <c r="L416" s="89" t="s">
        <v>904</v>
      </c>
      <c r="M416" s="89" t="s">
        <v>905</v>
      </c>
      <c r="N416" s="90" t="s">
        <v>375</v>
      </c>
      <c r="O416" s="89" t="s">
        <v>1587</v>
      </c>
      <c r="P416" s="89">
        <v>42648</v>
      </c>
      <c r="Q416" s="90"/>
      <c r="R416" s="93"/>
      <c r="S416" s="90" t="s">
        <v>20</v>
      </c>
      <c r="T416" s="84" t="s">
        <v>1375</v>
      </c>
      <c r="U416" s="84"/>
      <c r="V416" s="56"/>
      <c r="W416" s="55"/>
      <c r="X416" s="53"/>
      <c r="Y416" s="52"/>
      <c r="Z416" s="53"/>
    </row>
    <row r="417" spans="1:26" ht="47.25">
      <c r="A417" s="84" t="s">
        <v>82</v>
      </c>
      <c r="B417" s="84" t="s">
        <v>223</v>
      </c>
      <c r="C417" s="84" t="s">
        <v>906</v>
      </c>
      <c r="D417" s="84" t="s">
        <v>1388</v>
      </c>
      <c r="E417" s="84" t="s">
        <v>223</v>
      </c>
      <c r="F417" s="84" t="s">
        <v>34</v>
      </c>
      <c r="G417" s="84" t="s">
        <v>26</v>
      </c>
      <c r="H417" s="84" t="s">
        <v>16</v>
      </c>
      <c r="I417" s="84" t="s">
        <v>26</v>
      </c>
      <c r="J417" s="84" t="s">
        <v>1588</v>
      </c>
      <c r="K417" s="84" t="s">
        <v>1589</v>
      </c>
      <c r="L417" s="89">
        <v>38266</v>
      </c>
      <c r="M417" s="89">
        <v>41187</v>
      </c>
      <c r="N417" s="90" t="s">
        <v>910</v>
      </c>
      <c r="O417" s="89">
        <v>41187</v>
      </c>
      <c r="P417" s="89">
        <v>41187</v>
      </c>
      <c r="Q417" s="90" t="s">
        <v>113</v>
      </c>
      <c r="R417" s="93"/>
      <c r="S417" s="90"/>
      <c r="T417" s="84" t="s">
        <v>533</v>
      </c>
      <c r="U417" s="84"/>
      <c r="V417" s="56"/>
      <c r="W417" s="55"/>
      <c r="X417" s="53"/>
      <c r="Y417" s="52"/>
      <c r="Z417" s="53"/>
    </row>
    <row r="418" spans="1:26" ht="63">
      <c r="A418" s="84" t="s">
        <v>82</v>
      </c>
      <c r="B418" s="84" t="s">
        <v>223</v>
      </c>
      <c r="C418" s="84" t="s">
        <v>907</v>
      </c>
      <c r="D418" s="84" t="s">
        <v>1376</v>
      </c>
      <c r="E418" s="84" t="s">
        <v>392</v>
      </c>
      <c r="F418" s="84" t="s">
        <v>31</v>
      </c>
      <c r="G418" s="84" t="s">
        <v>26</v>
      </c>
      <c r="H418" s="84" t="s">
        <v>16</v>
      </c>
      <c r="I418" s="84" t="s">
        <v>26</v>
      </c>
      <c r="J418" s="84" t="s">
        <v>1588</v>
      </c>
      <c r="K418" s="84" t="s">
        <v>1590</v>
      </c>
      <c r="L418" s="89" t="s">
        <v>908</v>
      </c>
      <c r="M418" s="89" t="s">
        <v>909</v>
      </c>
      <c r="N418" s="90" t="s">
        <v>910</v>
      </c>
      <c r="O418" s="89" t="s">
        <v>911</v>
      </c>
      <c r="P418" s="89" t="s">
        <v>909</v>
      </c>
      <c r="Q418" s="90" t="s">
        <v>912</v>
      </c>
      <c r="R418" s="93">
        <v>40</v>
      </c>
      <c r="S418" s="90" t="s">
        <v>20</v>
      </c>
      <c r="T418" s="84" t="s">
        <v>1375</v>
      </c>
      <c r="U418" s="84" t="s">
        <v>913</v>
      </c>
      <c r="V418" s="56"/>
      <c r="W418" s="55"/>
      <c r="X418" s="53"/>
      <c r="Y418" s="52"/>
      <c r="Z418" s="53"/>
    </row>
    <row r="419" spans="1:26">
      <c r="A419" s="84" t="s">
        <v>82</v>
      </c>
      <c r="B419" s="84" t="s">
        <v>223</v>
      </c>
      <c r="C419" s="84" t="s">
        <v>914</v>
      </c>
      <c r="D419" s="84" t="s">
        <v>1376</v>
      </c>
      <c r="E419" s="84" t="s">
        <v>543</v>
      </c>
      <c r="F419" s="84" t="s">
        <v>27</v>
      </c>
      <c r="G419" s="84" t="s">
        <v>26</v>
      </c>
      <c r="H419" s="84" t="s">
        <v>16</v>
      </c>
      <c r="I419" s="84" t="s">
        <v>26</v>
      </c>
      <c r="J419" s="84" t="s">
        <v>1390</v>
      </c>
      <c r="K419" s="84"/>
      <c r="L419" s="89">
        <v>37316</v>
      </c>
      <c r="M419" s="89">
        <v>39142</v>
      </c>
      <c r="N419" s="90" t="s">
        <v>375</v>
      </c>
      <c r="O419" s="89">
        <v>41334</v>
      </c>
      <c r="P419" s="89">
        <v>41334</v>
      </c>
      <c r="Q419" s="90"/>
      <c r="R419" s="93"/>
      <c r="S419" s="90" t="s">
        <v>20</v>
      </c>
      <c r="T419" s="84" t="s">
        <v>1375</v>
      </c>
      <c r="U419" s="84"/>
      <c r="V419" s="56"/>
      <c r="W419" s="55"/>
      <c r="X419" s="53"/>
      <c r="Y419" s="52"/>
      <c r="Z419" s="53"/>
    </row>
    <row r="420" spans="1:26">
      <c r="A420" s="84" t="s">
        <v>82</v>
      </c>
      <c r="B420" s="84" t="s">
        <v>223</v>
      </c>
      <c r="C420" s="84" t="s">
        <v>914</v>
      </c>
      <c r="D420" s="84" t="s">
        <v>1389</v>
      </c>
      <c r="E420" s="84" t="s">
        <v>277</v>
      </c>
      <c r="F420" s="84" t="s">
        <v>27</v>
      </c>
      <c r="G420" s="84" t="s">
        <v>26</v>
      </c>
      <c r="H420" s="84" t="s">
        <v>16</v>
      </c>
      <c r="I420" s="84" t="s">
        <v>26</v>
      </c>
      <c r="J420" s="84" t="s">
        <v>1390</v>
      </c>
      <c r="K420" s="84"/>
      <c r="L420" s="89">
        <v>38808</v>
      </c>
      <c r="M420" s="89">
        <v>40268</v>
      </c>
      <c r="N420" s="90" t="s">
        <v>276</v>
      </c>
      <c r="O420" s="89">
        <v>41364</v>
      </c>
      <c r="P420" s="89">
        <v>41364</v>
      </c>
      <c r="Q420" s="90" t="s">
        <v>915</v>
      </c>
      <c r="R420" s="93"/>
      <c r="S420" s="90" t="s">
        <v>20</v>
      </c>
      <c r="T420" s="84" t="s">
        <v>1375</v>
      </c>
      <c r="U420" s="84"/>
      <c r="W420" s="55"/>
      <c r="X420" s="53"/>
      <c r="Y420" s="52"/>
      <c r="Z420" s="53"/>
    </row>
    <row r="421" spans="1:26" ht="31.5">
      <c r="A421" s="84" t="s">
        <v>82</v>
      </c>
      <c r="B421" s="84" t="s">
        <v>223</v>
      </c>
      <c r="C421" s="84" t="s">
        <v>383</v>
      </c>
      <c r="D421" s="84" t="s">
        <v>1376</v>
      </c>
      <c r="E421" s="84" t="s">
        <v>50</v>
      </c>
      <c r="F421" s="84" t="s">
        <v>35</v>
      </c>
      <c r="G421" s="84" t="s">
        <v>26</v>
      </c>
      <c r="H421" s="84" t="s">
        <v>16</v>
      </c>
      <c r="I421" s="84" t="s">
        <v>26</v>
      </c>
      <c r="J421" s="84" t="s">
        <v>1407</v>
      </c>
      <c r="K421" s="84"/>
      <c r="L421" s="89"/>
      <c r="M421" s="89"/>
      <c r="N421" s="90"/>
      <c r="O421" s="89"/>
      <c r="P421" s="89"/>
      <c r="Q421" s="90"/>
      <c r="R421" s="93"/>
      <c r="S421" s="90" t="s">
        <v>20</v>
      </c>
      <c r="T421" s="84" t="s">
        <v>1375</v>
      </c>
      <c r="U421" s="84"/>
      <c r="W421" s="55"/>
      <c r="X421" s="53"/>
      <c r="Y421" s="52"/>
      <c r="Z421" s="53"/>
    </row>
    <row r="422" spans="1:26">
      <c r="A422" s="84" t="s">
        <v>82</v>
      </c>
      <c r="B422" s="84" t="s">
        <v>223</v>
      </c>
      <c r="C422" s="84" t="s">
        <v>916</v>
      </c>
      <c r="D422" s="84" t="s">
        <v>1381</v>
      </c>
      <c r="E422" s="84" t="s">
        <v>609</v>
      </c>
      <c r="F422" s="84" t="s">
        <v>33</v>
      </c>
      <c r="G422" s="84" t="s">
        <v>26</v>
      </c>
      <c r="H422" s="84" t="s">
        <v>16</v>
      </c>
      <c r="I422" s="84" t="s">
        <v>26</v>
      </c>
      <c r="J422" s="84" t="s">
        <v>1386</v>
      </c>
      <c r="K422" s="84"/>
      <c r="L422" s="89">
        <v>39173</v>
      </c>
      <c r="M422" s="89">
        <v>48304</v>
      </c>
      <c r="N422" s="90"/>
      <c r="O422" s="89">
        <v>48304</v>
      </c>
      <c r="P422" s="89">
        <v>48304</v>
      </c>
      <c r="Q422" s="90"/>
      <c r="R422" s="93"/>
      <c r="S422" s="90" t="s">
        <v>20</v>
      </c>
      <c r="T422" s="84" t="s">
        <v>1375</v>
      </c>
      <c r="U422" s="84"/>
      <c r="W422" s="55"/>
      <c r="X422" s="53"/>
      <c r="Y422" s="52"/>
      <c r="Z422" s="53"/>
    </row>
    <row r="423" spans="1:26" ht="31.5">
      <c r="A423" s="84" t="s">
        <v>82</v>
      </c>
      <c r="B423" s="84" t="s">
        <v>223</v>
      </c>
      <c r="C423" s="84" t="s">
        <v>916</v>
      </c>
      <c r="D423" s="84" t="s">
        <v>1376</v>
      </c>
      <c r="E423" s="84" t="s">
        <v>917</v>
      </c>
      <c r="F423" s="84" t="s">
        <v>33</v>
      </c>
      <c r="G423" s="84" t="s">
        <v>26</v>
      </c>
      <c r="H423" s="84" t="s">
        <v>16</v>
      </c>
      <c r="I423" s="84" t="s">
        <v>26</v>
      </c>
      <c r="J423" s="84" t="s">
        <v>1386</v>
      </c>
      <c r="K423" s="84"/>
      <c r="L423" s="89">
        <v>39356</v>
      </c>
      <c r="M423" s="89">
        <v>41183</v>
      </c>
      <c r="N423" s="90" t="s">
        <v>276</v>
      </c>
      <c r="O423" s="89">
        <v>42278</v>
      </c>
      <c r="P423" s="89">
        <v>41517</v>
      </c>
      <c r="Q423" s="90"/>
      <c r="R423" s="93"/>
      <c r="S423" s="90" t="s">
        <v>20</v>
      </c>
      <c r="T423" s="84" t="s">
        <v>1375</v>
      </c>
      <c r="U423" s="84"/>
      <c r="V423" s="56"/>
      <c r="W423" s="55"/>
      <c r="X423" s="53"/>
      <c r="Y423" s="52"/>
      <c r="Z423" s="53"/>
    </row>
    <row r="424" spans="1:26">
      <c r="A424" s="84" t="s">
        <v>82</v>
      </c>
      <c r="B424" s="84" t="s">
        <v>223</v>
      </c>
      <c r="C424" s="84" t="s">
        <v>1591</v>
      </c>
      <c r="D424" s="84" t="s">
        <v>1388</v>
      </c>
      <c r="E424" s="84" t="s">
        <v>223</v>
      </c>
      <c r="F424" s="84" t="s">
        <v>25</v>
      </c>
      <c r="G424" s="84" t="s">
        <v>26</v>
      </c>
      <c r="H424" s="84" t="s">
        <v>16</v>
      </c>
      <c r="I424" s="84" t="s">
        <v>26</v>
      </c>
      <c r="J424" s="84" t="s">
        <v>1441</v>
      </c>
      <c r="K424" s="84" t="s">
        <v>1592</v>
      </c>
      <c r="L424" s="89">
        <v>40758</v>
      </c>
      <c r="M424" s="89">
        <v>42219</v>
      </c>
      <c r="N424" s="90">
        <v>2</v>
      </c>
      <c r="O424" s="89">
        <v>42950</v>
      </c>
      <c r="P424" s="89">
        <v>42950</v>
      </c>
      <c r="Q424" s="90">
        <v>42370</v>
      </c>
      <c r="R424" s="93">
        <v>60</v>
      </c>
      <c r="S424" s="90" t="s">
        <v>1593</v>
      </c>
      <c r="T424" s="84" t="s">
        <v>1594</v>
      </c>
      <c r="U424" s="84" t="s">
        <v>1595</v>
      </c>
      <c r="W424" s="55"/>
      <c r="X424" s="53"/>
      <c r="Y424" s="52"/>
      <c r="Z424" s="53"/>
    </row>
    <row r="425" spans="1:26">
      <c r="A425" s="84" t="s">
        <v>82</v>
      </c>
      <c r="B425" s="84" t="s">
        <v>223</v>
      </c>
      <c r="C425" s="84" t="s">
        <v>1591</v>
      </c>
      <c r="D425" s="84" t="s">
        <v>468</v>
      </c>
      <c r="E425" s="84" t="s">
        <v>373</v>
      </c>
      <c r="F425" s="84" t="s">
        <v>25</v>
      </c>
      <c r="G425" s="84" t="s">
        <v>26</v>
      </c>
      <c r="H425" s="84" t="s">
        <v>16</v>
      </c>
      <c r="I425" s="84" t="s">
        <v>26</v>
      </c>
      <c r="J425" s="84" t="s">
        <v>1441</v>
      </c>
      <c r="K425" s="84" t="s">
        <v>1596</v>
      </c>
      <c r="L425" s="89" t="s">
        <v>113</v>
      </c>
      <c r="M425" s="89" t="s">
        <v>113</v>
      </c>
      <c r="N425" s="90" t="s">
        <v>113</v>
      </c>
      <c r="O425" s="89" t="s">
        <v>113</v>
      </c>
      <c r="P425" s="89" t="s">
        <v>113</v>
      </c>
      <c r="Q425" s="90" t="s">
        <v>113</v>
      </c>
      <c r="R425" s="93">
        <v>1.3</v>
      </c>
      <c r="S425" s="90" t="s">
        <v>20</v>
      </c>
      <c r="T425" s="84" t="s">
        <v>1594</v>
      </c>
      <c r="U425" s="84" t="s">
        <v>1597</v>
      </c>
      <c r="W425" s="55"/>
      <c r="X425" s="53"/>
      <c r="Y425" s="52"/>
      <c r="Z425" s="53"/>
    </row>
    <row r="426" spans="1:26">
      <c r="A426" s="84" t="s">
        <v>82</v>
      </c>
      <c r="B426" s="84" t="s">
        <v>223</v>
      </c>
      <c r="C426" s="84" t="s">
        <v>1591</v>
      </c>
      <c r="D426" s="84" t="s">
        <v>468</v>
      </c>
      <c r="E426" s="84" t="s">
        <v>254</v>
      </c>
      <c r="F426" s="84" t="s">
        <v>25</v>
      </c>
      <c r="G426" s="84" t="s">
        <v>26</v>
      </c>
      <c r="H426" s="84" t="s">
        <v>16</v>
      </c>
      <c r="I426" s="84" t="s">
        <v>26</v>
      </c>
      <c r="J426" s="84" t="s">
        <v>1441</v>
      </c>
      <c r="K426" s="84" t="s">
        <v>1592</v>
      </c>
      <c r="L426" s="89">
        <v>40758</v>
      </c>
      <c r="M426" s="89">
        <v>42219</v>
      </c>
      <c r="N426" s="90">
        <v>2</v>
      </c>
      <c r="O426" s="89">
        <v>42950</v>
      </c>
      <c r="P426" s="89">
        <v>42950</v>
      </c>
      <c r="Q426" s="90">
        <v>42370</v>
      </c>
      <c r="R426" s="93">
        <v>3.6</v>
      </c>
      <c r="S426" s="90" t="s">
        <v>1593</v>
      </c>
      <c r="T426" s="84" t="s">
        <v>1594</v>
      </c>
      <c r="U426" s="84" t="s">
        <v>1598</v>
      </c>
      <c r="W426" s="55"/>
      <c r="X426" s="53"/>
      <c r="Y426" s="52"/>
      <c r="Z426" s="53"/>
    </row>
    <row r="427" spans="1:26">
      <c r="A427" s="84" t="s">
        <v>82</v>
      </c>
      <c r="B427" s="84" t="s">
        <v>223</v>
      </c>
      <c r="C427" s="84" t="s">
        <v>1591</v>
      </c>
      <c r="D427" s="84" t="s">
        <v>1387</v>
      </c>
      <c r="E427" s="84" t="s">
        <v>478</v>
      </c>
      <c r="F427" s="84" t="s">
        <v>25</v>
      </c>
      <c r="G427" s="84" t="s">
        <v>26</v>
      </c>
      <c r="H427" s="84" t="s">
        <v>16</v>
      </c>
      <c r="I427" s="84" t="s">
        <v>26</v>
      </c>
      <c r="J427" s="84" t="s">
        <v>1441</v>
      </c>
      <c r="K427" s="84" t="s">
        <v>1592</v>
      </c>
      <c r="L427" s="89">
        <v>40758</v>
      </c>
      <c r="M427" s="89">
        <v>42219</v>
      </c>
      <c r="N427" s="90">
        <v>2</v>
      </c>
      <c r="O427" s="89">
        <v>42950</v>
      </c>
      <c r="P427" s="89">
        <v>42950</v>
      </c>
      <c r="Q427" s="90">
        <v>42370</v>
      </c>
      <c r="R427" s="93">
        <v>3.6</v>
      </c>
      <c r="S427" s="90" t="s">
        <v>1599</v>
      </c>
      <c r="T427" s="84" t="s">
        <v>1594</v>
      </c>
      <c r="U427" s="84" t="s">
        <v>1598</v>
      </c>
      <c r="W427" s="55"/>
      <c r="X427" s="53"/>
      <c r="Y427" s="52"/>
      <c r="Z427" s="53"/>
    </row>
    <row r="428" spans="1:26">
      <c r="A428" s="84" t="s">
        <v>82</v>
      </c>
      <c r="B428" s="84" t="s">
        <v>223</v>
      </c>
      <c r="C428" s="84" t="s">
        <v>1591</v>
      </c>
      <c r="D428" s="84" t="s">
        <v>1389</v>
      </c>
      <c r="E428" s="84" t="s">
        <v>360</v>
      </c>
      <c r="F428" s="84" t="s">
        <v>25</v>
      </c>
      <c r="G428" s="84" t="s">
        <v>26</v>
      </c>
      <c r="H428" s="84" t="s">
        <v>16</v>
      </c>
      <c r="I428" s="84" t="s">
        <v>26</v>
      </c>
      <c r="J428" s="84" t="s">
        <v>1441</v>
      </c>
      <c r="K428" s="84" t="s">
        <v>1596</v>
      </c>
      <c r="L428" s="89" t="s">
        <v>113</v>
      </c>
      <c r="M428" s="89" t="s">
        <v>113</v>
      </c>
      <c r="N428" s="90" t="s">
        <v>113</v>
      </c>
      <c r="O428" s="89" t="s">
        <v>113</v>
      </c>
      <c r="P428" s="89" t="s">
        <v>113</v>
      </c>
      <c r="Q428" s="90" t="s">
        <v>113</v>
      </c>
      <c r="R428" s="93">
        <v>0.9</v>
      </c>
      <c r="S428" s="90" t="s">
        <v>20</v>
      </c>
      <c r="T428" s="84" t="s">
        <v>1594</v>
      </c>
      <c r="U428" s="84" t="s">
        <v>1600</v>
      </c>
      <c r="W428" s="55"/>
      <c r="X428" s="53"/>
      <c r="Y428" s="52"/>
      <c r="Z428" s="53"/>
    </row>
    <row r="429" spans="1:26">
      <c r="A429" s="84" t="s">
        <v>82</v>
      </c>
      <c r="B429" s="84" t="s">
        <v>223</v>
      </c>
      <c r="C429" s="84" t="s">
        <v>1591</v>
      </c>
      <c r="D429" s="84" t="s">
        <v>1389</v>
      </c>
      <c r="E429" s="84" t="s">
        <v>332</v>
      </c>
      <c r="F429" s="84" t="s">
        <v>25</v>
      </c>
      <c r="G429" s="84" t="s">
        <v>26</v>
      </c>
      <c r="H429" s="84" t="s">
        <v>16</v>
      </c>
      <c r="I429" s="84" t="s">
        <v>26</v>
      </c>
      <c r="J429" s="84" t="s">
        <v>1441</v>
      </c>
      <c r="K429" s="84" t="s">
        <v>1592</v>
      </c>
      <c r="L429" s="89">
        <v>40758</v>
      </c>
      <c r="M429" s="89">
        <v>42219</v>
      </c>
      <c r="N429" s="90">
        <v>2</v>
      </c>
      <c r="O429" s="89">
        <v>42950</v>
      </c>
      <c r="P429" s="89">
        <v>42950</v>
      </c>
      <c r="Q429" s="90">
        <v>42370</v>
      </c>
      <c r="R429" s="93">
        <v>3</v>
      </c>
      <c r="S429" s="90" t="s">
        <v>1601</v>
      </c>
      <c r="T429" s="84" t="s">
        <v>1594</v>
      </c>
      <c r="U429" s="84" t="s">
        <v>1602</v>
      </c>
      <c r="W429" s="55"/>
      <c r="X429" s="53"/>
      <c r="Y429" s="52"/>
      <c r="Z429" s="53"/>
    </row>
    <row r="430" spans="1:26">
      <c r="A430" s="84" t="s">
        <v>82</v>
      </c>
      <c r="B430" s="84" t="s">
        <v>223</v>
      </c>
      <c r="C430" s="84" t="s">
        <v>1591</v>
      </c>
      <c r="D430" s="84" t="s">
        <v>267</v>
      </c>
      <c r="E430" s="84" t="s">
        <v>267</v>
      </c>
      <c r="F430" s="84" t="s">
        <v>25</v>
      </c>
      <c r="G430" s="84" t="s">
        <v>26</v>
      </c>
      <c r="H430" s="84" t="s">
        <v>16</v>
      </c>
      <c r="I430" s="84" t="s">
        <v>26</v>
      </c>
      <c r="J430" s="84" t="s">
        <v>1441</v>
      </c>
      <c r="K430" s="84" t="s">
        <v>1603</v>
      </c>
      <c r="L430" s="89" t="s">
        <v>113</v>
      </c>
      <c r="M430" s="89" t="s">
        <v>113</v>
      </c>
      <c r="N430" s="90" t="s">
        <v>113</v>
      </c>
      <c r="O430" s="89" t="s">
        <v>113</v>
      </c>
      <c r="P430" s="89" t="s">
        <v>113</v>
      </c>
      <c r="Q430" s="90" t="s">
        <v>113</v>
      </c>
      <c r="R430" s="93">
        <v>7</v>
      </c>
      <c r="S430" s="90" t="s">
        <v>20</v>
      </c>
      <c r="T430" s="84" t="s">
        <v>1594</v>
      </c>
      <c r="U430" s="84" t="s">
        <v>1604</v>
      </c>
      <c r="W430" s="55"/>
      <c r="X430" s="53"/>
      <c r="Y430" s="52"/>
      <c r="Z430" s="53"/>
    </row>
    <row r="431" spans="1:26">
      <c r="A431" s="84" t="s">
        <v>82</v>
      </c>
      <c r="B431" s="84" t="s">
        <v>223</v>
      </c>
      <c r="C431" s="84" t="s">
        <v>1591</v>
      </c>
      <c r="D431" s="84" t="s">
        <v>1388</v>
      </c>
      <c r="E431" s="84" t="s">
        <v>543</v>
      </c>
      <c r="F431" s="84" t="s">
        <v>25</v>
      </c>
      <c r="G431" s="84" t="s">
        <v>26</v>
      </c>
      <c r="H431" s="84" t="s">
        <v>16</v>
      </c>
      <c r="I431" s="84" t="s">
        <v>26</v>
      </c>
      <c r="J431" s="84" t="s">
        <v>1441</v>
      </c>
      <c r="K431" s="84" t="s">
        <v>1596</v>
      </c>
      <c r="L431" s="89" t="s">
        <v>113</v>
      </c>
      <c r="M431" s="89" t="s">
        <v>113</v>
      </c>
      <c r="N431" s="90" t="s">
        <v>113</v>
      </c>
      <c r="O431" s="89" t="s">
        <v>113</v>
      </c>
      <c r="P431" s="89" t="s">
        <v>113</v>
      </c>
      <c r="Q431" s="90" t="s">
        <v>113</v>
      </c>
      <c r="R431" s="93">
        <v>5.5</v>
      </c>
      <c r="S431" s="90" t="s">
        <v>20</v>
      </c>
      <c r="T431" s="84" t="s">
        <v>1594</v>
      </c>
      <c r="U431" s="84" t="s">
        <v>883</v>
      </c>
      <c r="W431" s="55"/>
      <c r="X431" s="53"/>
      <c r="Y431" s="52"/>
      <c r="Z431" s="53"/>
    </row>
    <row r="432" spans="1:26">
      <c r="A432" s="84" t="s">
        <v>82</v>
      </c>
      <c r="B432" s="84" t="s">
        <v>223</v>
      </c>
      <c r="C432" s="84" t="s">
        <v>1591</v>
      </c>
      <c r="D432" s="84" t="s">
        <v>468</v>
      </c>
      <c r="E432" s="84" t="s">
        <v>468</v>
      </c>
      <c r="F432" s="84" t="s">
        <v>25</v>
      </c>
      <c r="G432" s="84" t="s">
        <v>26</v>
      </c>
      <c r="H432" s="84" t="s">
        <v>16</v>
      </c>
      <c r="I432" s="84" t="s">
        <v>26</v>
      </c>
      <c r="J432" s="84" t="s">
        <v>1441</v>
      </c>
      <c r="K432" s="84" t="s">
        <v>1592</v>
      </c>
      <c r="L432" s="89">
        <v>40758</v>
      </c>
      <c r="M432" s="89">
        <v>42219</v>
      </c>
      <c r="N432" s="90">
        <v>2</v>
      </c>
      <c r="O432" s="89">
        <v>42950</v>
      </c>
      <c r="P432" s="89">
        <v>42950</v>
      </c>
      <c r="Q432" s="90">
        <v>42370</v>
      </c>
      <c r="R432" s="93">
        <v>36</v>
      </c>
      <c r="S432" s="90" t="s">
        <v>1593</v>
      </c>
      <c r="T432" s="84" t="s">
        <v>1594</v>
      </c>
      <c r="U432" s="84" t="s">
        <v>1605</v>
      </c>
      <c r="W432" s="55"/>
      <c r="X432" s="53"/>
      <c r="Y432" s="52"/>
      <c r="Z432" s="53"/>
    </row>
    <row r="433" spans="1:26">
      <c r="A433" s="84" t="s">
        <v>82</v>
      </c>
      <c r="B433" s="84" t="s">
        <v>223</v>
      </c>
      <c r="C433" s="84" t="s">
        <v>1591</v>
      </c>
      <c r="D433" s="84" t="s">
        <v>516</v>
      </c>
      <c r="E433" s="84" t="s">
        <v>516</v>
      </c>
      <c r="F433" s="84" t="s">
        <v>25</v>
      </c>
      <c r="G433" s="84" t="s">
        <v>26</v>
      </c>
      <c r="H433" s="84" t="s">
        <v>16</v>
      </c>
      <c r="I433" s="84" t="s">
        <v>26</v>
      </c>
      <c r="J433" s="84" t="s">
        <v>1441</v>
      </c>
      <c r="K433" s="84" t="s">
        <v>1596</v>
      </c>
      <c r="L433" s="89" t="s">
        <v>113</v>
      </c>
      <c r="M433" s="89" t="s">
        <v>113</v>
      </c>
      <c r="N433" s="90" t="s">
        <v>113</v>
      </c>
      <c r="O433" s="89" t="s">
        <v>113</v>
      </c>
      <c r="P433" s="89" t="s">
        <v>113</v>
      </c>
      <c r="Q433" s="90" t="s">
        <v>113</v>
      </c>
      <c r="R433" s="93">
        <v>1.7</v>
      </c>
      <c r="S433" s="90" t="s">
        <v>20</v>
      </c>
      <c r="T433" s="84" t="s">
        <v>1594</v>
      </c>
      <c r="U433" s="84" t="s">
        <v>1606</v>
      </c>
      <c r="W433" s="55"/>
      <c r="X433" s="53"/>
      <c r="Y433" s="52"/>
      <c r="Z433" s="53"/>
    </row>
    <row r="434" spans="1:26">
      <c r="A434" s="84" t="s">
        <v>82</v>
      </c>
      <c r="B434" s="84" t="s">
        <v>223</v>
      </c>
      <c r="C434" s="84" t="s">
        <v>1591</v>
      </c>
      <c r="D434" s="84" t="s">
        <v>255</v>
      </c>
      <c r="E434" s="84" t="s">
        <v>255</v>
      </c>
      <c r="F434" s="84" t="s">
        <v>25</v>
      </c>
      <c r="G434" s="84" t="s">
        <v>26</v>
      </c>
      <c r="H434" s="84" t="s">
        <v>16</v>
      </c>
      <c r="I434" s="84" t="s">
        <v>26</v>
      </c>
      <c r="J434" s="84" t="s">
        <v>1441</v>
      </c>
      <c r="K434" s="84" t="s">
        <v>1596</v>
      </c>
      <c r="L434" s="89" t="s">
        <v>113</v>
      </c>
      <c r="M434" s="89" t="s">
        <v>113</v>
      </c>
      <c r="N434" s="90" t="s">
        <v>113</v>
      </c>
      <c r="O434" s="89" t="s">
        <v>113</v>
      </c>
      <c r="P434" s="89" t="s">
        <v>113</v>
      </c>
      <c r="Q434" s="90" t="s">
        <v>113</v>
      </c>
      <c r="R434" s="93">
        <v>1</v>
      </c>
      <c r="S434" s="90" t="s">
        <v>20</v>
      </c>
      <c r="T434" s="84" t="s">
        <v>1594</v>
      </c>
      <c r="U434" s="84" t="s">
        <v>1607</v>
      </c>
      <c r="W434" s="55"/>
      <c r="X434" s="53"/>
      <c r="Y434" s="52"/>
      <c r="Z434" s="53"/>
    </row>
    <row r="435" spans="1:26">
      <c r="A435" s="84" t="s">
        <v>82</v>
      </c>
      <c r="B435" s="84" t="s">
        <v>223</v>
      </c>
      <c r="C435" s="84" t="s">
        <v>1591</v>
      </c>
      <c r="D435" s="84" t="s">
        <v>1388</v>
      </c>
      <c r="E435" s="84" t="s">
        <v>1608</v>
      </c>
      <c r="F435" s="84" t="s">
        <v>25</v>
      </c>
      <c r="G435" s="84" t="s">
        <v>26</v>
      </c>
      <c r="H435" s="84" t="s">
        <v>16</v>
      </c>
      <c r="I435" s="84" t="s">
        <v>26</v>
      </c>
      <c r="J435" s="84" t="s">
        <v>1441</v>
      </c>
      <c r="K435" s="84" t="s">
        <v>1592</v>
      </c>
      <c r="L435" s="89">
        <v>40758</v>
      </c>
      <c r="M435" s="89">
        <v>42219</v>
      </c>
      <c r="N435" s="90">
        <v>2</v>
      </c>
      <c r="O435" s="89">
        <v>42950</v>
      </c>
      <c r="P435" s="89">
        <v>42950</v>
      </c>
      <c r="Q435" s="90">
        <v>42370</v>
      </c>
      <c r="R435" s="93">
        <v>3</v>
      </c>
      <c r="S435" s="90" t="s">
        <v>1601</v>
      </c>
      <c r="T435" s="84" t="s">
        <v>1594</v>
      </c>
      <c r="U435" s="84" t="s">
        <v>1602</v>
      </c>
      <c r="W435" s="55"/>
      <c r="X435" s="53"/>
      <c r="Y435" s="52"/>
      <c r="Z435" s="53"/>
    </row>
    <row r="436" spans="1:26">
      <c r="A436" s="84" t="s">
        <v>82</v>
      </c>
      <c r="B436" s="84" t="s">
        <v>223</v>
      </c>
      <c r="C436" s="84" t="s">
        <v>1591</v>
      </c>
      <c r="D436" s="84" t="s">
        <v>1388</v>
      </c>
      <c r="E436" s="84" t="s">
        <v>1609</v>
      </c>
      <c r="F436" s="84" t="s">
        <v>25</v>
      </c>
      <c r="G436" s="84" t="s">
        <v>26</v>
      </c>
      <c r="H436" s="84" t="s">
        <v>16</v>
      </c>
      <c r="I436" s="84" t="s">
        <v>26</v>
      </c>
      <c r="J436" s="84" t="s">
        <v>1441</v>
      </c>
      <c r="K436" s="84" t="s">
        <v>1592</v>
      </c>
      <c r="L436" s="89">
        <v>40758</v>
      </c>
      <c r="M436" s="89">
        <v>42219</v>
      </c>
      <c r="N436" s="90">
        <v>2</v>
      </c>
      <c r="O436" s="89">
        <v>42950</v>
      </c>
      <c r="P436" s="89">
        <v>42950</v>
      </c>
      <c r="Q436" s="90">
        <v>42370</v>
      </c>
      <c r="R436" s="93">
        <v>2.4</v>
      </c>
      <c r="S436" s="90" t="s">
        <v>1601</v>
      </c>
      <c r="T436" s="84" t="s">
        <v>1594</v>
      </c>
      <c r="U436" s="84" t="s">
        <v>1610</v>
      </c>
      <c r="W436" s="55"/>
      <c r="X436" s="53"/>
      <c r="Y436" s="52"/>
      <c r="Z436" s="53"/>
    </row>
    <row r="437" spans="1:26">
      <c r="A437" s="84" t="s">
        <v>82</v>
      </c>
      <c r="B437" s="84" t="s">
        <v>223</v>
      </c>
      <c r="C437" s="84" t="s">
        <v>1591</v>
      </c>
      <c r="D437" s="84" t="s">
        <v>1464</v>
      </c>
      <c r="E437" s="84" t="s">
        <v>1611</v>
      </c>
      <c r="F437" s="84" t="s">
        <v>25</v>
      </c>
      <c r="G437" s="84" t="s">
        <v>26</v>
      </c>
      <c r="H437" s="84" t="s">
        <v>16</v>
      </c>
      <c r="I437" s="84" t="s">
        <v>26</v>
      </c>
      <c r="J437" s="84" t="s">
        <v>1441</v>
      </c>
      <c r="K437" s="84" t="s">
        <v>1592</v>
      </c>
      <c r="L437" s="89">
        <v>40758</v>
      </c>
      <c r="M437" s="89">
        <v>42219</v>
      </c>
      <c r="N437" s="90">
        <v>2</v>
      </c>
      <c r="O437" s="89">
        <v>42950</v>
      </c>
      <c r="P437" s="89">
        <v>42950</v>
      </c>
      <c r="Q437" s="90">
        <v>42370</v>
      </c>
      <c r="R437" s="93">
        <v>18</v>
      </c>
      <c r="S437" s="90" t="s">
        <v>1593</v>
      </c>
      <c r="T437" s="84" t="s">
        <v>1594</v>
      </c>
      <c r="U437" s="84" t="s">
        <v>1612</v>
      </c>
      <c r="W437" s="55"/>
      <c r="X437" s="53"/>
      <c r="Y437" s="52"/>
      <c r="Z437" s="53"/>
    </row>
    <row r="438" spans="1:26">
      <c r="A438" s="84" t="s">
        <v>82</v>
      </c>
      <c r="B438" s="84" t="s">
        <v>223</v>
      </c>
      <c r="C438" s="84" t="s">
        <v>1591</v>
      </c>
      <c r="D438" s="84" t="s">
        <v>468</v>
      </c>
      <c r="E438" s="84" t="s">
        <v>480</v>
      </c>
      <c r="F438" s="84" t="s">
        <v>25</v>
      </c>
      <c r="G438" s="84" t="s">
        <v>26</v>
      </c>
      <c r="H438" s="84" t="s">
        <v>16</v>
      </c>
      <c r="I438" s="84" t="s">
        <v>26</v>
      </c>
      <c r="J438" s="84" t="s">
        <v>1441</v>
      </c>
      <c r="K438" s="84" t="s">
        <v>1592</v>
      </c>
      <c r="L438" s="89">
        <v>40758</v>
      </c>
      <c r="M438" s="89">
        <v>42219</v>
      </c>
      <c r="N438" s="90">
        <v>2</v>
      </c>
      <c r="O438" s="89">
        <v>42950</v>
      </c>
      <c r="P438" s="89">
        <v>42950</v>
      </c>
      <c r="Q438" s="90">
        <v>42370</v>
      </c>
      <c r="R438" s="93">
        <v>3</v>
      </c>
      <c r="S438" s="90" t="s">
        <v>1593</v>
      </c>
      <c r="T438" s="84" t="s">
        <v>1594</v>
      </c>
      <c r="U438" s="84" t="s">
        <v>1602</v>
      </c>
      <c r="W438" s="55"/>
      <c r="X438" s="53"/>
      <c r="Y438" s="52"/>
      <c r="Z438" s="53"/>
    </row>
    <row r="439" spans="1:26">
      <c r="A439" s="84" t="s">
        <v>82</v>
      </c>
      <c r="B439" s="84" t="s">
        <v>223</v>
      </c>
      <c r="C439" s="84" t="s">
        <v>918</v>
      </c>
      <c r="D439" s="84" t="s">
        <v>1376</v>
      </c>
      <c r="E439" s="84" t="s">
        <v>223</v>
      </c>
      <c r="F439" s="84" t="s">
        <v>34</v>
      </c>
      <c r="G439" s="84" t="s">
        <v>26</v>
      </c>
      <c r="H439" s="84" t="s">
        <v>16</v>
      </c>
      <c r="I439" s="84" t="s">
        <v>26</v>
      </c>
      <c r="J439" s="84" t="s">
        <v>1613</v>
      </c>
      <c r="K439" s="84"/>
      <c r="L439" s="89">
        <v>38443</v>
      </c>
      <c r="M439" s="89">
        <v>40268</v>
      </c>
      <c r="N439" s="90" t="s">
        <v>313</v>
      </c>
      <c r="O439" s="89">
        <v>41364</v>
      </c>
      <c r="P439" s="89">
        <v>41364</v>
      </c>
      <c r="Q439" s="90"/>
      <c r="R439" s="93">
        <v>2.6</v>
      </c>
      <c r="S439" s="90" t="s">
        <v>20</v>
      </c>
      <c r="T439" s="84" t="s">
        <v>1375</v>
      </c>
      <c r="U439" s="84" t="s">
        <v>1614</v>
      </c>
      <c r="W439" s="55"/>
      <c r="X439" s="53"/>
      <c r="Y439" s="52"/>
      <c r="Z439" s="53"/>
    </row>
    <row r="440" spans="1:26">
      <c r="A440" s="84" t="s">
        <v>82</v>
      </c>
      <c r="B440" s="84" t="s">
        <v>223</v>
      </c>
      <c r="C440" s="84" t="s">
        <v>918</v>
      </c>
      <c r="D440" s="84" t="s">
        <v>1389</v>
      </c>
      <c r="E440" s="84" t="s">
        <v>332</v>
      </c>
      <c r="F440" s="84" t="s">
        <v>34</v>
      </c>
      <c r="G440" s="84" t="s">
        <v>26</v>
      </c>
      <c r="H440" s="84" t="s">
        <v>16</v>
      </c>
      <c r="I440" s="84" t="s">
        <v>26</v>
      </c>
      <c r="J440" s="84" t="s">
        <v>1613</v>
      </c>
      <c r="K440" s="84"/>
      <c r="L440" s="89">
        <v>40483</v>
      </c>
      <c r="M440" s="89">
        <v>42308</v>
      </c>
      <c r="N440" s="90" t="s">
        <v>315</v>
      </c>
      <c r="O440" s="89">
        <v>44135</v>
      </c>
      <c r="P440" s="89">
        <v>41011</v>
      </c>
      <c r="Q440" s="90"/>
      <c r="R440" s="93">
        <v>0.7</v>
      </c>
      <c r="S440" s="90" t="s">
        <v>20</v>
      </c>
      <c r="T440" s="84" t="s">
        <v>1375</v>
      </c>
      <c r="U440" s="84" t="s">
        <v>1615</v>
      </c>
      <c r="W440" s="55"/>
      <c r="X440" s="53"/>
      <c r="Y440" s="52"/>
      <c r="Z440" s="53"/>
    </row>
    <row r="441" spans="1:26" ht="31.5">
      <c r="A441" s="84" t="s">
        <v>82</v>
      </c>
      <c r="B441" s="84" t="s">
        <v>223</v>
      </c>
      <c r="C441" s="84" t="s">
        <v>919</v>
      </c>
      <c r="D441" s="84" t="s">
        <v>1376</v>
      </c>
      <c r="E441" s="84" t="s">
        <v>223</v>
      </c>
      <c r="F441" s="84" t="s">
        <v>35</v>
      </c>
      <c r="G441" s="84" t="s">
        <v>26</v>
      </c>
      <c r="H441" s="84" t="s">
        <v>16</v>
      </c>
      <c r="I441" s="84" t="s">
        <v>26</v>
      </c>
      <c r="J441" s="84" t="s">
        <v>1407</v>
      </c>
      <c r="K441" s="84" t="s">
        <v>113</v>
      </c>
      <c r="L441" s="89" t="s">
        <v>113</v>
      </c>
      <c r="M441" s="89" t="s">
        <v>113</v>
      </c>
      <c r="N441" s="90" t="s">
        <v>113</v>
      </c>
      <c r="O441" s="89" t="s">
        <v>113</v>
      </c>
      <c r="P441" s="89" t="s">
        <v>113</v>
      </c>
      <c r="Q441" s="90"/>
      <c r="R441" s="93"/>
      <c r="S441" s="90" t="s">
        <v>20</v>
      </c>
      <c r="T441" s="84" t="s">
        <v>1375</v>
      </c>
      <c r="U441" s="84"/>
      <c r="V441" s="54"/>
      <c r="W441" s="55"/>
      <c r="X441" s="53"/>
      <c r="Y441" s="52"/>
      <c r="Z441" s="53"/>
    </row>
    <row r="442" spans="1:26" ht="31.5">
      <c r="A442" s="84" t="s">
        <v>82</v>
      </c>
      <c r="B442" s="84" t="s">
        <v>223</v>
      </c>
      <c r="C442" s="84" t="s">
        <v>919</v>
      </c>
      <c r="D442" s="84" t="s">
        <v>468</v>
      </c>
      <c r="E442" s="84" t="s">
        <v>920</v>
      </c>
      <c r="F442" s="84" t="s">
        <v>35</v>
      </c>
      <c r="G442" s="84" t="s">
        <v>26</v>
      </c>
      <c r="H442" s="84" t="s">
        <v>16</v>
      </c>
      <c r="I442" s="84" t="s">
        <v>26</v>
      </c>
      <c r="J442" s="84" t="s">
        <v>1407</v>
      </c>
      <c r="K442" s="84" t="s">
        <v>351</v>
      </c>
      <c r="L442" s="89" t="s">
        <v>921</v>
      </c>
      <c r="M442" s="89">
        <v>40603</v>
      </c>
      <c r="N442" s="90" t="s">
        <v>289</v>
      </c>
      <c r="O442" s="89">
        <v>41334</v>
      </c>
      <c r="P442" s="89">
        <v>41334</v>
      </c>
      <c r="Q442" s="90"/>
      <c r="R442" s="93"/>
      <c r="S442" s="90" t="s">
        <v>20</v>
      </c>
      <c r="T442" s="84" t="s">
        <v>1375</v>
      </c>
      <c r="U442" s="84"/>
      <c r="V442" s="56"/>
      <c r="W442" s="55"/>
      <c r="X442" s="53"/>
      <c r="Y442" s="52"/>
      <c r="Z442" s="53"/>
    </row>
    <row r="443" spans="1:26" ht="31.5">
      <c r="A443" s="84" t="s">
        <v>82</v>
      </c>
      <c r="B443" s="84" t="s">
        <v>223</v>
      </c>
      <c r="C443" s="84" t="s">
        <v>919</v>
      </c>
      <c r="D443" s="84" t="s">
        <v>468</v>
      </c>
      <c r="E443" s="84" t="s">
        <v>1616</v>
      </c>
      <c r="F443" s="84" t="s">
        <v>35</v>
      </c>
      <c r="G443" s="84" t="s">
        <v>26</v>
      </c>
      <c r="H443" s="84" t="s">
        <v>16</v>
      </c>
      <c r="I443" s="84" t="s">
        <v>26</v>
      </c>
      <c r="J443" s="84" t="s">
        <v>1407</v>
      </c>
      <c r="K443" s="84" t="s">
        <v>1617</v>
      </c>
      <c r="L443" s="89">
        <v>41000</v>
      </c>
      <c r="M443" s="89">
        <v>41729</v>
      </c>
      <c r="N443" s="90" t="s">
        <v>289</v>
      </c>
      <c r="O443" s="89">
        <v>42460</v>
      </c>
      <c r="P443" s="89">
        <v>41729</v>
      </c>
      <c r="Q443" s="90"/>
      <c r="R443" s="93"/>
      <c r="S443" s="90" t="s">
        <v>20</v>
      </c>
      <c r="T443" s="84" t="s">
        <v>1375</v>
      </c>
      <c r="U443" s="84"/>
      <c r="V443" s="56"/>
      <c r="W443" s="55"/>
      <c r="X443" s="53"/>
      <c r="Y443" s="52"/>
      <c r="Z443" s="53"/>
    </row>
    <row r="444" spans="1:26">
      <c r="A444" s="84" t="s">
        <v>82</v>
      </c>
      <c r="B444" s="84" t="s">
        <v>223</v>
      </c>
      <c r="C444" s="84" t="s">
        <v>922</v>
      </c>
      <c r="D444" s="84" t="s">
        <v>1376</v>
      </c>
      <c r="E444" s="84"/>
      <c r="F444" s="84" t="s">
        <v>31</v>
      </c>
      <c r="G444" s="84" t="s">
        <v>26</v>
      </c>
      <c r="H444" s="84" t="s">
        <v>16</v>
      </c>
      <c r="I444" s="84" t="s">
        <v>26</v>
      </c>
      <c r="J444" s="84" t="s">
        <v>1461</v>
      </c>
      <c r="K444" s="84"/>
      <c r="L444" s="89">
        <v>37865</v>
      </c>
      <c r="M444" s="89">
        <v>41517</v>
      </c>
      <c r="N444" s="90" t="s">
        <v>870</v>
      </c>
      <c r="O444" s="89">
        <v>45169</v>
      </c>
      <c r="P444" s="89" t="s">
        <v>42</v>
      </c>
      <c r="Q444" s="90" t="s">
        <v>42</v>
      </c>
      <c r="R444" s="93">
        <v>25</v>
      </c>
      <c r="S444" s="90" t="s">
        <v>20</v>
      </c>
      <c r="T444" s="84" t="s">
        <v>1375</v>
      </c>
      <c r="U444" s="84">
        <v>25</v>
      </c>
      <c r="V444" s="56"/>
      <c r="W444" s="55"/>
      <c r="X444" s="53"/>
      <c r="Y444" s="52"/>
      <c r="Z444" s="53"/>
    </row>
    <row r="445" spans="1:26">
      <c r="A445" s="84" t="s">
        <v>82</v>
      </c>
      <c r="B445" s="84" t="s">
        <v>223</v>
      </c>
      <c r="C445" s="84" t="s">
        <v>923</v>
      </c>
      <c r="D445" s="84" t="s">
        <v>1388</v>
      </c>
      <c r="E445" s="84" t="s">
        <v>924</v>
      </c>
      <c r="F445" s="84" t="s">
        <v>38</v>
      </c>
      <c r="G445" s="84" t="s">
        <v>26</v>
      </c>
      <c r="H445" s="84" t="s">
        <v>16</v>
      </c>
      <c r="I445" s="84" t="s">
        <v>26</v>
      </c>
      <c r="J445" s="84" t="s">
        <v>1618</v>
      </c>
      <c r="K445" s="84" t="s">
        <v>103</v>
      </c>
      <c r="L445" s="89">
        <v>40087</v>
      </c>
      <c r="M445" s="89">
        <v>41183</v>
      </c>
      <c r="N445" s="90" t="s">
        <v>1619</v>
      </c>
      <c r="O445" s="89">
        <v>41913</v>
      </c>
      <c r="P445" s="89">
        <v>41364</v>
      </c>
      <c r="Q445" s="90" t="s">
        <v>1620</v>
      </c>
      <c r="R445" s="93"/>
      <c r="S445" s="90" t="s">
        <v>20</v>
      </c>
      <c r="T445" s="84" t="s">
        <v>1375</v>
      </c>
      <c r="U445" s="84"/>
      <c r="W445" s="55"/>
      <c r="X445" s="53"/>
      <c r="Y445" s="52"/>
      <c r="Z445" s="53"/>
    </row>
    <row r="446" spans="1:26">
      <c r="A446" s="84" t="s">
        <v>82</v>
      </c>
      <c r="B446" s="84" t="s">
        <v>223</v>
      </c>
      <c r="C446" s="84" t="s">
        <v>923</v>
      </c>
      <c r="D446" s="84" t="s">
        <v>468</v>
      </c>
      <c r="E446" s="84" t="s">
        <v>925</v>
      </c>
      <c r="F446" s="84" t="s">
        <v>38</v>
      </c>
      <c r="G446" s="84" t="s">
        <v>26</v>
      </c>
      <c r="H446" s="84" t="s">
        <v>16</v>
      </c>
      <c r="I446" s="84" t="s">
        <v>26</v>
      </c>
      <c r="J446" s="84" t="s">
        <v>1618</v>
      </c>
      <c r="K446" s="84" t="s">
        <v>103</v>
      </c>
      <c r="L446" s="89">
        <v>40087</v>
      </c>
      <c r="M446" s="89">
        <v>41183</v>
      </c>
      <c r="N446" s="90" t="s">
        <v>1619</v>
      </c>
      <c r="O446" s="89">
        <v>41913</v>
      </c>
      <c r="P446" s="89">
        <v>41364</v>
      </c>
      <c r="Q446" s="90" t="s">
        <v>1620</v>
      </c>
      <c r="R446" s="93"/>
      <c r="S446" s="90" t="s">
        <v>20</v>
      </c>
      <c r="T446" s="84" t="s">
        <v>1375</v>
      </c>
      <c r="U446" s="84"/>
      <c r="W446" s="55"/>
      <c r="X446" s="53"/>
      <c r="Y446" s="52"/>
      <c r="Z446" s="53"/>
    </row>
    <row r="447" spans="1:26">
      <c r="A447" s="84" t="s">
        <v>82</v>
      </c>
      <c r="B447" s="84" t="s">
        <v>223</v>
      </c>
      <c r="C447" s="84" t="s">
        <v>923</v>
      </c>
      <c r="D447" s="84" t="s">
        <v>468</v>
      </c>
      <c r="E447" s="84" t="s">
        <v>926</v>
      </c>
      <c r="F447" s="84" t="s">
        <v>38</v>
      </c>
      <c r="G447" s="84" t="s">
        <v>26</v>
      </c>
      <c r="H447" s="84" t="s">
        <v>16</v>
      </c>
      <c r="I447" s="84" t="s">
        <v>26</v>
      </c>
      <c r="J447" s="84" t="s">
        <v>1618</v>
      </c>
      <c r="K447" s="84" t="s">
        <v>103</v>
      </c>
      <c r="L447" s="89">
        <v>40087</v>
      </c>
      <c r="M447" s="89">
        <v>41183</v>
      </c>
      <c r="N447" s="90" t="s">
        <v>1619</v>
      </c>
      <c r="O447" s="89">
        <v>41913</v>
      </c>
      <c r="P447" s="89">
        <v>41364</v>
      </c>
      <c r="Q447" s="90" t="s">
        <v>1620</v>
      </c>
      <c r="R447" s="93"/>
      <c r="S447" s="90" t="s">
        <v>20</v>
      </c>
      <c r="T447" s="84" t="s">
        <v>1375</v>
      </c>
      <c r="U447" s="84"/>
      <c r="W447" s="55"/>
      <c r="X447" s="53"/>
      <c r="Y447" s="52"/>
      <c r="Z447" s="53"/>
    </row>
    <row r="448" spans="1:26">
      <c r="A448" s="84" t="s">
        <v>82</v>
      </c>
      <c r="B448" s="84" t="s">
        <v>223</v>
      </c>
      <c r="C448" s="84" t="s">
        <v>923</v>
      </c>
      <c r="D448" s="84" t="s">
        <v>468</v>
      </c>
      <c r="E448" s="84" t="s">
        <v>927</v>
      </c>
      <c r="F448" s="84" t="s">
        <v>38</v>
      </c>
      <c r="G448" s="84" t="s">
        <v>26</v>
      </c>
      <c r="H448" s="84" t="s">
        <v>16</v>
      </c>
      <c r="I448" s="84" t="s">
        <v>26</v>
      </c>
      <c r="J448" s="84" t="s">
        <v>1618</v>
      </c>
      <c r="K448" s="84" t="s">
        <v>103</v>
      </c>
      <c r="L448" s="89">
        <v>40087</v>
      </c>
      <c r="M448" s="89">
        <v>41183</v>
      </c>
      <c r="N448" s="90" t="s">
        <v>1619</v>
      </c>
      <c r="O448" s="89">
        <v>41913</v>
      </c>
      <c r="P448" s="89">
        <v>41364</v>
      </c>
      <c r="Q448" s="90" t="s">
        <v>1620</v>
      </c>
      <c r="R448" s="93"/>
      <c r="S448" s="90" t="s">
        <v>20</v>
      </c>
      <c r="T448" s="84" t="s">
        <v>1375</v>
      </c>
      <c r="U448" s="84"/>
      <c r="W448" s="55"/>
      <c r="X448" s="53"/>
      <c r="Y448" s="52"/>
      <c r="Z448" s="53"/>
    </row>
    <row r="449" spans="1:26">
      <c r="A449" s="84" t="s">
        <v>82</v>
      </c>
      <c r="B449" s="84" t="s">
        <v>223</v>
      </c>
      <c r="C449" s="84" t="s">
        <v>923</v>
      </c>
      <c r="D449" s="84" t="s">
        <v>516</v>
      </c>
      <c r="E449" s="84" t="s">
        <v>928</v>
      </c>
      <c r="F449" s="84" t="s">
        <v>38</v>
      </c>
      <c r="G449" s="84" t="s">
        <v>26</v>
      </c>
      <c r="H449" s="84" t="s">
        <v>16</v>
      </c>
      <c r="I449" s="84" t="s">
        <v>26</v>
      </c>
      <c r="J449" s="84" t="s">
        <v>1618</v>
      </c>
      <c r="K449" s="84" t="s">
        <v>103</v>
      </c>
      <c r="L449" s="89">
        <v>40087</v>
      </c>
      <c r="M449" s="89">
        <v>41183</v>
      </c>
      <c r="N449" s="90" t="s">
        <v>1619</v>
      </c>
      <c r="O449" s="89">
        <v>41913</v>
      </c>
      <c r="P449" s="89">
        <v>41364</v>
      </c>
      <c r="Q449" s="90" t="s">
        <v>1620</v>
      </c>
      <c r="R449" s="93"/>
      <c r="S449" s="90" t="s">
        <v>20</v>
      </c>
      <c r="T449" s="84" t="s">
        <v>1375</v>
      </c>
      <c r="U449" s="84"/>
      <c r="W449" s="55"/>
      <c r="X449" s="53"/>
      <c r="Y449" s="52"/>
      <c r="Z449" s="53"/>
    </row>
    <row r="450" spans="1:26">
      <c r="A450" s="84" t="s">
        <v>82</v>
      </c>
      <c r="B450" s="84" t="s">
        <v>223</v>
      </c>
      <c r="C450" s="84" t="s">
        <v>923</v>
      </c>
      <c r="D450" s="84" t="s">
        <v>1389</v>
      </c>
      <c r="E450" s="84" t="s">
        <v>929</v>
      </c>
      <c r="F450" s="84" t="s">
        <v>38</v>
      </c>
      <c r="G450" s="84" t="s">
        <v>26</v>
      </c>
      <c r="H450" s="84" t="s">
        <v>16</v>
      </c>
      <c r="I450" s="84" t="s">
        <v>26</v>
      </c>
      <c r="J450" s="84" t="s">
        <v>1618</v>
      </c>
      <c r="K450" s="84" t="s">
        <v>103</v>
      </c>
      <c r="L450" s="89">
        <v>39722</v>
      </c>
      <c r="M450" s="89">
        <v>40847</v>
      </c>
      <c r="N450" s="90" t="s">
        <v>1621</v>
      </c>
      <c r="O450" s="89">
        <v>41364</v>
      </c>
      <c r="P450" s="89">
        <v>41364</v>
      </c>
      <c r="Q450" s="90" t="s">
        <v>1620</v>
      </c>
      <c r="R450" s="93"/>
      <c r="S450" s="90" t="s">
        <v>20</v>
      </c>
      <c r="T450" s="84" t="s">
        <v>1375</v>
      </c>
      <c r="U450" s="84"/>
      <c r="W450" s="55"/>
      <c r="X450" s="53"/>
      <c r="Y450" s="52"/>
      <c r="Z450" s="53"/>
    </row>
    <row r="451" spans="1:26">
      <c r="A451" s="84" t="s">
        <v>82</v>
      </c>
      <c r="B451" s="84" t="s">
        <v>223</v>
      </c>
      <c r="C451" s="84" t="s">
        <v>923</v>
      </c>
      <c r="D451" s="84" t="s">
        <v>1547</v>
      </c>
      <c r="E451" s="84" t="s">
        <v>103</v>
      </c>
      <c r="F451" s="84" t="s">
        <v>38</v>
      </c>
      <c r="G451" s="84" t="s">
        <v>26</v>
      </c>
      <c r="H451" s="84" t="s">
        <v>16</v>
      </c>
      <c r="I451" s="84" t="s">
        <v>26</v>
      </c>
      <c r="J451" s="84" t="s">
        <v>1618</v>
      </c>
      <c r="K451" s="84" t="s">
        <v>103</v>
      </c>
      <c r="L451" s="89" t="s">
        <v>930</v>
      </c>
      <c r="M451" s="89" t="s">
        <v>931</v>
      </c>
      <c r="N451" s="90"/>
      <c r="O451" s="89"/>
      <c r="P451" s="89" t="s">
        <v>1622</v>
      </c>
      <c r="Q451" s="90" t="s">
        <v>1620</v>
      </c>
      <c r="R451" s="93"/>
      <c r="S451" s="90" t="s">
        <v>20</v>
      </c>
      <c r="T451" s="84" t="s">
        <v>1375</v>
      </c>
      <c r="U451" s="84"/>
      <c r="W451" s="55"/>
      <c r="X451" s="53"/>
      <c r="Y451" s="52"/>
      <c r="Z451" s="53"/>
    </row>
    <row r="452" spans="1:26">
      <c r="A452" s="84" t="s">
        <v>82</v>
      </c>
      <c r="B452" s="84" t="s">
        <v>223</v>
      </c>
      <c r="C452" s="84" t="s">
        <v>932</v>
      </c>
      <c r="D452" s="84" t="s">
        <v>1388</v>
      </c>
      <c r="E452" s="84" t="s">
        <v>1623</v>
      </c>
      <c r="F452" s="84" t="s">
        <v>33</v>
      </c>
      <c r="G452" s="84" t="s">
        <v>26</v>
      </c>
      <c r="H452" s="84" t="s">
        <v>16</v>
      </c>
      <c r="I452" s="84" t="s">
        <v>26</v>
      </c>
      <c r="J452" s="84" t="s">
        <v>1386</v>
      </c>
      <c r="K452" s="84" t="s">
        <v>543</v>
      </c>
      <c r="L452" s="89">
        <v>39904</v>
      </c>
      <c r="M452" s="89">
        <v>41729</v>
      </c>
      <c r="N452" s="90" t="s">
        <v>289</v>
      </c>
      <c r="O452" s="89">
        <v>42460</v>
      </c>
      <c r="P452" s="89">
        <v>42460</v>
      </c>
      <c r="Q452" s="90"/>
      <c r="R452" s="93"/>
      <c r="S452" s="90" t="s">
        <v>20</v>
      </c>
      <c r="T452" s="84" t="s">
        <v>1624</v>
      </c>
      <c r="U452" s="84"/>
      <c r="W452" s="55"/>
      <c r="X452" s="53"/>
      <c r="Y452" s="52"/>
      <c r="Z452" s="53"/>
    </row>
    <row r="453" spans="1:26">
      <c r="A453" s="84" t="s">
        <v>82</v>
      </c>
      <c r="B453" s="84" t="s">
        <v>223</v>
      </c>
      <c r="C453" s="84" t="s">
        <v>932</v>
      </c>
      <c r="D453" s="84" t="s">
        <v>1387</v>
      </c>
      <c r="E453" s="84" t="s">
        <v>1625</v>
      </c>
      <c r="F453" s="84" t="s">
        <v>33</v>
      </c>
      <c r="G453" s="84" t="s">
        <v>26</v>
      </c>
      <c r="H453" s="84" t="s">
        <v>16</v>
      </c>
      <c r="I453" s="84" t="s">
        <v>26</v>
      </c>
      <c r="J453" s="84" t="s">
        <v>1386</v>
      </c>
      <c r="K453" s="84" t="s">
        <v>543</v>
      </c>
      <c r="L453" s="89">
        <v>39904</v>
      </c>
      <c r="M453" s="89">
        <v>41729</v>
      </c>
      <c r="N453" s="90" t="s">
        <v>289</v>
      </c>
      <c r="O453" s="89">
        <v>42460</v>
      </c>
      <c r="P453" s="89">
        <v>42460</v>
      </c>
      <c r="Q453" s="90"/>
      <c r="R453" s="93"/>
      <c r="S453" s="90" t="s">
        <v>20</v>
      </c>
      <c r="T453" s="84" t="s">
        <v>1624</v>
      </c>
      <c r="U453" s="84"/>
      <c r="W453" s="55"/>
      <c r="X453" s="53"/>
      <c r="Y453" s="52"/>
      <c r="Z453" s="53"/>
    </row>
    <row r="454" spans="1:26">
      <c r="A454" s="84" t="s">
        <v>82</v>
      </c>
      <c r="B454" s="84" t="s">
        <v>223</v>
      </c>
      <c r="C454" s="84" t="s">
        <v>932</v>
      </c>
      <c r="D454" s="84" t="s">
        <v>468</v>
      </c>
      <c r="E454" s="84" t="s">
        <v>1626</v>
      </c>
      <c r="F454" s="84" t="s">
        <v>33</v>
      </c>
      <c r="G454" s="84" t="s">
        <v>26</v>
      </c>
      <c r="H454" s="84" t="s">
        <v>16</v>
      </c>
      <c r="I454" s="84" t="s">
        <v>26</v>
      </c>
      <c r="J454" s="84" t="s">
        <v>1386</v>
      </c>
      <c r="K454" s="84" t="s">
        <v>543</v>
      </c>
      <c r="L454" s="89">
        <v>39904</v>
      </c>
      <c r="M454" s="89">
        <v>41729</v>
      </c>
      <c r="N454" s="90" t="s">
        <v>289</v>
      </c>
      <c r="O454" s="89">
        <v>42460</v>
      </c>
      <c r="P454" s="89">
        <v>42460</v>
      </c>
      <c r="Q454" s="90"/>
      <c r="R454" s="93"/>
      <c r="S454" s="90" t="s">
        <v>20</v>
      </c>
      <c r="T454" s="84" t="s">
        <v>1624</v>
      </c>
      <c r="U454" s="84"/>
      <c r="W454" s="55"/>
      <c r="X454" s="53"/>
      <c r="Y454" s="52"/>
      <c r="Z454" s="53"/>
    </row>
    <row r="455" spans="1:26">
      <c r="A455" s="84" t="s">
        <v>82</v>
      </c>
      <c r="B455" s="84" t="s">
        <v>223</v>
      </c>
      <c r="C455" s="84" t="s">
        <v>932</v>
      </c>
      <c r="D455" s="84" t="s">
        <v>1389</v>
      </c>
      <c r="E455" s="84" t="s">
        <v>332</v>
      </c>
      <c r="F455" s="84" t="s">
        <v>33</v>
      </c>
      <c r="G455" s="84" t="s">
        <v>26</v>
      </c>
      <c r="H455" s="84" t="s">
        <v>16</v>
      </c>
      <c r="I455" s="84" t="s">
        <v>26</v>
      </c>
      <c r="J455" s="84" t="s">
        <v>1386</v>
      </c>
      <c r="K455" s="84" t="s">
        <v>543</v>
      </c>
      <c r="L455" s="89">
        <v>41122</v>
      </c>
      <c r="M455" s="89"/>
      <c r="N455" s="90"/>
      <c r="O455" s="89">
        <v>43921</v>
      </c>
      <c r="P455" s="89"/>
      <c r="Q455" s="90" t="s">
        <v>1627</v>
      </c>
      <c r="R455" s="93">
        <v>20</v>
      </c>
      <c r="S455" s="90" t="s">
        <v>20</v>
      </c>
      <c r="T455" s="84" t="s">
        <v>1624</v>
      </c>
      <c r="U455" s="84" t="s">
        <v>1628</v>
      </c>
      <c r="W455" s="55"/>
      <c r="X455" s="53"/>
      <c r="Y455" s="52"/>
      <c r="Z455" s="53"/>
    </row>
    <row r="456" spans="1:26" ht="31.5">
      <c r="A456" s="84" t="s">
        <v>82</v>
      </c>
      <c r="B456" s="84" t="s">
        <v>223</v>
      </c>
      <c r="C456" s="84" t="s">
        <v>932</v>
      </c>
      <c r="D456" s="84" t="s">
        <v>1388</v>
      </c>
      <c r="E456" s="84" t="s">
        <v>1629</v>
      </c>
      <c r="F456" s="84" t="s">
        <v>33</v>
      </c>
      <c r="G456" s="84" t="s">
        <v>26</v>
      </c>
      <c r="H456" s="84" t="s">
        <v>16</v>
      </c>
      <c r="I456" s="84" t="s">
        <v>26</v>
      </c>
      <c r="J456" s="84" t="s">
        <v>1386</v>
      </c>
      <c r="K456" s="84" t="s">
        <v>1630</v>
      </c>
      <c r="L456" s="89">
        <v>41244</v>
      </c>
      <c r="M456" s="89"/>
      <c r="N456" s="90"/>
      <c r="O456" s="89">
        <v>43069</v>
      </c>
      <c r="P456" s="89"/>
      <c r="Q456" s="90" t="s">
        <v>915</v>
      </c>
      <c r="R456" s="93"/>
      <c r="S456" s="90" t="s">
        <v>20</v>
      </c>
      <c r="T456" s="84" t="s">
        <v>1624</v>
      </c>
      <c r="U456" s="84"/>
      <c r="W456" s="55"/>
      <c r="X456" s="53"/>
      <c r="Y456" s="52"/>
      <c r="Z456" s="53"/>
    </row>
    <row r="457" spans="1:26" ht="31.5">
      <c r="A457" s="84" t="s">
        <v>82</v>
      </c>
      <c r="B457" s="84" t="s">
        <v>223</v>
      </c>
      <c r="C457" s="84" t="s">
        <v>932</v>
      </c>
      <c r="D457" s="84" t="s">
        <v>468</v>
      </c>
      <c r="E457" s="84" t="s">
        <v>1631</v>
      </c>
      <c r="F457" s="84" t="s">
        <v>33</v>
      </c>
      <c r="G457" s="84" t="s">
        <v>26</v>
      </c>
      <c r="H457" s="84" t="s">
        <v>16</v>
      </c>
      <c r="I457" s="84" t="s">
        <v>26</v>
      </c>
      <c r="J457" s="84" t="s">
        <v>1386</v>
      </c>
      <c r="K457" s="84" t="s">
        <v>1630</v>
      </c>
      <c r="L457" s="89">
        <v>41244</v>
      </c>
      <c r="M457" s="89"/>
      <c r="N457" s="90"/>
      <c r="O457" s="89">
        <v>43069</v>
      </c>
      <c r="P457" s="89"/>
      <c r="Q457" s="90" t="s">
        <v>915</v>
      </c>
      <c r="R457" s="93"/>
      <c r="S457" s="90" t="s">
        <v>20</v>
      </c>
      <c r="T457" s="84" t="s">
        <v>1624</v>
      </c>
      <c r="U457" s="84"/>
      <c r="W457" s="55"/>
      <c r="X457" s="53"/>
      <c r="Y457" s="52"/>
      <c r="Z457" s="53"/>
    </row>
    <row r="458" spans="1:26" ht="31.5">
      <c r="A458" s="84" t="s">
        <v>82</v>
      </c>
      <c r="B458" s="84" t="s">
        <v>223</v>
      </c>
      <c r="C458" s="84" t="s">
        <v>933</v>
      </c>
      <c r="D458" s="84" t="s">
        <v>1376</v>
      </c>
      <c r="E458" s="84" t="s">
        <v>934</v>
      </c>
      <c r="F458" s="84" t="s">
        <v>39</v>
      </c>
      <c r="G458" s="84" t="s">
        <v>26</v>
      </c>
      <c r="H458" s="84" t="s">
        <v>16</v>
      </c>
      <c r="I458" s="84" t="s">
        <v>26</v>
      </c>
      <c r="J458" s="84" t="s">
        <v>1378</v>
      </c>
      <c r="K458" s="84"/>
      <c r="L458" s="89">
        <v>38899</v>
      </c>
      <c r="M458" s="89">
        <v>41090</v>
      </c>
      <c r="N458" s="90" t="s">
        <v>387</v>
      </c>
      <c r="O458" s="89">
        <v>42551</v>
      </c>
      <c r="P458" s="89">
        <v>42551</v>
      </c>
      <c r="Q458" s="90"/>
      <c r="R458" s="93"/>
      <c r="S458" s="90" t="s">
        <v>20</v>
      </c>
      <c r="T458" s="84" t="s">
        <v>1375</v>
      </c>
      <c r="U458" s="84"/>
      <c r="W458" s="55"/>
      <c r="X458" s="53"/>
      <c r="Y458" s="52"/>
      <c r="Z458" s="53"/>
    </row>
    <row r="459" spans="1:26">
      <c r="A459" s="84" t="s">
        <v>82</v>
      </c>
      <c r="B459" s="84" t="s">
        <v>223</v>
      </c>
      <c r="C459" s="84" t="s">
        <v>933</v>
      </c>
      <c r="D459" s="84" t="s">
        <v>1568</v>
      </c>
      <c r="E459" s="84" t="s">
        <v>935</v>
      </c>
      <c r="F459" s="84" t="s">
        <v>39</v>
      </c>
      <c r="G459" s="84" t="s">
        <v>26</v>
      </c>
      <c r="H459" s="84" t="s">
        <v>16</v>
      </c>
      <c r="I459" s="84" t="s">
        <v>26</v>
      </c>
      <c r="J459" s="84" t="s">
        <v>1378</v>
      </c>
      <c r="K459" s="84"/>
      <c r="L459" s="89">
        <v>39508</v>
      </c>
      <c r="M459" s="89" t="s">
        <v>936</v>
      </c>
      <c r="N459" s="90" t="s">
        <v>371</v>
      </c>
      <c r="O459" s="89">
        <v>42460</v>
      </c>
      <c r="P459" s="89">
        <v>42460</v>
      </c>
      <c r="Q459" s="90"/>
      <c r="R459" s="93"/>
      <c r="S459" s="90" t="s">
        <v>20</v>
      </c>
      <c r="T459" s="84" t="s">
        <v>1375</v>
      </c>
      <c r="U459" s="84"/>
      <c r="W459" s="55"/>
      <c r="X459" s="53"/>
      <c r="Y459" s="52"/>
      <c r="Z459" s="53"/>
    </row>
    <row r="460" spans="1:26" s="54" customFormat="1">
      <c r="A460" s="84" t="s">
        <v>82</v>
      </c>
      <c r="B460" s="84" t="s">
        <v>223</v>
      </c>
      <c r="C460" s="84" t="s">
        <v>933</v>
      </c>
      <c r="D460" s="84" t="s">
        <v>1388</v>
      </c>
      <c r="E460" s="84" t="s">
        <v>937</v>
      </c>
      <c r="F460" s="84" t="s">
        <v>39</v>
      </c>
      <c r="G460" s="84" t="s">
        <v>26</v>
      </c>
      <c r="H460" s="84" t="s">
        <v>16</v>
      </c>
      <c r="I460" s="84" t="s">
        <v>26</v>
      </c>
      <c r="J460" s="84" t="s">
        <v>1378</v>
      </c>
      <c r="K460" s="84"/>
      <c r="L460" s="89">
        <v>41030</v>
      </c>
      <c r="M460" s="89">
        <v>42185</v>
      </c>
      <c r="N460" s="90" t="s">
        <v>375</v>
      </c>
      <c r="O460" s="89">
        <v>42916</v>
      </c>
      <c r="P460" s="89">
        <v>42916</v>
      </c>
      <c r="Q460" s="90"/>
      <c r="R460" s="93"/>
      <c r="S460" s="90" t="s">
        <v>20</v>
      </c>
      <c r="T460" s="84" t="s">
        <v>1375</v>
      </c>
      <c r="U460" s="84"/>
      <c r="V460" s="53"/>
      <c r="W460" s="55"/>
      <c r="X460" s="53"/>
      <c r="Y460" s="52"/>
      <c r="Z460" s="53"/>
    </row>
    <row r="461" spans="1:26" ht="47.25">
      <c r="A461" s="84" t="s">
        <v>82</v>
      </c>
      <c r="B461" s="84" t="s">
        <v>223</v>
      </c>
      <c r="C461" s="84" t="s">
        <v>938</v>
      </c>
      <c r="D461" s="84" t="s">
        <v>1376</v>
      </c>
      <c r="E461" s="84" t="s">
        <v>1632</v>
      </c>
      <c r="F461" s="84" t="s">
        <v>38</v>
      </c>
      <c r="G461" s="84" t="s">
        <v>26</v>
      </c>
      <c r="H461" s="84" t="s">
        <v>16</v>
      </c>
      <c r="I461" s="84" t="s">
        <v>26</v>
      </c>
      <c r="J461" s="84" t="s">
        <v>1428</v>
      </c>
      <c r="K461" s="84" t="s">
        <v>1633</v>
      </c>
      <c r="L461" s="89">
        <v>39295</v>
      </c>
      <c r="M461" s="89">
        <v>42582</v>
      </c>
      <c r="N461" s="90" t="s">
        <v>1634</v>
      </c>
      <c r="O461" s="89">
        <v>42947</v>
      </c>
      <c r="P461" s="89">
        <v>42582</v>
      </c>
      <c r="Q461" s="90">
        <v>2015</v>
      </c>
      <c r="R461" s="93">
        <v>100</v>
      </c>
      <c r="S461" s="90" t="s">
        <v>20</v>
      </c>
      <c r="T461" s="84" t="s">
        <v>1375</v>
      </c>
      <c r="U461" s="84" t="s">
        <v>1635</v>
      </c>
      <c r="W461" s="55"/>
      <c r="X461" s="53"/>
      <c r="Y461" s="52"/>
      <c r="Z461" s="53"/>
    </row>
    <row r="462" spans="1:26" ht="31.5">
      <c r="A462" s="84" t="s">
        <v>82</v>
      </c>
      <c r="B462" s="84" t="s">
        <v>223</v>
      </c>
      <c r="C462" s="84" t="s">
        <v>938</v>
      </c>
      <c r="D462" s="84" t="s">
        <v>1389</v>
      </c>
      <c r="E462" s="84" t="s">
        <v>277</v>
      </c>
      <c r="F462" s="84" t="s">
        <v>38</v>
      </c>
      <c r="G462" s="84" t="s">
        <v>26</v>
      </c>
      <c r="H462" s="84" t="s">
        <v>16</v>
      </c>
      <c r="I462" s="84" t="s">
        <v>26</v>
      </c>
      <c r="J462" s="84" t="s">
        <v>1428</v>
      </c>
      <c r="K462" s="84" t="s">
        <v>1633</v>
      </c>
      <c r="L462" s="89">
        <v>40634</v>
      </c>
      <c r="M462" s="89">
        <v>42460</v>
      </c>
      <c r="N462" s="90" t="s">
        <v>1636</v>
      </c>
      <c r="O462" s="89">
        <v>43190</v>
      </c>
      <c r="P462" s="89">
        <v>42460</v>
      </c>
      <c r="Q462" s="90">
        <v>2015</v>
      </c>
      <c r="R462" s="93">
        <v>7</v>
      </c>
      <c r="S462" s="90" t="s">
        <v>20</v>
      </c>
      <c r="T462" s="84" t="s">
        <v>1375</v>
      </c>
      <c r="U462" s="84" t="s">
        <v>1637</v>
      </c>
      <c r="W462" s="55"/>
      <c r="X462" s="53"/>
      <c r="Y462" s="52"/>
      <c r="Z462" s="53"/>
    </row>
    <row r="463" spans="1:26" ht="31.5">
      <c r="A463" s="84" t="s">
        <v>82</v>
      </c>
      <c r="B463" s="84" t="s">
        <v>223</v>
      </c>
      <c r="C463" s="84" t="s">
        <v>940</v>
      </c>
      <c r="D463" s="84" t="s">
        <v>1388</v>
      </c>
      <c r="E463" s="84" t="s">
        <v>223</v>
      </c>
      <c r="F463" s="84" t="s">
        <v>35</v>
      </c>
      <c r="G463" s="84" t="s">
        <v>26</v>
      </c>
      <c r="H463" s="84" t="s">
        <v>16</v>
      </c>
      <c r="I463" s="84" t="s">
        <v>26</v>
      </c>
      <c r="J463" s="84" t="s">
        <v>1407</v>
      </c>
      <c r="K463" s="84" t="s">
        <v>734</v>
      </c>
      <c r="L463" s="89"/>
      <c r="M463" s="89"/>
      <c r="N463" s="90"/>
      <c r="O463" s="89"/>
      <c r="P463" s="89"/>
      <c r="Q463" s="90"/>
      <c r="R463" s="93"/>
      <c r="S463" s="90" t="s">
        <v>20</v>
      </c>
      <c r="T463" s="84" t="s">
        <v>533</v>
      </c>
      <c r="U463" s="84"/>
      <c r="W463" s="55"/>
      <c r="X463" s="53"/>
      <c r="Y463" s="52"/>
      <c r="Z463" s="53"/>
    </row>
    <row r="464" spans="1:26" ht="31.5">
      <c r="A464" s="84" t="s">
        <v>82</v>
      </c>
      <c r="B464" s="84" t="s">
        <v>223</v>
      </c>
      <c r="C464" s="84" t="s">
        <v>940</v>
      </c>
      <c r="D464" s="84" t="s">
        <v>468</v>
      </c>
      <c r="E464" s="84" t="s">
        <v>373</v>
      </c>
      <c r="F464" s="84" t="s">
        <v>35</v>
      </c>
      <c r="G464" s="84" t="s">
        <v>26</v>
      </c>
      <c r="H464" s="84" t="s">
        <v>16</v>
      </c>
      <c r="I464" s="84" t="s">
        <v>26</v>
      </c>
      <c r="J464" s="84" t="s">
        <v>1407</v>
      </c>
      <c r="K464" s="84" t="s">
        <v>941</v>
      </c>
      <c r="L464" s="89"/>
      <c r="M464" s="89">
        <v>2013</v>
      </c>
      <c r="N464" s="90">
        <v>2</v>
      </c>
      <c r="O464" s="89">
        <v>2015</v>
      </c>
      <c r="P464" s="89">
        <v>2015</v>
      </c>
      <c r="Q464" s="90"/>
      <c r="R464" s="93"/>
      <c r="S464" s="90" t="s">
        <v>20</v>
      </c>
      <c r="T464" s="84" t="s">
        <v>536</v>
      </c>
      <c r="U464" s="84"/>
      <c r="W464" s="55"/>
      <c r="X464" s="53"/>
      <c r="Y464" s="52"/>
      <c r="Z464" s="53"/>
    </row>
    <row r="465" spans="1:26" ht="31.5">
      <c r="A465" s="84" t="s">
        <v>82</v>
      </c>
      <c r="B465" s="84" t="s">
        <v>223</v>
      </c>
      <c r="C465" s="84" t="s">
        <v>940</v>
      </c>
      <c r="D465" s="84" t="s">
        <v>468</v>
      </c>
      <c r="E465" s="84" t="s">
        <v>254</v>
      </c>
      <c r="F465" s="84" t="s">
        <v>35</v>
      </c>
      <c r="G465" s="84" t="s">
        <v>26</v>
      </c>
      <c r="H465" s="84" t="s">
        <v>16</v>
      </c>
      <c r="I465" s="84" t="s">
        <v>26</v>
      </c>
      <c r="J465" s="84" t="s">
        <v>1407</v>
      </c>
      <c r="K465" s="84" t="s">
        <v>941</v>
      </c>
      <c r="L465" s="89"/>
      <c r="M465" s="89">
        <v>2013</v>
      </c>
      <c r="N465" s="90">
        <v>2</v>
      </c>
      <c r="O465" s="89">
        <v>2015</v>
      </c>
      <c r="P465" s="89">
        <v>2015</v>
      </c>
      <c r="Q465" s="90"/>
      <c r="R465" s="93"/>
      <c r="S465" s="90" t="s">
        <v>20</v>
      </c>
      <c r="T465" s="84" t="s">
        <v>538</v>
      </c>
      <c r="U465" s="84"/>
      <c r="W465" s="55"/>
      <c r="X465" s="53"/>
      <c r="Y465" s="52"/>
      <c r="Z465" s="53"/>
    </row>
    <row r="466" spans="1:26" ht="31.5">
      <c r="A466" s="84" t="s">
        <v>82</v>
      </c>
      <c r="B466" s="84" t="s">
        <v>223</v>
      </c>
      <c r="C466" s="84" t="s">
        <v>940</v>
      </c>
      <c r="D466" s="84" t="s">
        <v>468</v>
      </c>
      <c r="E466" s="84" t="s">
        <v>517</v>
      </c>
      <c r="F466" s="84" t="s">
        <v>35</v>
      </c>
      <c r="G466" s="84" t="s">
        <v>26</v>
      </c>
      <c r="H466" s="84" t="s">
        <v>16</v>
      </c>
      <c r="I466" s="84" t="s">
        <v>26</v>
      </c>
      <c r="J466" s="84" t="s">
        <v>1407</v>
      </c>
      <c r="K466" s="84" t="s">
        <v>941</v>
      </c>
      <c r="L466" s="89"/>
      <c r="M466" s="89">
        <v>2013</v>
      </c>
      <c r="N466" s="90">
        <v>2</v>
      </c>
      <c r="O466" s="89">
        <v>2015</v>
      </c>
      <c r="P466" s="89">
        <v>2015</v>
      </c>
      <c r="Q466" s="90"/>
      <c r="R466" s="93"/>
      <c r="S466" s="90" t="s">
        <v>20</v>
      </c>
      <c r="T466" s="84" t="s">
        <v>541</v>
      </c>
      <c r="U466" s="84"/>
      <c r="W466" s="55"/>
      <c r="X466" s="53"/>
      <c r="Y466" s="52"/>
      <c r="Z466" s="53"/>
    </row>
    <row r="467" spans="1:26" ht="31.5">
      <c r="A467" s="84" t="s">
        <v>82</v>
      </c>
      <c r="B467" s="84" t="s">
        <v>223</v>
      </c>
      <c r="C467" s="84" t="s">
        <v>940</v>
      </c>
      <c r="D467" s="84" t="s">
        <v>1387</v>
      </c>
      <c r="E467" s="84" t="s">
        <v>478</v>
      </c>
      <c r="F467" s="84" t="s">
        <v>35</v>
      </c>
      <c r="G467" s="84" t="s">
        <v>26</v>
      </c>
      <c r="H467" s="84" t="s">
        <v>16</v>
      </c>
      <c r="I467" s="84" t="s">
        <v>26</v>
      </c>
      <c r="J467" s="84" t="s">
        <v>1407</v>
      </c>
      <c r="K467" s="84" t="s">
        <v>941</v>
      </c>
      <c r="L467" s="89"/>
      <c r="M467" s="89">
        <v>2013</v>
      </c>
      <c r="N467" s="90">
        <v>2</v>
      </c>
      <c r="O467" s="89">
        <v>2015</v>
      </c>
      <c r="P467" s="89">
        <v>2015</v>
      </c>
      <c r="Q467" s="90"/>
      <c r="R467" s="93"/>
      <c r="S467" s="90" t="s">
        <v>20</v>
      </c>
      <c r="T467" s="84" t="s">
        <v>542</v>
      </c>
      <c r="U467" s="84"/>
      <c r="W467" s="55"/>
      <c r="X467" s="53"/>
      <c r="Y467" s="52"/>
      <c r="Z467" s="53"/>
    </row>
    <row r="468" spans="1:26" ht="31.5">
      <c r="A468" s="84" t="s">
        <v>82</v>
      </c>
      <c r="B468" s="84" t="s">
        <v>223</v>
      </c>
      <c r="C468" s="84" t="s">
        <v>940</v>
      </c>
      <c r="D468" s="84" t="s">
        <v>1389</v>
      </c>
      <c r="E468" s="84" t="s">
        <v>332</v>
      </c>
      <c r="F468" s="84" t="s">
        <v>35</v>
      </c>
      <c r="G468" s="84" t="s">
        <v>26</v>
      </c>
      <c r="H468" s="84" t="s">
        <v>16</v>
      </c>
      <c r="I468" s="84" t="s">
        <v>26</v>
      </c>
      <c r="J468" s="84" t="s">
        <v>1407</v>
      </c>
      <c r="K468" s="84" t="s">
        <v>941</v>
      </c>
      <c r="L468" s="89"/>
      <c r="M468" s="89">
        <v>2013</v>
      </c>
      <c r="N468" s="90">
        <v>3</v>
      </c>
      <c r="O468" s="89">
        <v>2016</v>
      </c>
      <c r="P468" s="89">
        <v>2013</v>
      </c>
      <c r="Q468" s="90">
        <v>41153</v>
      </c>
      <c r="R468" s="93">
        <v>10</v>
      </c>
      <c r="S468" s="90" t="s">
        <v>20</v>
      </c>
      <c r="T468" s="84" t="s">
        <v>546</v>
      </c>
      <c r="U468" s="84" t="s">
        <v>942</v>
      </c>
      <c r="W468" s="55"/>
      <c r="X468" s="53"/>
      <c r="Y468" s="52"/>
      <c r="Z468" s="53"/>
    </row>
    <row r="469" spans="1:26" ht="31.5">
      <c r="A469" s="84" t="s">
        <v>82</v>
      </c>
      <c r="B469" s="84" t="s">
        <v>223</v>
      </c>
      <c r="C469" s="84" t="s">
        <v>940</v>
      </c>
      <c r="D469" s="84" t="s">
        <v>267</v>
      </c>
      <c r="E469" s="84" t="s">
        <v>267</v>
      </c>
      <c r="F469" s="84" t="s">
        <v>35</v>
      </c>
      <c r="G469" s="84" t="s">
        <v>26</v>
      </c>
      <c r="H469" s="84" t="s">
        <v>16</v>
      </c>
      <c r="I469" s="84" t="s">
        <v>26</v>
      </c>
      <c r="J469" s="84" t="s">
        <v>1407</v>
      </c>
      <c r="K469" s="84" t="s">
        <v>734</v>
      </c>
      <c r="L469" s="89"/>
      <c r="M469" s="89"/>
      <c r="N469" s="90"/>
      <c r="O469" s="89"/>
      <c r="P469" s="89"/>
      <c r="Q469" s="90"/>
      <c r="R469" s="93"/>
      <c r="S469" s="90" t="s">
        <v>20</v>
      </c>
      <c r="T469" s="84" t="s">
        <v>547</v>
      </c>
      <c r="U469" s="84"/>
      <c r="W469" s="55"/>
      <c r="X469" s="53"/>
      <c r="Y469" s="52"/>
      <c r="Z469" s="53"/>
    </row>
    <row r="470" spans="1:26" ht="31.5">
      <c r="A470" s="84" t="s">
        <v>82</v>
      </c>
      <c r="B470" s="84" t="s">
        <v>223</v>
      </c>
      <c r="C470" s="84" t="s">
        <v>940</v>
      </c>
      <c r="D470" s="84" t="s">
        <v>1376</v>
      </c>
      <c r="E470" s="84" t="s">
        <v>543</v>
      </c>
      <c r="F470" s="84" t="s">
        <v>35</v>
      </c>
      <c r="G470" s="84" t="s">
        <v>26</v>
      </c>
      <c r="H470" s="84" t="s">
        <v>16</v>
      </c>
      <c r="I470" s="84" t="s">
        <v>26</v>
      </c>
      <c r="J470" s="84" t="s">
        <v>1407</v>
      </c>
      <c r="K470" s="84" t="s">
        <v>941</v>
      </c>
      <c r="L470" s="89"/>
      <c r="M470" s="89">
        <v>2013</v>
      </c>
      <c r="N470" s="90">
        <v>2</v>
      </c>
      <c r="O470" s="89">
        <v>2015</v>
      </c>
      <c r="P470" s="89">
        <v>2015</v>
      </c>
      <c r="Q470" s="90"/>
      <c r="R470" s="93"/>
      <c r="S470" s="90" t="s">
        <v>20</v>
      </c>
      <c r="T470" s="84" t="s">
        <v>943</v>
      </c>
      <c r="U470" s="84"/>
      <c r="W470" s="55"/>
      <c r="X470" s="53"/>
      <c r="Y470" s="52"/>
      <c r="Z470" s="53"/>
    </row>
    <row r="471" spans="1:26" ht="31.5">
      <c r="A471" s="84" t="s">
        <v>82</v>
      </c>
      <c r="B471" s="84" t="s">
        <v>223</v>
      </c>
      <c r="C471" s="84" t="s">
        <v>940</v>
      </c>
      <c r="D471" s="84" t="s">
        <v>468</v>
      </c>
      <c r="E471" s="84" t="s">
        <v>480</v>
      </c>
      <c r="F471" s="84" t="s">
        <v>35</v>
      </c>
      <c r="G471" s="84" t="s">
        <v>26</v>
      </c>
      <c r="H471" s="84" t="s">
        <v>16</v>
      </c>
      <c r="I471" s="84" t="s">
        <v>26</v>
      </c>
      <c r="J471" s="84" t="s">
        <v>1407</v>
      </c>
      <c r="K471" s="84" t="s">
        <v>941</v>
      </c>
      <c r="L471" s="89"/>
      <c r="M471" s="89">
        <v>2013</v>
      </c>
      <c r="N471" s="90">
        <v>2</v>
      </c>
      <c r="O471" s="89">
        <v>2015</v>
      </c>
      <c r="P471" s="89">
        <v>2015</v>
      </c>
      <c r="Q471" s="90"/>
      <c r="R471" s="93"/>
      <c r="S471" s="90" t="s">
        <v>20</v>
      </c>
      <c r="T471" s="84" t="s">
        <v>944</v>
      </c>
      <c r="U471" s="84"/>
      <c r="W471" s="55"/>
      <c r="X471" s="53"/>
      <c r="Y471" s="52"/>
      <c r="Z471" s="53"/>
    </row>
    <row r="472" spans="1:26" ht="31.5">
      <c r="A472" s="84" t="s">
        <v>82</v>
      </c>
      <c r="B472" s="84" t="s">
        <v>223</v>
      </c>
      <c r="C472" s="84" t="s">
        <v>940</v>
      </c>
      <c r="D472" s="84" t="s">
        <v>468</v>
      </c>
      <c r="E472" s="84" t="s">
        <v>468</v>
      </c>
      <c r="F472" s="84" t="s">
        <v>35</v>
      </c>
      <c r="G472" s="84" t="s">
        <v>26</v>
      </c>
      <c r="H472" s="84" t="s">
        <v>16</v>
      </c>
      <c r="I472" s="84" t="s">
        <v>26</v>
      </c>
      <c r="J472" s="84" t="s">
        <v>1407</v>
      </c>
      <c r="K472" s="84" t="s">
        <v>941</v>
      </c>
      <c r="L472" s="89"/>
      <c r="M472" s="89">
        <v>2013</v>
      </c>
      <c r="N472" s="90">
        <v>2</v>
      </c>
      <c r="O472" s="89">
        <v>2015</v>
      </c>
      <c r="P472" s="89">
        <v>2015</v>
      </c>
      <c r="Q472" s="90"/>
      <c r="R472" s="93"/>
      <c r="S472" s="90" t="s">
        <v>20</v>
      </c>
      <c r="T472" s="84" t="s">
        <v>945</v>
      </c>
      <c r="U472" s="84"/>
      <c r="W472" s="55"/>
      <c r="X472" s="53"/>
      <c r="Y472" s="52"/>
      <c r="Z472" s="53"/>
    </row>
    <row r="473" spans="1:26" ht="31.5">
      <c r="A473" s="84" t="s">
        <v>82</v>
      </c>
      <c r="B473" s="84" t="s">
        <v>223</v>
      </c>
      <c r="C473" s="84" t="s">
        <v>940</v>
      </c>
      <c r="D473" s="84" t="s">
        <v>468</v>
      </c>
      <c r="E473" s="84" t="s">
        <v>480</v>
      </c>
      <c r="F473" s="84" t="s">
        <v>35</v>
      </c>
      <c r="G473" s="84" t="s">
        <v>26</v>
      </c>
      <c r="H473" s="84" t="s">
        <v>16</v>
      </c>
      <c r="I473" s="84" t="s">
        <v>26</v>
      </c>
      <c r="J473" s="84" t="s">
        <v>1407</v>
      </c>
      <c r="K473" s="84" t="s">
        <v>941</v>
      </c>
      <c r="L473" s="89"/>
      <c r="M473" s="89">
        <v>2013</v>
      </c>
      <c r="N473" s="90">
        <v>2</v>
      </c>
      <c r="O473" s="89">
        <v>2015</v>
      </c>
      <c r="P473" s="89">
        <v>2015</v>
      </c>
      <c r="Q473" s="90"/>
      <c r="R473" s="93"/>
      <c r="S473" s="90" t="s">
        <v>20</v>
      </c>
      <c r="T473" s="84" t="s">
        <v>946</v>
      </c>
      <c r="U473" s="84"/>
      <c r="W473" s="55"/>
      <c r="X473" s="53"/>
      <c r="Y473" s="52"/>
      <c r="Z473" s="53"/>
    </row>
    <row r="474" spans="1:26" ht="31.5">
      <c r="A474" s="84" t="s">
        <v>82</v>
      </c>
      <c r="B474" s="84" t="s">
        <v>223</v>
      </c>
      <c r="C474" s="84" t="s">
        <v>940</v>
      </c>
      <c r="D474" s="84" t="s">
        <v>516</v>
      </c>
      <c r="E474" s="84" t="s">
        <v>516</v>
      </c>
      <c r="F474" s="84" t="s">
        <v>35</v>
      </c>
      <c r="G474" s="84" t="s">
        <v>26</v>
      </c>
      <c r="H474" s="84" t="s">
        <v>16</v>
      </c>
      <c r="I474" s="84" t="s">
        <v>26</v>
      </c>
      <c r="J474" s="84" t="s">
        <v>1407</v>
      </c>
      <c r="K474" s="84" t="s">
        <v>734</v>
      </c>
      <c r="L474" s="89"/>
      <c r="M474" s="89"/>
      <c r="N474" s="90"/>
      <c r="O474" s="89"/>
      <c r="P474" s="89"/>
      <c r="Q474" s="90"/>
      <c r="R474" s="93"/>
      <c r="S474" s="90" t="s">
        <v>20</v>
      </c>
      <c r="T474" s="84" t="s">
        <v>947</v>
      </c>
      <c r="U474" s="84"/>
      <c r="W474" s="55"/>
      <c r="X474" s="53"/>
      <c r="Y474" s="52"/>
      <c r="Z474" s="53"/>
    </row>
    <row r="475" spans="1:26" ht="31.5">
      <c r="A475" s="84" t="s">
        <v>82</v>
      </c>
      <c r="B475" s="84" t="s">
        <v>223</v>
      </c>
      <c r="C475" s="84" t="s">
        <v>940</v>
      </c>
      <c r="D475" s="84" t="s">
        <v>255</v>
      </c>
      <c r="E475" s="84" t="s">
        <v>255</v>
      </c>
      <c r="F475" s="84" t="s">
        <v>35</v>
      </c>
      <c r="G475" s="84" t="s">
        <v>26</v>
      </c>
      <c r="H475" s="84" t="s">
        <v>16</v>
      </c>
      <c r="I475" s="84" t="s">
        <v>26</v>
      </c>
      <c r="J475" s="84" t="s">
        <v>1407</v>
      </c>
      <c r="K475" s="84" t="s">
        <v>734</v>
      </c>
      <c r="L475" s="89"/>
      <c r="M475" s="89"/>
      <c r="N475" s="90"/>
      <c r="O475" s="89"/>
      <c r="P475" s="89"/>
      <c r="Q475" s="90"/>
      <c r="R475" s="93"/>
      <c r="S475" s="90" t="s">
        <v>20</v>
      </c>
      <c r="T475" s="84" t="s">
        <v>948</v>
      </c>
      <c r="U475" s="84"/>
      <c r="W475" s="55"/>
      <c r="X475" s="53"/>
      <c r="Y475" s="52"/>
      <c r="Z475" s="53"/>
    </row>
    <row r="476" spans="1:26" ht="31.5">
      <c r="A476" s="84" t="s">
        <v>82</v>
      </c>
      <c r="B476" s="84" t="s">
        <v>223</v>
      </c>
      <c r="C476" s="84" t="s">
        <v>949</v>
      </c>
      <c r="D476" s="84" t="s">
        <v>1464</v>
      </c>
      <c r="E476" s="84" t="s">
        <v>950</v>
      </c>
      <c r="F476" s="84" t="s">
        <v>39</v>
      </c>
      <c r="G476" s="84" t="s">
        <v>26</v>
      </c>
      <c r="H476" s="84" t="s">
        <v>16</v>
      </c>
      <c r="I476" s="84" t="s">
        <v>26</v>
      </c>
      <c r="J476" s="84" t="s">
        <v>1386</v>
      </c>
      <c r="K476" s="84" t="s">
        <v>1638</v>
      </c>
      <c r="L476" s="89">
        <v>39539</v>
      </c>
      <c r="M476" s="89">
        <v>40999</v>
      </c>
      <c r="N476" s="90" t="s">
        <v>84</v>
      </c>
      <c r="O476" s="89">
        <v>40999</v>
      </c>
      <c r="P476" s="89">
        <v>40999</v>
      </c>
      <c r="Q476" s="90" t="s">
        <v>1550</v>
      </c>
      <c r="R476" s="93"/>
      <c r="S476" s="90" t="s">
        <v>20</v>
      </c>
      <c r="T476" s="84" t="s">
        <v>1375</v>
      </c>
      <c r="U476" s="84"/>
      <c r="W476" s="55"/>
      <c r="X476" s="53"/>
      <c r="Y476" s="52"/>
      <c r="Z476" s="53"/>
    </row>
    <row r="477" spans="1:26" ht="31.5">
      <c r="A477" s="84" t="s">
        <v>82</v>
      </c>
      <c r="B477" s="84" t="s">
        <v>223</v>
      </c>
      <c r="C477" s="84" t="s">
        <v>949</v>
      </c>
      <c r="D477" s="84" t="s">
        <v>516</v>
      </c>
      <c r="E477" s="84" t="s">
        <v>1639</v>
      </c>
      <c r="F477" s="84" t="s">
        <v>39</v>
      </c>
      <c r="G477" s="84" t="s">
        <v>26</v>
      </c>
      <c r="H477" s="84" t="s">
        <v>16</v>
      </c>
      <c r="I477" s="84" t="s">
        <v>26</v>
      </c>
      <c r="J477" s="84" t="s">
        <v>1386</v>
      </c>
      <c r="K477" s="84" t="s">
        <v>1638</v>
      </c>
      <c r="L477" s="89">
        <v>39539</v>
      </c>
      <c r="M477" s="89">
        <v>40999</v>
      </c>
      <c r="N477" s="90" t="s">
        <v>84</v>
      </c>
      <c r="O477" s="89">
        <v>40999</v>
      </c>
      <c r="P477" s="89">
        <v>40999</v>
      </c>
      <c r="Q477" s="90" t="s">
        <v>1550</v>
      </c>
      <c r="R477" s="93">
        <v>5</v>
      </c>
      <c r="S477" s="90" t="s">
        <v>20</v>
      </c>
      <c r="T477" s="84" t="s">
        <v>1375</v>
      </c>
      <c r="U477" s="84"/>
      <c r="W477" s="55"/>
      <c r="X477" s="53"/>
      <c r="Y477" s="52"/>
      <c r="Z477" s="53"/>
    </row>
    <row r="478" spans="1:26">
      <c r="A478" s="84" t="s">
        <v>82</v>
      </c>
      <c r="B478" s="84" t="s">
        <v>223</v>
      </c>
      <c r="C478" s="84" t="s">
        <v>949</v>
      </c>
      <c r="D478" s="84" t="s">
        <v>516</v>
      </c>
      <c r="E478" s="84" t="s">
        <v>1640</v>
      </c>
      <c r="F478" s="84" t="s">
        <v>39</v>
      </c>
      <c r="G478" s="84" t="s">
        <v>26</v>
      </c>
      <c r="H478" s="84" t="s">
        <v>16</v>
      </c>
      <c r="I478" s="84" t="s">
        <v>26</v>
      </c>
      <c r="J478" s="84" t="s">
        <v>1386</v>
      </c>
      <c r="K478" s="84" t="s">
        <v>801</v>
      </c>
      <c r="L478" s="89">
        <v>39539</v>
      </c>
      <c r="M478" s="89">
        <v>40999</v>
      </c>
      <c r="N478" s="90" t="s">
        <v>1168</v>
      </c>
      <c r="O478" s="89">
        <v>40999</v>
      </c>
      <c r="P478" s="89">
        <v>40999</v>
      </c>
      <c r="Q478" s="90" t="s">
        <v>1550</v>
      </c>
      <c r="R478" s="93">
        <v>0.11</v>
      </c>
      <c r="S478" s="90" t="s">
        <v>20</v>
      </c>
      <c r="T478" s="84" t="s">
        <v>1375</v>
      </c>
      <c r="U478" s="84"/>
      <c r="W478" s="55"/>
      <c r="X478" s="53"/>
      <c r="Y478" s="52"/>
      <c r="Z478" s="53"/>
    </row>
    <row r="479" spans="1:26">
      <c r="A479" s="84" t="s">
        <v>82</v>
      </c>
      <c r="B479" s="84" t="s">
        <v>223</v>
      </c>
      <c r="C479" s="84" t="s">
        <v>949</v>
      </c>
      <c r="D479" s="84" t="s">
        <v>1387</v>
      </c>
      <c r="E479" s="84" t="s">
        <v>951</v>
      </c>
      <c r="F479" s="84" t="s">
        <v>39</v>
      </c>
      <c r="G479" s="84" t="s">
        <v>26</v>
      </c>
      <c r="H479" s="84" t="s">
        <v>16</v>
      </c>
      <c r="I479" s="84" t="s">
        <v>26</v>
      </c>
      <c r="J479" s="84" t="s">
        <v>1386</v>
      </c>
      <c r="K479" s="84" t="s">
        <v>801</v>
      </c>
      <c r="L479" s="89">
        <v>39539</v>
      </c>
      <c r="M479" s="89">
        <v>40999</v>
      </c>
      <c r="N479" s="90" t="s">
        <v>1168</v>
      </c>
      <c r="O479" s="89">
        <v>40999</v>
      </c>
      <c r="P479" s="89">
        <v>40999</v>
      </c>
      <c r="Q479" s="90" t="s">
        <v>1550</v>
      </c>
      <c r="R479" s="93">
        <v>0.03</v>
      </c>
      <c r="S479" s="90" t="s">
        <v>20</v>
      </c>
      <c r="T479" s="84" t="s">
        <v>1375</v>
      </c>
      <c r="U479" s="84"/>
      <c r="W479" s="55"/>
      <c r="X479" s="53"/>
      <c r="Y479" s="52"/>
      <c r="Z479" s="53"/>
    </row>
    <row r="480" spans="1:26">
      <c r="A480" s="84" t="s">
        <v>82</v>
      </c>
      <c r="B480" s="84" t="s">
        <v>223</v>
      </c>
      <c r="C480" s="84" t="s">
        <v>949</v>
      </c>
      <c r="D480" s="84" t="s">
        <v>1641</v>
      </c>
      <c r="E480" s="84" t="s">
        <v>1642</v>
      </c>
      <c r="F480" s="84" t="s">
        <v>39</v>
      </c>
      <c r="G480" s="84" t="s">
        <v>26</v>
      </c>
      <c r="H480" s="84" t="s">
        <v>16</v>
      </c>
      <c r="I480" s="84" t="s">
        <v>26</v>
      </c>
      <c r="J480" s="84" t="s">
        <v>1386</v>
      </c>
      <c r="K480" s="84" t="s">
        <v>564</v>
      </c>
      <c r="L480" s="89">
        <v>39539</v>
      </c>
      <c r="M480" s="89">
        <v>40999</v>
      </c>
      <c r="N480" s="90" t="s">
        <v>1168</v>
      </c>
      <c r="O480" s="89">
        <v>40999</v>
      </c>
      <c r="P480" s="89">
        <v>40999</v>
      </c>
      <c r="Q480" s="90" t="s">
        <v>1550</v>
      </c>
      <c r="R480" s="93">
        <v>7.4999999999999997E-2</v>
      </c>
      <c r="S480" s="90" t="s">
        <v>20</v>
      </c>
      <c r="T480" s="84" t="s">
        <v>1375</v>
      </c>
      <c r="U480" s="84"/>
      <c r="W480" s="55"/>
      <c r="X480" s="53"/>
      <c r="Y480" s="52"/>
      <c r="Z480" s="53"/>
    </row>
    <row r="481" spans="1:26">
      <c r="A481" s="84" t="s">
        <v>82</v>
      </c>
      <c r="B481" s="84" t="s">
        <v>223</v>
      </c>
      <c r="C481" s="84" t="s">
        <v>949</v>
      </c>
      <c r="D481" s="84" t="s">
        <v>468</v>
      </c>
      <c r="E481" s="84" t="s">
        <v>373</v>
      </c>
      <c r="F481" s="84" t="s">
        <v>39</v>
      </c>
      <c r="G481" s="84" t="s">
        <v>26</v>
      </c>
      <c r="H481" s="84" t="s">
        <v>16</v>
      </c>
      <c r="I481" s="84" t="s">
        <v>26</v>
      </c>
      <c r="J481" s="84" t="s">
        <v>1386</v>
      </c>
      <c r="K481" s="84" t="s">
        <v>994</v>
      </c>
      <c r="L481" s="89">
        <v>40725</v>
      </c>
      <c r="M481" s="89">
        <v>41090</v>
      </c>
      <c r="N481" s="90" t="s">
        <v>84</v>
      </c>
      <c r="O481" s="89">
        <v>41090</v>
      </c>
      <c r="P481" s="89">
        <v>41090</v>
      </c>
      <c r="Q481" s="90" t="s">
        <v>1550</v>
      </c>
      <c r="R481" s="93">
        <v>0.25</v>
      </c>
      <c r="S481" s="90" t="s">
        <v>20</v>
      </c>
      <c r="T481" s="84" t="s">
        <v>533</v>
      </c>
      <c r="U481" s="84"/>
      <c r="W481" s="55"/>
      <c r="X481" s="53"/>
      <c r="Y481" s="52"/>
      <c r="Z481" s="53"/>
    </row>
    <row r="482" spans="1:26">
      <c r="A482" s="84" t="s">
        <v>82</v>
      </c>
      <c r="B482" s="84" t="s">
        <v>223</v>
      </c>
      <c r="C482" s="84" t="s">
        <v>949</v>
      </c>
      <c r="D482" s="84" t="s">
        <v>255</v>
      </c>
      <c r="E482" s="84" t="s">
        <v>1643</v>
      </c>
      <c r="F482" s="84" t="s">
        <v>39</v>
      </c>
      <c r="G482" s="84" t="s">
        <v>26</v>
      </c>
      <c r="H482" s="84" t="s">
        <v>16</v>
      </c>
      <c r="I482" s="84" t="s">
        <v>26</v>
      </c>
      <c r="J482" s="84" t="s">
        <v>1386</v>
      </c>
      <c r="K482" s="84" t="s">
        <v>801</v>
      </c>
      <c r="L482" s="89">
        <v>39539</v>
      </c>
      <c r="M482" s="89">
        <v>40999</v>
      </c>
      <c r="N482" s="90" t="s">
        <v>1644</v>
      </c>
      <c r="O482" s="89">
        <v>41547</v>
      </c>
      <c r="P482" s="89">
        <v>41547</v>
      </c>
      <c r="Q482" s="90" t="s">
        <v>1550</v>
      </c>
      <c r="R482" s="93">
        <v>0.25</v>
      </c>
      <c r="S482" s="90" t="s">
        <v>20</v>
      </c>
      <c r="T482" s="84" t="s">
        <v>533</v>
      </c>
      <c r="U482" s="84"/>
      <c r="W482" s="55"/>
      <c r="X482" s="53"/>
      <c r="Y482" s="52"/>
      <c r="Z482" s="53"/>
    </row>
    <row r="483" spans="1:26" ht="31.5">
      <c r="A483" s="84" t="s">
        <v>82</v>
      </c>
      <c r="B483" s="84" t="s">
        <v>223</v>
      </c>
      <c r="C483" s="84" t="s">
        <v>949</v>
      </c>
      <c r="D483" s="84" t="s">
        <v>1387</v>
      </c>
      <c r="E483" s="84" t="s">
        <v>1645</v>
      </c>
      <c r="F483" s="84" t="s">
        <v>39</v>
      </c>
      <c r="G483" s="84" t="s">
        <v>26</v>
      </c>
      <c r="H483" s="84" t="s">
        <v>16</v>
      </c>
      <c r="I483" s="84" t="s">
        <v>26</v>
      </c>
      <c r="J483" s="84" t="s">
        <v>1386</v>
      </c>
      <c r="K483" s="84" t="s">
        <v>801</v>
      </c>
      <c r="L483" s="89">
        <v>39540</v>
      </c>
      <c r="M483" s="89">
        <v>41000</v>
      </c>
      <c r="N483" s="90" t="s">
        <v>1646</v>
      </c>
      <c r="O483" s="89">
        <v>41182</v>
      </c>
      <c r="P483" s="89">
        <v>41182</v>
      </c>
      <c r="Q483" s="90" t="s">
        <v>1647</v>
      </c>
      <c r="R483" s="93">
        <v>0.4</v>
      </c>
      <c r="S483" s="90" t="s">
        <v>20</v>
      </c>
      <c r="T483" s="84" t="s">
        <v>536</v>
      </c>
      <c r="U483" s="84"/>
      <c r="W483" s="55"/>
      <c r="X483" s="53"/>
      <c r="Y483" s="52"/>
      <c r="Z483" s="53"/>
    </row>
    <row r="484" spans="1:26">
      <c r="A484" s="84" t="s">
        <v>82</v>
      </c>
      <c r="B484" s="84" t="s">
        <v>223</v>
      </c>
      <c r="C484" s="84" t="s">
        <v>949</v>
      </c>
      <c r="D484" s="84" t="s">
        <v>468</v>
      </c>
      <c r="E484" s="84" t="s">
        <v>952</v>
      </c>
      <c r="F484" s="84" t="s">
        <v>39</v>
      </c>
      <c r="G484" s="84" t="s">
        <v>26</v>
      </c>
      <c r="H484" s="84" t="s">
        <v>16</v>
      </c>
      <c r="I484" s="84" t="s">
        <v>26</v>
      </c>
      <c r="J484" s="84" t="s">
        <v>1386</v>
      </c>
      <c r="K484" s="84" t="s">
        <v>801</v>
      </c>
      <c r="L484" s="89">
        <v>39539</v>
      </c>
      <c r="M484" s="89">
        <v>40999</v>
      </c>
      <c r="N484" s="90" t="s">
        <v>1168</v>
      </c>
      <c r="O484" s="89">
        <v>40999</v>
      </c>
      <c r="P484" s="89">
        <v>40999</v>
      </c>
      <c r="Q484" s="90" t="s">
        <v>1550</v>
      </c>
      <c r="R484" s="93">
        <v>0.1</v>
      </c>
      <c r="S484" s="90" t="s">
        <v>20</v>
      </c>
      <c r="T484" s="84" t="s">
        <v>1375</v>
      </c>
      <c r="U484" s="84" t="s">
        <v>1386</v>
      </c>
      <c r="W484" s="55"/>
      <c r="X484" s="53"/>
      <c r="Y484" s="52"/>
      <c r="Z484" s="53"/>
    </row>
    <row r="485" spans="1:26">
      <c r="A485" s="84" t="s">
        <v>82</v>
      </c>
      <c r="B485" s="84" t="s">
        <v>223</v>
      </c>
      <c r="C485" s="84" t="s">
        <v>949</v>
      </c>
      <c r="D485" s="84" t="s">
        <v>468</v>
      </c>
      <c r="E485" s="84" t="s">
        <v>953</v>
      </c>
      <c r="F485" s="84" t="s">
        <v>39</v>
      </c>
      <c r="G485" s="84" t="s">
        <v>26</v>
      </c>
      <c r="H485" s="84" t="s">
        <v>16</v>
      </c>
      <c r="I485" s="84" t="s">
        <v>26</v>
      </c>
      <c r="J485" s="84" t="s">
        <v>1386</v>
      </c>
      <c r="K485" s="84" t="s">
        <v>801</v>
      </c>
      <c r="L485" s="89">
        <v>39539</v>
      </c>
      <c r="M485" s="89">
        <v>40999</v>
      </c>
      <c r="N485" s="90" t="s">
        <v>1168</v>
      </c>
      <c r="O485" s="89">
        <v>40999</v>
      </c>
      <c r="P485" s="89">
        <v>40999</v>
      </c>
      <c r="Q485" s="90" t="s">
        <v>1550</v>
      </c>
      <c r="R485" s="93">
        <v>1</v>
      </c>
      <c r="S485" s="90" t="s">
        <v>20</v>
      </c>
      <c r="T485" s="84" t="s">
        <v>1375</v>
      </c>
      <c r="U485" s="84" t="s">
        <v>1386</v>
      </c>
      <c r="W485" s="55"/>
      <c r="X485" s="53"/>
      <c r="Y485" s="52"/>
      <c r="Z485" s="53"/>
    </row>
    <row r="486" spans="1:26">
      <c r="A486" s="84" t="s">
        <v>82</v>
      </c>
      <c r="B486" s="84" t="s">
        <v>223</v>
      </c>
      <c r="C486" s="84" t="s">
        <v>949</v>
      </c>
      <c r="D486" s="84" t="s">
        <v>468</v>
      </c>
      <c r="E486" s="84" t="s">
        <v>954</v>
      </c>
      <c r="F486" s="84" t="s">
        <v>39</v>
      </c>
      <c r="G486" s="84" t="s">
        <v>26</v>
      </c>
      <c r="H486" s="84" t="s">
        <v>16</v>
      </c>
      <c r="I486" s="84" t="s">
        <v>26</v>
      </c>
      <c r="J486" s="84" t="s">
        <v>1386</v>
      </c>
      <c r="K486" s="84" t="s">
        <v>801</v>
      </c>
      <c r="L486" s="89">
        <v>39539</v>
      </c>
      <c r="M486" s="89">
        <v>40999</v>
      </c>
      <c r="N486" s="90" t="s">
        <v>1168</v>
      </c>
      <c r="O486" s="89">
        <v>40999</v>
      </c>
      <c r="P486" s="89">
        <v>40999</v>
      </c>
      <c r="Q486" s="90" t="s">
        <v>1550</v>
      </c>
      <c r="R486" s="93">
        <v>0.05</v>
      </c>
      <c r="S486" s="90" t="s">
        <v>20</v>
      </c>
      <c r="T486" s="84" t="s">
        <v>1375</v>
      </c>
      <c r="U486" s="84" t="s">
        <v>1648</v>
      </c>
      <c r="W486" s="55"/>
      <c r="X486" s="53"/>
      <c r="Y486" s="52"/>
      <c r="Z486" s="53"/>
    </row>
    <row r="487" spans="1:26">
      <c r="A487" s="84" t="s">
        <v>82</v>
      </c>
      <c r="B487" s="84" t="s">
        <v>223</v>
      </c>
      <c r="C487" s="84" t="s">
        <v>949</v>
      </c>
      <c r="D487" s="84" t="s">
        <v>468</v>
      </c>
      <c r="E487" s="84" t="s">
        <v>955</v>
      </c>
      <c r="F487" s="84" t="s">
        <v>39</v>
      </c>
      <c r="G487" s="84" t="s">
        <v>26</v>
      </c>
      <c r="H487" s="84" t="s">
        <v>16</v>
      </c>
      <c r="I487" s="84" t="s">
        <v>26</v>
      </c>
      <c r="J487" s="84" t="s">
        <v>1386</v>
      </c>
      <c r="K487" s="84" t="s">
        <v>801</v>
      </c>
      <c r="L487" s="89">
        <v>39539</v>
      </c>
      <c r="M487" s="89">
        <v>40999</v>
      </c>
      <c r="N487" s="90" t="s">
        <v>1168</v>
      </c>
      <c r="O487" s="89">
        <v>40999</v>
      </c>
      <c r="P487" s="89">
        <v>40999</v>
      </c>
      <c r="Q487" s="90" t="s">
        <v>1550</v>
      </c>
      <c r="R487" s="93">
        <v>0.05</v>
      </c>
      <c r="S487" s="90" t="s">
        <v>20</v>
      </c>
      <c r="T487" s="84" t="s">
        <v>1375</v>
      </c>
      <c r="U487" s="84" t="s">
        <v>1648</v>
      </c>
      <c r="W487" s="55"/>
      <c r="X487" s="53"/>
      <c r="Y487" s="52"/>
      <c r="Z487" s="53"/>
    </row>
    <row r="488" spans="1:26">
      <c r="A488" s="84" t="s">
        <v>82</v>
      </c>
      <c r="B488" s="84" t="s">
        <v>223</v>
      </c>
      <c r="C488" s="84" t="s">
        <v>949</v>
      </c>
      <c r="D488" s="84" t="s">
        <v>1389</v>
      </c>
      <c r="E488" s="84" t="s">
        <v>277</v>
      </c>
      <c r="F488" s="84" t="s">
        <v>39</v>
      </c>
      <c r="G488" s="84" t="s">
        <v>26</v>
      </c>
      <c r="H488" s="84" t="s">
        <v>16</v>
      </c>
      <c r="I488" s="84" t="s">
        <v>26</v>
      </c>
      <c r="J488" s="84" t="s">
        <v>1386</v>
      </c>
      <c r="K488" s="84" t="s">
        <v>801</v>
      </c>
      <c r="L488" s="89">
        <v>38808</v>
      </c>
      <c r="M488" s="89">
        <v>40633</v>
      </c>
      <c r="N488" s="90" t="s">
        <v>289</v>
      </c>
      <c r="O488" s="89">
        <v>41364</v>
      </c>
      <c r="P488" s="89">
        <v>41364</v>
      </c>
      <c r="Q488" s="90" t="s">
        <v>1550</v>
      </c>
      <c r="R488" s="93">
        <v>0.78</v>
      </c>
      <c r="S488" s="90" t="s">
        <v>20</v>
      </c>
      <c r="T488" s="84" t="s">
        <v>1375</v>
      </c>
      <c r="U488" s="84"/>
      <c r="W488" s="55"/>
      <c r="X488" s="53"/>
      <c r="Y488" s="52"/>
      <c r="Z488" s="53"/>
    </row>
    <row r="489" spans="1:26">
      <c r="A489" s="84" t="s">
        <v>82</v>
      </c>
      <c r="B489" s="84" t="s">
        <v>223</v>
      </c>
      <c r="C489" s="84" t="s">
        <v>949</v>
      </c>
      <c r="D489" s="84" t="s">
        <v>1385</v>
      </c>
      <c r="E489" s="84" t="s">
        <v>956</v>
      </c>
      <c r="F489" s="84" t="s">
        <v>39</v>
      </c>
      <c r="G489" s="84" t="s">
        <v>26</v>
      </c>
      <c r="H489" s="84" t="s">
        <v>16</v>
      </c>
      <c r="I489" s="84" t="s">
        <v>26</v>
      </c>
      <c r="J489" s="84" t="s">
        <v>1386</v>
      </c>
      <c r="K489" s="84" t="s">
        <v>801</v>
      </c>
      <c r="L489" s="89">
        <v>38869</v>
      </c>
      <c r="M489" s="89">
        <v>39964</v>
      </c>
      <c r="N489" s="90" t="s">
        <v>377</v>
      </c>
      <c r="O489" s="89">
        <v>40329</v>
      </c>
      <c r="P489" s="89">
        <v>40329</v>
      </c>
      <c r="Q489" s="90" t="s">
        <v>1550</v>
      </c>
      <c r="R489" s="93">
        <v>3</v>
      </c>
      <c r="S489" s="90" t="s">
        <v>20</v>
      </c>
      <c r="T489" s="84" t="s">
        <v>1375</v>
      </c>
      <c r="U489" s="84"/>
      <c r="W489" s="55"/>
      <c r="X489" s="53"/>
      <c r="Y489" s="52"/>
      <c r="Z489" s="53"/>
    </row>
    <row r="490" spans="1:26">
      <c r="A490" s="84" t="s">
        <v>82</v>
      </c>
      <c r="B490" s="84" t="s">
        <v>223</v>
      </c>
      <c r="C490" s="84" t="s">
        <v>957</v>
      </c>
      <c r="D490" s="84" t="s">
        <v>1376</v>
      </c>
      <c r="E490" s="84" t="s">
        <v>958</v>
      </c>
      <c r="F490" s="84" t="s">
        <v>33</v>
      </c>
      <c r="G490" s="84" t="s">
        <v>26</v>
      </c>
      <c r="H490" s="84" t="s">
        <v>16</v>
      </c>
      <c r="I490" s="84" t="s">
        <v>26</v>
      </c>
      <c r="J490" s="84" t="s">
        <v>1649</v>
      </c>
      <c r="K490" s="84" t="s">
        <v>959</v>
      </c>
      <c r="L490" s="89">
        <v>40238</v>
      </c>
      <c r="M490" s="89">
        <v>43889</v>
      </c>
      <c r="N490" s="90" t="s">
        <v>960</v>
      </c>
      <c r="O490" s="89">
        <v>45716</v>
      </c>
      <c r="P490" s="89">
        <v>43889</v>
      </c>
      <c r="Q490" s="90">
        <v>43647</v>
      </c>
      <c r="R490" s="93">
        <v>15</v>
      </c>
      <c r="S490" s="90" t="s">
        <v>20</v>
      </c>
      <c r="T490" s="84" t="s">
        <v>1375</v>
      </c>
      <c r="U490" s="84" t="s">
        <v>961</v>
      </c>
      <c r="W490" s="55"/>
      <c r="X490" s="53"/>
      <c r="Y490" s="52"/>
      <c r="Z490" s="53"/>
    </row>
    <row r="491" spans="1:26">
      <c r="A491" s="84" t="s">
        <v>82</v>
      </c>
      <c r="B491" s="84" t="s">
        <v>223</v>
      </c>
      <c r="C491" s="84" t="s">
        <v>957</v>
      </c>
      <c r="D491" s="84" t="s">
        <v>1389</v>
      </c>
      <c r="E491" s="84" t="s">
        <v>332</v>
      </c>
      <c r="F491" s="84" t="s">
        <v>33</v>
      </c>
      <c r="G491" s="84" t="s">
        <v>26</v>
      </c>
      <c r="H491" s="84" t="s">
        <v>16</v>
      </c>
      <c r="I491" s="84" t="s">
        <v>26</v>
      </c>
      <c r="J491" s="84" t="s">
        <v>1649</v>
      </c>
      <c r="K491" s="84" t="s">
        <v>962</v>
      </c>
      <c r="L491" s="89">
        <v>40299</v>
      </c>
      <c r="M491" s="89">
        <v>42124</v>
      </c>
      <c r="N491" s="90" t="s">
        <v>963</v>
      </c>
      <c r="O491" s="89">
        <v>42855</v>
      </c>
      <c r="P491" s="89">
        <v>42124</v>
      </c>
      <c r="Q491" s="90">
        <v>41883</v>
      </c>
      <c r="R491" s="93">
        <v>4.5</v>
      </c>
      <c r="S491" s="90" t="s">
        <v>964</v>
      </c>
      <c r="T491" s="84"/>
      <c r="U491" s="84"/>
      <c r="W491" s="55"/>
      <c r="X491" s="53"/>
      <c r="Y491" s="52"/>
      <c r="Z491" s="53"/>
    </row>
    <row r="492" spans="1:26" ht="31.5">
      <c r="A492" s="84" t="s">
        <v>82</v>
      </c>
      <c r="B492" s="84" t="s">
        <v>223</v>
      </c>
      <c r="C492" s="84" t="s">
        <v>965</v>
      </c>
      <c r="D492" s="84" t="s">
        <v>1388</v>
      </c>
      <c r="E492" s="84" t="s">
        <v>966</v>
      </c>
      <c r="F492" s="84" t="s">
        <v>25</v>
      </c>
      <c r="G492" s="84" t="s">
        <v>26</v>
      </c>
      <c r="H492" s="84" t="s">
        <v>16</v>
      </c>
      <c r="I492" s="84" t="s">
        <v>26</v>
      </c>
      <c r="J492" s="84" t="s">
        <v>1650</v>
      </c>
      <c r="K492" s="84" t="s">
        <v>967</v>
      </c>
      <c r="L492" s="89">
        <v>38169</v>
      </c>
      <c r="M492" s="89">
        <v>39994</v>
      </c>
      <c r="N492" s="90" t="s">
        <v>315</v>
      </c>
      <c r="O492" s="89">
        <v>41820</v>
      </c>
      <c r="P492" s="89">
        <v>41455</v>
      </c>
      <c r="Q492" s="90" t="s">
        <v>968</v>
      </c>
      <c r="R492" s="93">
        <v>4.2</v>
      </c>
      <c r="S492" s="90" t="s">
        <v>970</v>
      </c>
      <c r="T492" s="84" t="s">
        <v>1375</v>
      </c>
      <c r="U492" s="84" t="s">
        <v>969</v>
      </c>
      <c r="W492" s="55"/>
      <c r="X492" s="53"/>
      <c r="Y492" s="52"/>
      <c r="Z492" s="53"/>
    </row>
    <row r="493" spans="1:26" ht="47.25">
      <c r="A493" s="84" t="s">
        <v>82</v>
      </c>
      <c r="B493" s="84" t="s">
        <v>223</v>
      </c>
      <c r="C493" s="84" t="s">
        <v>965</v>
      </c>
      <c r="D493" s="84" t="s">
        <v>1388</v>
      </c>
      <c r="E493" s="84" t="s">
        <v>971</v>
      </c>
      <c r="F493" s="84" t="s">
        <v>25</v>
      </c>
      <c r="G493" s="84" t="s">
        <v>26</v>
      </c>
      <c r="H493" s="84" t="s">
        <v>16</v>
      </c>
      <c r="I493" s="84" t="s">
        <v>26</v>
      </c>
      <c r="J493" s="84" t="s">
        <v>1650</v>
      </c>
      <c r="K493" s="84" t="s">
        <v>972</v>
      </c>
      <c r="L493" s="89" t="s">
        <v>40</v>
      </c>
      <c r="M493" s="89" t="s">
        <v>40</v>
      </c>
      <c r="N493" s="90" t="s">
        <v>40</v>
      </c>
      <c r="O493" s="89" t="s">
        <v>40</v>
      </c>
      <c r="P493" s="89" t="s">
        <v>40</v>
      </c>
      <c r="Q493" s="90" t="s">
        <v>113</v>
      </c>
      <c r="R493" s="93"/>
      <c r="S493" s="90" t="s">
        <v>973</v>
      </c>
      <c r="T493" s="84" t="s">
        <v>1375</v>
      </c>
      <c r="U493" s="84" t="s">
        <v>113</v>
      </c>
      <c r="W493" s="55"/>
      <c r="X493" s="53"/>
      <c r="Y493" s="52"/>
      <c r="Z493" s="53"/>
    </row>
    <row r="494" spans="1:26">
      <c r="A494" s="84" t="s">
        <v>82</v>
      </c>
      <c r="B494" s="84" t="s">
        <v>223</v>
      </c>
      <c r="C494" s="84" t="s">
        <v>974</v>
      </c>
      <c r="D494" s="84" t="s">
        <v>1388</v>
      </c>
      <c r="E494" s="84" t="s">
        <v>223</v>
      </c>
      <c r="F494" s="84" t="s">
        <v>33</v>
      </c>
      <c r="G494" s="84" t="s">
        <v>26</v>
      </c>
      <c r="H494" s="84" t="s">
        <v>16</v>
      </c>
      <c r="I494" s="84" t="s">
        <v>26</v>
      </c>
      <c r="J494" s="84" t="s">
        <v>1386</v>
      </c>
      <c r="K494" s="84" t="s">
        <v>975</v>
      </c>
      <c r="L494" s="89">
        <v>40817</v>
      </c>
      <c r="M494" s="89">
        <v>41365</v>
      </c>
      <c r="N494" s="90"/>
      <c r="O494" s="89">
        <v>41365</v>
      </c>
      <c r="P494" s="89">
        <v>41365</v>
      </c>
      <c r="Q494" s="90">
        <v>41153</v>
      </c>
      <c r="R494" s="93"/>
      <c r="S494" s="90" t="s">
        <v>566</v>
      </c>
      <c r="T494" s="84" t="s">
        <v>1375</v>
      </c>
      <c r="U494" s="84" t="s">
        <v>976</v>
      </c>
      <c r="W494" s="55"/>
      <c r="X494" s="53"/>
      <c r="Y494" s="52"/>
      <c r="Z494" s="53"/>
    </row>
    <row r="495" spans="1:26" ht="31.5">
      <c r="A495" s="84" t="s">
        <v>82</v>
      </c>
      <c r="B495" s="84" t="s">
        <v>223</v>
      </c>
      <c r="C495" s="84" t="s">
        <v>974</v>
      </c>
      <c r="D495" s="84" t="s">
        <v>1388</v>
      </c>
      <c r="E495" s="84" t="s">
        <v>1651</v>
      </c>
      <c r="F495" s="84" t="s">
        <v>33</v>
      </c>
      <c r="G495" s="84" t="s">
        <v>26</v>
      </c>
      <c r="H495" s="84" t="s">
        <v>16</v>
      </c>
      <c r="I495" s="84" t="s">
        <v>26</v>
      </c>
      <c r="J495" s="84" t="s">
        <v>1386</v>
      </c>
      <c r="K495" s="84" t="s">
        <v>351</v>
      </c>
      <c r="L495" s="89">
        <v>40817</v>
      </c>
      <c r="M495" s="89">
        <v>41365</v>
      </c>
      <c r="N495" s="90"/>
      <c r="O495" s="89">
        <v>41365</v>
      </c>
      <c r="P495" s="89">
        <v>41365</v>
      </c>
      <c r="Q495" s="90">
        <v>41153</v>
      </c>
      <c r="R495" s="93"/>
      <c r="S495" s="90" t="s">
        <v>566</v>
      </c>
      <c r="T495" s="84" t="s">
        <v>1375</v>
      </c>
      <c r="U495" s="84" t="s">
        <v>976</v>
      </c>
      <c r="W495" s="55"/>
      <c r="X495" s="53"/>
      <c r="Y495" s="52"/>
      <c r="Z495" s="53"/>
    </row>
    <row r="496" spans="1:26">
      <c r="A496" s="84" t="s">
        <v>82</v>
      </c>
      <c r="B496" s="84" t="s">
        <v>223</v>
      </c>
      <c r="C496" s="84" t="s">
        <v>974</v>
      </c>
      <c r="D496" s="84" t="s">
        <v>1381</v>
      </c>
      <c r="E496" s="84" t="s">
        <v>332</v>
      </c>
      <c r="F496" s="84" t="s">
        <v>33</v>
      </c>
      <c r="G496" s="84" t="s">
        <v>26</v>
      </c>
      <c r="H496" s="84" t="s">
        <v>16</v>
      </c>
      <c r="I496" s="84" t="s">
        <v>26</v>
      </c>
      <c r="J496" s="84" t="s">
        <v>1386</v>
      </c>
      <c r="K496" s="84" t="s">
        <v>103</v>
      </c>
      <c r="L496" s="89">
        <v>40422</v>
      </c>
      <c r="M496" s="89">
        <v>49552</v>
      </c>
      <c r="N496" s="90"/>
      <c r="O496" s="89">
        <v>49552</v>
      </c>
      <c r="P496" s="89">
        <v>49552</v>
      </c>
      <c r="Q496" s="90">
        <v>41153</v>
      </c>
      <c r="R496" s="93">
        <v>110</v>
      </c>
      <c r="S496" s="90"/>
      <c r="T496" s="84" t="s">
        <v>1375</v>
      </c>
      <c r="U496" s="84"/>
      <c r="W496" s="55"/>
      <c r="X496" s="53"/>
      <c r="Y496" s="52"/>
      <c r="Z496" s="53"/>
    </row>
    <row r="497" spans="1:26" s="54" customFormat="1">
      <c r="A497" s="84" t="s">
        <v>82</v>
      </c>
      <c r="B497" s="84" t="s">
        <v>223</v>
      </c>
      <c r="C497" s="84" t="s">
        <v>974</v>
      </c>
      <c r="D497" s="84" t="s">
        <v>267</v>
      </c>
      <c r="E497" s="84" t="s">
        <v>1652</v>
      </c>
      <c r="F497" s="84" t="s">
        <v>33</v>
      </c>
      <c r="G497" s="84" t="s">
        <v>26</v>
      </c>
      <c r="H497" s="84" t="s">
        <v>16</v>
      </c>
      <c r="I497" s="84" t="s">
        <v>26</v>
      </c>
      <c r="J497" s="84" t="s">
        <v>1386</v>
      </c>
      <c r="K497" s="84" t="s">
        <v>977</v>
      </c>
      <c r="L497" s="89"/>
      <c r="M497" s="89"/>
      <c r="N497" s="90"/>
      <c r="O497" s="89"/>
      <c r="P497" s="89"/>
      <c r="Q497" s="90"/>
      <c r="R497" s="93"/>
      <c r="S497" s="90"/>
      <c r="T497" s="84" t="s">
        <v>1375</v>
      </c>
      <c r="U497" s="84"/>
      <c r="V497" s="53"/>
      <c r="W497" s="55"/>
      <c r="X497" s="53"/>
      <c r="Y497" s="52"/>
      <c r="Z497" s="53"/>
    </row>
    <row r="498" spans="1:26" s="54" customFormat="1" ht="31.5">
      <c r="A498" s="84" t="s">
        <v>82</v>
      </c>
      <c r="B498" s="84" t="s">
        <v>223</v>
      </c>
      <c r="C498" s="84" t="s">
        <v>978</v>
      </c>
      <c r="D498" s="84" t="s">
        <v>1376</v>
      </c>
      <c r="E498" s="84" t="s">
        <v>939</v>
      </c>
      <c r="F498" s="84" t="s">
        <v>39</v>
      </c>
      <c r="G498" s="84" t="s">
        <v>26</v>
      </c>
      <c r="H498" s="84" t="s">
        <v>16</v>
      </c>
      <c r="I498" s="84" t="s">
        <v>26</v>
      </c>
      <c r="J498" s="84" t="s">
        <v>1386</v>
      </c>
      <c r="K498" s="84" t="s">
        <v>1653</v>
      </c>
      <c r="L498" s="89">
        <v>38565</v>
      </c>
      <c r="M498" s="89">
        <v>40390</v>
      </c>
      <c r="N498" s="90" t="s">
        <v>1654</v>
      </c>
      <c r="O498" s="89">
        <v>42216</v>
      </c>
      <c r="P498" s="89">
        <v>41486</v>
      </c>
      <c r="Q498" s="90" t="s">
        <v>42</v>
      </c>
      <c r="R498" s="93">
        <v>6</v>
      </c>
      <c r="S498" s="90" t="s">
        <v>20</v>
      </c>
      <c r="T498" s="84" t="s">
        <v>1375</v>
      </c>
      <c r="U498" s="84" t="s">
        <v>1655</v>
      </c>
      <c r="V498" s="53"/>
      <c r="W498" s="55"/>
      <c r="X498" s="53"/>
      <c r="Y498" s="52"/>
      <c r="Z498" s="53"/>
    </row>
    <row r="499" spans="1:26" s="54" customFormat="1" ht="47.25">
      <c r="A499" s="84" t="s">
        <v>82</v>
      </c>
      <c r="B499" s="84" t="s">
        <v>223</v>
      </c>
      <c r="C499" s="84" t="s">
        <v>978</v>
      </c>
      <c r="D499" s="84" t="s">
        <v>1388</v>
      </c>
      <c r="E499" s="84" t="s">
        <v>1656</v>
      </c>
      <c r="F499" s="84" t="s">
        <v>39</v>
      </c>
      <c r="G499" s="84" t="s">
        <v>26</v>
      </c>
      <c r="H499" s="84" t="s">
        <v>16</v>
      </c>
      <c r="I499" s="84" t="s">
        <v>26</v>
      </c>
      <c r="J499" s="84" t="s">
        <v>1386</v>
      </c>
      <c r="K499" s="84" t="s">
        <v>280</v>
      </c>
      <c r="L499" s="89">
        <v>40609</v>
      </c>
      <c r="M499" s="89">
        <v>48976</v>
      </c>
      <c r="N499" s="90" t="s">
        <v>1657</v>
      </c>
      <c r="O499" s="89">
        <v>48976</v>
      </c>
      <c r="P499" s="89">
        <v>48976</v>
      </c>
      <c r="Q499" s="90" t="s">
        <v>113</v>
      </c>
      <c r="R499" s="93"/>
      <c r="S499" s="90" t="s">
        <v>20</v>
      </c>
      <c r="T499" s="84" t="s">
        <v>1375</v>
      </c>
      <c r="U499" s="84"/>
      <c r="V499" s="53"/>
      <c r="W499" s="55"/>
      <c r="X499" s="53"/>
      <c r="Y499" s="52"/>
      <c r="Z499" s="53"/>
    </row>
    <row r="500" spans="1:26">
      <c r="A500" s="84" t="s">
        <v>82</v>
      </c>
      <c r="B500" s="84" t="s">
        <v>223</v>
      </c>
      <c r="C500" s="84" t="s">
        <v>978</v>
      </c>
      <c r="D500" s="84" t="s">
        <v>1389</v>
      </c>
      <c r="E500" s="84" t="s">
        <v>277</v>
      </c>
      <c r="F500" s="84" t="s">
        <v>39</v>
      </c>
      <c r="G500" s="84" t="s">
        <v>26</v>
      </c>
      <c r="H500" s="84" t="s">
        <v>16</v>
      </c>
      <c r="I500" s="84" t="s">
        <v>26</v>
      </c>
      <c r="J500" s="84" t="s">
        <v>1386</v>
      </c>
      <c r="K500" s="84" t="s">
        <v>1658</v>
      </c>
      <c r="L500" s="89">
        <v>39539</v>
      </c>
      <c r="M500" s="89">
        <v>41486</v>
      </c>
      <c r="N500" s="90" t="s">
        <v>113</v>
      </c>
      <c r="O500" s="89">
        <v>41486</v>
      </c>
      <c r="P500" s="89">
        <v>41486</v>
      </c>
      <c r="Q500" s="90" t="s">
        <v>42</v>
      </c>
      <c r="R500" s="93">
        <v>0.7</v>
      </c>
      <c r="S500" s="90" t="s">
        <v>20</v>
      </c>
      <c r="T500" s="84" t="s">
        <v>1375</v>
      </c>
      <c r="U500" s="84" t="s">
        <v>1615</v>
      </c>
      <c r="W500" s="55"/>
      <c r="X500" s="53"/>
      <c r="Y500" s="52"/>
      <c r="Z500" s="53"/>
    </row>
    <row r="501" spans="1:26" ht="31.5">
      <c r="A501" s="84" t="s">
        <v>82</v>
      </c>
      <c r="B501" s="84" t="s">
        <v>223</v>
      </c>
      <c r="C501" s="84" t="s">
        <v>978</v>
      </c>
      <c r="D501" s="84" t="s">
        <v>255</v>
      </c>
      <c r="E501" s="84" t="s">
        <v>1659</v>
      </c>
      <c r="F501" s="84" t="s">
        <v>39</v>
      </c>
      <c r="G501" s="84" t="s">
        <v>26</v>
      </c>
      <c r="H501" s="84" t="s">
        <v>16</v>
      </c>
      <c r="I501" s="84" t="s">
        <v>26</v>
      </c>
      <c r="J501" s="84" t="s">
        <v>1386</v>
      </c>
      <c r="K501" s="84" t="s">
        <v>1658</v>
      </c>
      <c r="L501" s="89">
        <v>39173</v>
      </c>
      <c r="M501" s="89">
        <v>40999</v>
      </c>
      <c r="N501" s="90" t="s">
        <v>1660</v>
      </c>
      <c r="O501" s="89">
        <v>41729</v>
      </c>
      <c r="P501" s="89">
        <v>41486</v>
      </c>
      <c r="Q501" s="90" t="s">
        <v>42</v>
      </c>
      <c r="R501" s="93">
        <v>0.15</v>
      </c>
      <c r="S501" s="90" t="s">
        <v>20</v>
      </c>
      <c r="T501" s="84"/>
      <c r="U501" s="84" t="s">
        <v>1661</v>
      </c>
      <c r="W501" s="55"/>
      <c r="X501" s="53"/>
      <c r="Y501" s="52"/>
      <c r="Z501" s="53"/>
    </row>
    <row r="502" spans="1:26" ht="63">
      <c r="A502" s="84" t="s">
        <v>82</v>
      </c>
      <c r="B502" s="84" t="s">
        <v>223</v>
      </c>
      <c r="C502" s="84" t="s">
        <v>978</v>
      </c>
      <c r="D502" s="84" t="s">
        <v>1388</v>
      </c>
      <c r="E502" s="84" t="s">
        <v>1662</v>
      </c>
      <c r="F502" s="84" t="s">
        <v>39</v>
      </c>
      <c r="G502" s="84" t="s">
        <v>26</v>
      </c>
      <c r="H502" s="84" t="s">
        <v>16</v>
      </c>
      <c r="I502" s="84" t="s">
        <v>26</v>
      </c>
      <c r="J502" s="84" t="s">
        <v>1386</v>
      </c>
      <c r="K502" s="84" t="s">
        <v>1658</v>
      </c>
      <c r="L502" s="89">
        <v>39173</v>
      </c>
      <c r="M502" s="89">
        <v>40999</v>
      </c>
      <c r="N502" s="90" t="s">
        <v>1663</v>
      </c>
      <c r="O502" s="89">
        <v>42825</v>
      </c>
      <c r="P502" s="89">
        <v>41486</v>
      </c>
      <c r="Q502" s="90" t="s">
        <v>42</v>
      </c>
      <c r="R502" s="93">
        <v>2</v>
      </c>
      <c r="S502" s="90" t="s">
        <v>20</v>
      </c>
      <c r="T502" s="84"/>
      <c r="U502" s="84" t="s">
        <v>1664</v>
      </c>
      <c r="W502" s="55"/>
      <c r="X502" s="53"/>
      <c r="Y502" s="52"/>
      <c r="Z502" s="53"/>
    </row>
    <row r="503" spans="1:26" ht="31.5">
      <c r="A503" s="84" t="s">
        <v>82</v>
      </c>
      <c r="B503" s="84" t="s">
        <v>223</v>
      </c>
      <c r="C503" s="84" t="s">
        <v>979</v>
      </c>
      <c r="D503" s="84" t="s">
        <v>1376</v>
      </c>
      <c r="E503" s="84" t="s">
        <v>980</v>
      </c>
      <c r="F503" s="84" t="s">
        <v>27</v>
      </c>
      <c r="G503" s="84" t="s">
        <v>26</v>
      </c>
      <c r="H503" s="84" t="s">
        <v>16</v>
      </c>
      <c r="I503" s="84" t="s">
        <v>26</v>
      </c>
      <c r="J503" s="84" t="s">
        <v>1390</v>
      </c>
      <c r="K503" s="84" t="s">
        <v>343</v>
      </c>
      <c r="L503" s="89">
        <v>39783</v>
      </c>
      <c r="M503" s="89" t="s">
        <v>981</v>
      </c>
      <c r="N503" s="90" t="s">
        <v>313</v>
      </c>
      <c r="O503" s="89" t="s">
        <v>982</v>
      </c>
      <c r="P503" s="89">
        <v>43435</v>
      </c>
      <c r="Q503" s="90">
        <v>43070</v>
      </c>
      <c r="R503" s="93">
        <v>190</v>
      </c>
      <c r="S503" s="90" t="s">
        <v>20</v>
      </c>
      <c r="T503" s="84" t="s">
        <v>1375</v>
      </c>
      <c r="U503" s="84" t="s">
        <v>983</v>
      </c>
      <c r="W503" s="55"/>
      <c r="X503" s="53"/>
      <c r="Y503" s="52"/>
      <c r="Z503" s="53"/>
    </row>
    <row r="504" spans="1:26">
      <c r="A504" s="84" t="s">
        <v>82</v>
      </c>
      <c r="B504" s="84" t="s">
        <v>223</v>
      </c>
      <c r="C504" s="84" t="s">
        <v>979</v>
      </c>
      <c r="D504" s="84" t="s">
        <v>1389</v>
      </c>
      <c r="E504" s="84" t="s">
        <v>984</v>
      </c>
      <c r="F504" s="84" t="s">
        <v>27</v>
      </c>
      <c r="G504" s="84" t="s">
        <v>26</v>
      </c>
      <c r="H504" s="84" t="s">
        <v>16</v>
      </c>
      <c r="I504" s="84" t="s">
        <v>26</v>
      </c>
      <c r="J504" s="84" t="s">
        <v>1390</v>
      </c>
      <c r="K504" s="84" t="s">
        <v>343</v>
      </c>
      <c r="L504" s="89">
        <v>38443</v>
      </c>
      <c r="M504" s="89">
        <v>40268</v>
      </c>
      <c r="N504" s="90" t="s">
        <v>985</v>
      </c>
      <c r="O504" s="89">
        <v>41364</v>
      </c>
      <c r="P504" s="89">
        <v>41364</v>
      </c>
      <c r="Q504" s="90">
        <v>41061</v>
      </c>
      <c r="R504" s="93">
        <v>12</v>
      </c>
      <c r="S504" s="90" t="s">
        <v>20</v>
      </c>
      <c r="T504" s="84" t="s">
        <v>1375</v>
      </c>
      <c r="U504" s="84" t="s">
        <v>986</v>
      </c>
      <c r="W504" s="55"/>
      <c r="X504" s="53"/>
      <c r="Y504" s="53"/>
      <c r="Z504" s="53"/>
    </row>
    <row r="505" spans="1:26">
      <c r="A505" s="84" t="s">
        <v>82</v>
      </c>
      <c r="B505" s="84" t="s">
        <v>223</v>
      </c>
      <c r="C505" s="84" t="s">
        <v>987</v>
      </c>
      <c r="D505" s="84" t="s">
        <v>1387</v>
      </c>
      <c r="E505" s="84" t="s">
        <v>988</v>
      </c>
      <c r="F505" s="84" t="s">
        <v>27</v>
      </c>
      <c r="G505" s="84" t="s">
        <v>26</v>
      </c>
      <c r="H505" s="84" t="s">
        <v>16</v>
      </c>
      <c r="I505" s="84" t="s">
        <v>26</v>
      </c>
      <c r="J505" s="84" t="s">
        <v>1390</v>
      </c>
      <c r="K505" s="84" t="s">
        <v>343</v>
      </c>
      <c r="L505" s="89">
        <v>40840</v>
      </c>
      <c r="M505" s="89">
        <v>41935</v>
      </c>
      <c r="N505" s="90" t="s">
        <v>1665</v>
      </c>
      <c r="O505" s="89">
        <v>42666</v>
      </c>
      <c r="P505" s="89">
        <v>42666</v>
      </c>
      <c r="Q505" s="90"/>
      <c r="R505" s="93">
        <v>0.05</v>
      </c>
      <c r="S505" s="90" t="s">
        <v>20</v>
      </c>
      <c r="T505" s="84" t="s">
        <v>1375</v>
      </c>
      <c r="U505" s="84" t="s">
        <v>1666</v>
      </c>
      <c r="W505" s="55"/>
      <c r="X505" s="53"/>
      <c r="Y505" s="53"/>
      <c r="Z505" s="53"/>
    </row>
    <row r="506" spans="1:26">
      <c r="A506" s="84" t="s">
        <v>82</v>
      </c>
      <c r="B506" s="84" t="s">
        <v>223</v>
      </c>
      <c r="C506" s="84" t="s">
        <v>987</v>
      </c>
      <c r="D506" s="84" t="s">
        <v>1389</v>
      </c>
      <c r="E506" s="84" t="s">
        <v>1667</v>
      </c>
      <c r="F506" s="84" t="s">
        <v>27</v>
      </c>
      <c r="G506" s="84" t="s">
        <v>26</v>
      </c>
      <c r="H506" s="84" t="s">
        <v>16</v>
      </c>
      <c r="I506" s="84" t="s">
        <v>26</v>
      </c>
      <c r="J506" s="84" t="s">
        <v>1390</v>
      </c>
      <c r="K506" s="84"/>
      <c r="L506" s="89">
        <v>40634</v>
      </c>
      <c r="M506" s="89">
        <v>42460</v>
      </c>
      <c r="N506" s="90" t="s">
        <v>1668</v>
      </c>
      <c r="O506" s="89">
        <v>42460</v>
      </c>
      <c r="P506" s="89">
        <v>43190</v>
      </c>
      <c r="Q506" s="90"/>
      <c r="R506" s="93">
        <v>0.6</v>
      </c>
      <c r="S506" s="90"/>
      <c r="T506" s="84" t="s">
        <v>1375</v>
      </c>
      <c r="U506" s="84" t="s">
        <v>1669</v>
      </c>
      <c r="W506" s="55"/>
      <c r="X506" s="53"/>
      <c r="Y506" s="53"/>
      <c r="Z506" s="53"/>
    </row>
    <row r="507" spans="1:26">
      <c r="A507" s="84" t="s">
        <v>82</v>
      </c>
      <c r="B507" s="84" t="s">
        <v>223</v>
      </c>
      <c r="C507" s="84" t="s">
        <v>987</v>
      </c>
      <c r="D507" s="84" t="s">
        <v>468</v>
      </c>
      <c r="E507" s="84" t="s">
        <v>1670</v>
      </c>
      <c r="F507" s="84" t="s">
        <v>27</v>
      </c>
      <c r="G507" s="84" t="s">
        <v>26</v>
      </c>
      <c r="H507" s="84" t="s">
        <v>16</v>
      </c>
      <c r="I507" s="84" t="s">
        <v>26</v>
      </c>
      <c r="J507" s="84" t="s">
        <v>1390</v>
      </c>
      <c r="K507" s="84" t="s">
        <v>604</v>
      </c>
      <c r="L507" s="89">
        <v>39904</v>
      </c>
      <c r="M507" s="89"/>
      <c r="N507" s="90"/>
      <c r="O507" s="89">
        <v>40999</v>
      </c>
      <c r="P507" s="89">
        <v>40999</v>
      </c>
      <c r="Q507" s="90"/>
      <c r="R507" s="93">
        <v>0.02</v>
      </c>
      <c r="S507" s="90" t="s">
        <v>20</v>
      </c>
      <c r="T507" s="84" t="s">
        <v>1375</v>
      </c>
      <c r="U507" s="84" t="s">
        <v>1671</v>
      </c>
      <c r="W507" s="55"/>
      <c r="X507" s="53"/>
      <c r="Y507" s="53"/>
      <c r="Z507" s="53"/>
    </row>
    <row r="508" spans="1:26" s="52" customFormat="1">
      <c r="A508" s="84" t="s">
        <v>82</v>
      </c>
      <c r="B508" s="84" t="s">
        <v>223</v>
      </c>
      <c r="C508" s="84" t="s">
        <v>987</v>
      </c>
      <c r="D508" s="84" t="s">
        <v>367</v>
      </c>
      <c r="E508" s="84" t="s">
        <v>436</v>
      </c>
      <c r="F508" s="84" t="s">
        <v>27</v>
      </c>
      <c r="G508" s="84" t="s">
        <v>26</v>
      </c>
      <c r="H508" s="84" t="s">
        <v>16</v>
      </c>
      <c r="I508" s="84" t="s">
        <v>26</v>
      </c>
      <c r="J508" s="84" t="s">
        <v>1390</v>
      </c>
      <c r="K508" s="84" t="s">
        <v>604</v>
      </c>
      <c r="L508" s="89">
        <v>40634</v>
      </c>
      <c r="M508" s="89">
        <v>44286</v>
      </c>
      <c r="N508" s="90"/>
      <c r="O508" s="89">
        <v>44286</v>
      </c>
      <c r="P508" s="89">
        <v>44286</v>
      </c>
      <c r="Q508" s="90"/>
      <c r="R508" s="93"/>
      <c r="S508" s="90" t="s">
        <v>20</v>
      </c>
      <c r="T508" s="84" t="s">
        <v>1375</v>
      </c>
      <c r="U508" s="84"/>
      <c r="V508" s="53"/>
      <c r="W508" s="55"/>
      <c r="X508" s="53"/>
      <c r="Y508" s="53"/>
      <c r="Z508" s="53"/>
    </row>
    <row r="509" spans="1:26" s="52" customFormat="1">
      <c r="A509" s="84" t="s">
        <v>82</v>
      </c>
      <c r="B509" s="84" t="s">
        <v>223</v>
      </c>
      <c r="C509" s="84" t="s">
        <v>987</v>
      </c>
      <c r="D509" s="84" t="s">
        <v>1388</v>
      </c>
      <c r="E509" s="84" t="s">
        <v>1672</v>
      </c>
      <c r="F509" s="84" t="s">
        <v>27</v>
      </c>
      <c r="G509" s="84" t="s">
        <v>26</v>
      </c>
      <c r="H509" s="84" t="s">
        <v>16</v>
      </c>
      <c r="I509" s="84" t="s">
        <v>26</v>
      </c>
      <c r="J509" s="84" t="s">
        <v>1390</v>
      </c>
      <c r="K509" s="84"/>
      <c r="L509" s="89">
        <v>40360</v>
      </c>
      <c r="M509" s="89">
        <v>41090</v>
      </c>
      <c r="N509" s="90" t="s">
        <v>574</v>
      </c>
      <c r="O509" s="89">
        <v>41729</v>
      </c>
      <c r="P509" s="89">
        <v>41729</v>
      </c>
      <c r="Q509" s="90"/>
      <c r="R509" s="93">
        <v>0.25</v>
      </c>
      <c r="S509" s="90" t="s">
        <v>20</v>
      </c>
      <c r="T509" s="84" t="s">
        <v>1375</v>
      </c>
      <c r="U509" s="84" t="s">
        <v>1673</v>
      </c>
      <c r="V509" s="53"/>
      <c r="W509" s="55"/>
      <c r="X509" s="53"/>
      <c r="Y509" s="53"/>
      <c r="Z509" s="53"/>
    </row>
    <row r="510" spans="1:26">
      <c r="A510" s="84" t="s">
        <v>82</v>
      </c>
      <c r="B510" s="84" t="s">
        <v>223</v>
      </c>
      <c r="C510" s="84" t="s">
        <v>987</v>
      </c>
      <c r="D510" s="84" t="s">
        <v>468</v>
      </c>
      <c r="E510" s="84" t="s">
        <v>1674</v>
      </c>
      <c r="F510" s="84" t="s">
        <v>27</v>
      </c>
      <c r="G510" s="84" t="s">
        <v>26</v>
      </c>
      <c r="H510" s="84" t="s">
        <v>16</v>
      </c>
      <c r="I510" s="84" t="s">
        <v>26</v>
      </c>
      <c r="J510" s="84" t="s">
        <v>1390</v>
      </c>
      <c r="K510" s="84"/>
      <c r="L510" s="89">
        <v>40756</v>
      </c>
      <c r="M510" s="89">
        <v>41851</v>
      </c>
      <c r="N510" s="90" t="s">
        <v>375</v>
      </c>
      <c r="O510" s="89">
        <v>42582</v>
      </c>
      <c r="P510" s="89">
        <v>42582</v>
      </c>
      <c r="Q510" s="90"/>
      <c r="R510" s="93">
        <v>0.22500000000000001</v>
      </c>
      <c r="S510" s="90" t="s">
        <v>20</v>
      </c>
      <c r="T510" s="84" t="s">
        <v>1375</v>
      </c>
      <c r="U510" s="84" t="s">
        <v>1675</v>
      </c>
      <c r="W510" s="55"/>
      <c r="X510" s="53"/>
      <c r="Y510" s="53"/>
      <c r="Z510" s="53"/>
    </row>
    <row r="511" spans="1:26">
      <c r="A511" s="84" t="s">
        <v>82</v>
      </c>
      <c r="B511" s="84" t="s">
        <v>223</v>
      </c>
      <c r="C511" s="84" t="s">
        <v>987</v>
      </c>
      <c r="D511" s="84" t="s">
        <v>468</v>
      </c>
      <c r="E511" s="84" t="s">
        <v>1676</v>
      </c>
      <c r="F511" s="84" t="s">
        <v>27</v>
      </c>
      <c r="G511" s="84" t="s">
        <v>26</v>
      </c>
      <c r="H511" s="84" t="s">
        <v>16</v>
      </c>
      <c r="I511" s="84" t="s">
        <v>26</v>
      </c>
      <c r="J511" s="84" t="s">
        <v>1390</v>
      </c>
      <c r="K511" s="84"/>
      <c r="L511" s="89">
        <v>41000</v>
      </c>
      <c r="M511" s="89">
        <v>42825</v>
      </c>
      <c r="N511" s="90" t="s">
        <v>375</v>
      </c>
      <c r="O511" s="89">
        <v>43555</v>
      </c>
      <c r="P511" s="89">
        <v>42825</v>
      </c>
      <c r="Q511" s="90"/>
      <c r="R511" s="93">
        <v>0.02</v>
      </c>
      <c r="S511" s="90" t="s">
        <v>20</v>
      </c>
      <c r="T511" s="84" t="s">
        <v>1375</v>
      </c>
      <c r="U511" s="84" t="s">
        <v>1671</v>
      </c>
      <c r="W511" s="55"/>
      <c r="X511" s="53"/>
      <c r="Y511" s="53"/>
      <c r="Z511" s="53"/>
    </row>
    <row r="512" spans="1:26">
      <c r="A512" s="84" t="s">
        <v>82</v>
      </c>
      <c r="B512" s="84" t="s">
        <v>223</v>
      </c>
      <c r="C512" s="84" t="s">
        <v>989</v>
      </c>
      <c r="D512" s="84" t="s">
        <v>1547</v>
      </c>
      <c r="E512" s="84" t="s">
        <v>103</v>
      </c>
      <c r="F512" s="84" t="s">
        <v>38</v>
      </c>
      <c r="G512" s="84" t="s">
        <v>26</v>
      </c>
      <c r="H512" s="84" t="s">
        <v>16</v>
      </c>
      <c r="I512" s="84" t="s">
        <v>26</v>
      </c>
      <c r="J512" s="84" t="s">
        <v>1677</v>
      </c>
      <c r="K512" s="84" t="s">
        <v>103</v>
      </c>
      <c r="L512" s="89">
        <v>38383</v>
      </c>
      <c r="M512" s="89">
        <v>47573</v>
      </c>
      <c r="N512" s="90"/>
      <c r="O512" s="89">
        <v>47573</v>
      </c>
      <c r="P512" s="89">
        <v>47573</v>
      </c>
      <c r="Q512" s="90"/>
      <c r="R512" s="93">
        <v>23</v>
      </c>
      <c r="S512" s="90" t="s">
        <v>20</v>
      </c>
      <c r="T512" s="84" t="s">
        <v>1375</v>
      </c>
      <c r="U512" s="84" t="s">
        <v>1678</v>
      </c>
      <c r="W512" s="55"/>
      <c r="X512" s="53"/>
      <c r="Y512" s="53"/>
      <c r="Z512" s="53"/>
    </row>
    <row r="513" spans="1:26">
      <c r="A513" s="84" t="s">
        <v>82</v>
      </c>
      <c r="B513" s="84" t="s">
        <v>223</v>
      </c>
      <c r="C513" s="84" t="s">
        <v>990</v>
      </c>
      <c r="D513" s="84" t="s">
        <v>1389</v>
      </c>
      <c r="E513" s="84" t="s">
        <v>1679</v>
      </c>
      <c r="F513" s="84" t="s">
        <v>38</v>
      </c>
      <c r="G513" s="84" t="s">
        <v>26</v>
      </c>
      <c r="H513" s="84" t="s">
        <v>16</v>
      </c>
      <c r="I513" s="84" t="s">
        <v>26</v>
      </c>
      <c r="J513" s="84" t="s">
        <v>1680</v>
      </c>
      <c r="K513" s="84" t="s">
        <v>991</v>
      </c>
      <c r="L513" s="89">
        <v>39995</v>
      </c>
      <c r="M513" s="89">
        <v>41455</v>
      </c>
      <c r="N513" s="90" t="s">
        <v>335</v>
      </c>
      <c r="O513" s="89">
        <v>41455</v>
      </c>
      <c r="P513" s="89">
        <v>41455</v>
      </c>
      <c r="Q513" s="90" t="s">
        <v>992</v>
      </c>
      <c r="R513" s="93">
        <v>1.74</v>
      </c>
      <c r="S513" s="90" t="s">
        <v>20</v>
      </c>
      <c r="T513" s="84" t="s">
        <v>1375</v>
      </c>
      <c r="U513" s="84">
        <v>1.74</v>
      </c>
      <c r="W513" s="55"/>
      <c r="X513" s="53"/>
      <c r="Y513" s="52"/>
      <c r="Z513" s="53"/>
    </row>
    <row r="514" spans="1:26">
      <c r="A514" s="84" t="s">
        <v>82</v>
      </c>
      <c r="B514" s="84" t="s">
        <v>223</v>
      </c>
      <c r="C514" s="84" t="s">
        <v>990</v>
      </c>
      <c r="D514" s="84" t="s">
        <v>1464</v>
      </c>
      <c r="E514" s="84" t="s">
        <v>993</v>
      </c>
      <c r="F514" s="84" t="s">
        <v>38</v>
      </c>
      <c r="G514" s="84" t="s">
        <v>26</v>
      </c>
      <c r="H514" s="84" t="s">
        <v>16</v>
      </c>
      <c r="I514" s="84" t="s">
        <v>26</v>
      </c>
      <c r="J514" s="84" t="s">
        <v>1680</v>
      </c>
      <c r="K514" s="84" t="s">
        <v>991</v>
      </c>
      <c r="L514" s="89">
        <v>38621</v>
      </c>
      <c r="M514" s="89">
        <v>41364</v>
      </c>
      <c r="N514" s="90">
        <v>4</v>
      </c>
      <c r="O514" s="89">
        <v>41578</v>
      </c>
      <c r="P514" s="89">
        <v>41364</v>
      </c>
      <c r="Q514" s="90" t="s">
        <v>419</v>
      </c>
      <c r="R514" s="93">
        <v>0.9</v>
      </c>
      <c r="S514" s="90" t="s">
        <v>20</v>
      </c>
      <c r="T514" s="84" t="s">
        <v>1375</v>
      </c>
      <c r="U514" s="84" t="s">
        <v>1600</v>
      </c>
      <c r="W514" s="55"/>
      <c r="X514" s="53"/>
      <c r="Y514" s="52"/>
      <c r="Z514" s="53"/>
    </row>
    <row r="515" spans="1:26">
      <c r="A515" s="84" t="s">
        <v>82</v>
      </c>
      <c r="B515" s="84" t="s">
        <v>223</v>
      </c>
      <c r="C515" s="84" t="s">
        <v>990</v>
      </c>
      <c r="D515" s="84" t="s">
        <v>1388</v>
      </c>
      <c r="E515" s="84" t="s">
        <v>223</v>
      </c>
      <c r="F515" s="84" t="s">
        <v>38</v>
      </c>
      <c r="G515" s="84" t="s">
        <v>26</v>
      </c>
      <c r="H515" s="84" t="s">
        <v>16</v>
      </c>
      <c r="I515" s="84" t="s">
        <v>26</v>
      </c>
      <c r="J515" s="84" t="s">
        <v>1680</v>
      </c>
      <c r="K515" s="84" t="s">
        <v>113</v>
      </c>
      <c r="L515" s="89" t="s">
        <v>113</v>
      </c>
      <c r="M515" s="89" t="s">
        <v>113</v>
      </c>
      <c r="N515" s="90" t="s">
        <v>113</v>
      </c>
      <c r="O515" s="89" t="s">
        <v>113</v>
      </c>
      <c r="P515" s="89" t="s">
        <v>113</v>
      </c>
      <c r="Q515" s="90" t="s">
        <v>113</v>
      </c>
      <c r="R515" s="93"/>
      <c r="S515" s="90"/>
      <c r="T515" s="84" t="s">
        <v>533</v>
      </c>
      <c r="U515" s="84" t="s">
        <v>113</v>
      </c>
      <c r="V515" s="54"/>
      <c r="W515" s="55"/>
      <c r="X515" s="53"/>
      <c r="Y515" s="52"/>
      <c r="Z515" s="53"/>
    </row>
    <row r="516" spans="1:26">
      <c r="A516" s="84" t="s">
        <v>82</v>
      </c>
      <c r="B516" s="84" t="s">
        <v>223</v>
      </c>
      <c r="C516" s="84" t="s">
        <v>990</v>
      </c>
      <c r="D516" s="84" t="s">
        <v>468</v>
      </c>
      <c r="E516" s="84" t="s">
        <v>373</v>
      </c>
      <c r="F516" s="84" t="s">
        <v>38</v>
      </c>
      <c r="G516" s="84" t="s">
        <v>26</v>
      </c>
      <c r="H516" s="84" t="s">
        <v>16</v>
      </c>
      <c r="I516" s="84" t="s">
        <v>26</v>
      </c>
      <c r="J516" s="84" t="s">
        <v>1680</v>
      </c>
      <c r="K516" s="84" t="s">
        <v>994</v>
      </c>
      <c r="L516" s="89" t="s">
        <v>995</v>
      </c>
      <c r="M516" s="89" t="s">
        <v>113</v>
      </c>
      <c r="N516" s="90" t="s">
        <v>113</v>
      </c>
      <c r="O516" s="89" t="s">
        <v>113</v>
      </c>
      <c r="P516" s="89" t="s">
        <v>113</v>
      </c>
      <c r="Q516" s="90" t="s">
        <v>113</v>
      </c>
      <c r="R516" s="93"/>
      <c r="S516" s="90"/>
      <c r="T516" s="84" t="s">
        <v>536</v>
      </c>
      <c r="U516" s="84" t="s">
        <v>113</v>
      </c>
      <c r="V516" s="54"/>
      <c r="W516" s="55"/>
      <c r="X516" s="53"/>
      <c r="Y516" s="52"/>
      <c r="Z516" s="53"/>
    </row>
    <row r="517" spans="1:26">
      <c r="A517" s="84" t="s">
        <v>82</v>
      </c>
      <c r="B517" s="84" t="s">
        <v>223</v>
      </c>
      <c r="C517" s="84" t="s">
        <v>990</v>
      </c>
      <c r="D517" s="84" t="s">
        <v>468</v>
      </c>
      <c r="E517" s="84" t="s">
        <v>254</v>
      </c>
      <c r="F517" s="84" t="s">
        <v>38</v>
      </c>
      <c r="G517" s="84" t="s">
        <v>26</v>
      </c>
      <c r="H517" s="84" t="s">
        <v>16</v>
      </c>
      <c r="I517" s="84" t="s">
        <v>26</v>
      </c>
      <c r="J517" s="84" t="s">
        <v>1680</v>
      </c>
      <c r="K517" s="84" t="s">
        <v>994</v>
      </c>
      <c r="L517" s="89" t="s">
        <v>915</v>
      </c>
      <c r="M517" s="89" t="s">
        <v>996</v>
      </c>
      <c r="N517" s="90" t="s">
        <v>335</v>
      </c>
      <c r="O517" s="89">
        <v>41363</v>
      </c>
      <c r="P517" s="89" t="s">
        <v>997</v>
      </c>
      <c r="Q517" s="90" t="s">
        <v>113</v>
      </c>
      <c r="R517" s="93">
        <v>0.38500000000000001</v>
      </c>
      <c r="S517" s="90"/>
      <c r="T517" s="84" t="s">
        <v>538</v>
      </c>
      <c r="U517" s="84" t="s">
        <v>1681</v>
      </c>
      <c r="W517" s="55"/>
      <c r="X517" s="53"/>
      <c r="Y517" s="52"/>
      <c r="Z517" s="53"/>
    </row>
    <row r="518" spans="1:26">
      <c r="A518" s="84" t="s">
        <v>82</v>
      </c>
      <c r="B518" s="84" t="s">
        <v>223</v>
      </c>
      <c r="C518" s="84" t="s">
        <v>990</v>
      </c>
      <c r="D518" s="84" t="s">
        <v>468</v>
      </c>
      <c r="E518" s="84" t="s">
        <v>517</v>
      </c>
      <c r="F518" s="84" t="s">
        <v>38</v>
      </c>
      <c r="G518" s="84" t="s">
        <v>26</v>
      </c>
      <c r="H518" s="84" t="s">
        <v>16</v>
      </c>
      <c r="I518" s="84" t="s">
        <v>26</v>
      </c>
      <c r="J518" s="84" t="s">
        <v>1680</v>
      </c>
      <c r="K518" s="84" t="s">
        <v>994</v>
      </c>
      <c r="L518" s="89" t="s">
        <v>998</v>
      </c>
      <c r="M518" s="89"/>
      <c r="N518" s="90"/>
      <c r="O518" s="89">
        <v>4</v>
      </c>
      <c r="P518" s="89"/>
      <c r="Q518" s="90" t="s">
        <v>113</v>
      </c>
      <c r="R518" s="93"/>
      <c r="S518" s="90"/>
      <c r="T518" s="84" t="s">
        <v>541</v>
      </c>
      <c r="U518" s="84" t="s">
        <v>999</v>
      </c>
      <c r="W518" s="55"/>
      <c r="X518" s="53"/>
      <c r="Y518" s="52"/>
      <c r="Z518" s="53"/>
    </row>
    <row r="519" spans="1:26">
      <c r="A519" s="84" t="s">
        <v>82</v>
      </c>
      <c r="B519" s="84" t="s">
        <v>223</v>
      </c>
      <c r="C519" s="84" t="s">
        <v>990</v>
      </c>
      <c r="D519" s="84" t="s">
        <v>1387</v>
      </c>
      <c r="E519" s="84" t="s">
        <v>478</v>
      </c>
      <c r="F519" s="84" t="s">
        <v>38</v>
      </c>
      <c r="G519" s="84" t="s">
        <v>26</v>
      </c>
      <c r="H519" s="84" t="s">
        <v>16</v>
      </c>
      <c r="I519" s="84" t="s">
        <v>26</v>
      </c>
      <c r="J519" s="84" t="s">
        <v>1680</v>
      </c>
      <c r="K519" s="84" t="s">
        <v>1000</v>
      </c>
      <c r="L519" s="89" t="s">
        <v>749</v>
      </c>
      <c r="M519" s="89" t="s">
        <v>1001</v>
      </c>
      <c r="N519" s="90">
        <v>2</v>
      </c>
      <c r="O519" s="89" t="s">
        <v>1002</v>
      </c>
      <c r="P519" s="89" t="s">
        <v>1003</v>
      </c>
      <c r="Q519" s="90" t="s">
        <v>1004</v>
      </c>
      <c r="R519" s="93">
        <v>0.4</v>
      </c>
      <c r="S519" s="90"/>
      <c r="T519" s="84" t="s">
        <v>542</v>
      </c>
      <c r="U519" s="84">
        <v>0.4</v>
      </c>
      <c r="W519" s="55"/>
      <c r="X519" s="53"/>
      <c r="Y519" s="52"/>
      <c r="Z519" s="53"/>
    </row>
    <row r="520" spans="1:26">
      <c r="A520" s="84" t="s">
        <v>82</v>
      </c>
      <c r="B520" s="84" t="s">
        <v>223</v>
      </c>
      <c r="C520" s="84" t="s">
        <v>990</v>
      </c>
      <c r="D520" s="84" t="s">
        <v>267</v>
      </c>
      <c r="E520" s="84" t="s">
        <v>267</v>
      </c>
      <c r="F520" s="84" t="s">
        <v>38</v>
      </c>
      <c r="G520" s="84" t="s">
        <v>26</v>
      </c>
      <c r="H520" s="84" t="s">
        <v>16</v>
      </c>
      <c r="I520" s="84" t="s">
        <v>26</v>
      </c>
      <c r="J520" s="84" t="s">
        <v>1680</v>
      </c>
      <c r="K520" s="84" t="s">
        <v>1000</v>
      </c>
      <c r="L520" s="89" t="s">
        <v>1005</v>
      </c>
      <c r="M520" s="89" t="s">
        <v>1006</v>
      </c>
      <c r="N520" s="90">
        <v>2</v>
      </c>
      <c r="O520" s="89" t="s">
        <v>1007</v>
      </c>
      <c r="P520" s="89"/>
      <c r="Q520" s="90"/>
      <c r="R520" s="93">
        <v>1.95E-2</v>
      </c>
      <c r="S520" s="90"/>
      <c r="T520" s="84" t="s">
        <v>547</v>
      </c>
      <c r="U520" s="84" t="s">
        <v>1008</v>
      </c>
      <c r="V520" s="56"/>
      <c r="W520" s="55"/>
      <c r="X520" s="53"/>
      <c r="Y520" s="52"/>
      <c r="Z520" s="53"/>
    </row>
    <row r="521" spans="1:26">
      <c r="A521" s="84" t="s">
        <v>82</v>
      </c>
      <c r="B521" s="84" t="s">
        <v>223</v>
      </c>
      <c r="C521" s="84" t="s">
        <v>990</v>
      </c>
      <c r="D521" s="84" t="s">
        <v>1376</v>
      </c>
      <c r="E521" s="84" t="s">
        <v>543</v>
      </c>
      <c r="F521" s="84" t="s">
        <v>38</v>
      </c>
      <c r="G521" s="84" t="s">
        <v>26</v>
      </c>
      <c r="H521" s="84" t="s">
        <v>16</v>
      </c>
      <c r="I521" s="84" t="s">
        <v>26</v>
      </c>
      <c r="J521" s="84" t="s">
        <v>1680</v>
      </c>
      <c r="K521" s="84" t="s">
        <v>113</v>
      </c>
      <c r="L521" s="89" t="s">
        <v>113</v>
      </c>
      <c r="M521" s="89" t="s">
        <v>113</v>
      </c>
      <c r="N521" s="90" t="s">
        <v>113</v>
      </c>
      <c r="O521" s="89" t="s">
        <v>113</v>
      </c>
      <c r="P521" s="89" t="s">
        <v>113</v>
      </c>
      <c r="Q521" s="90" t="s">
        <v>113</v>
      </c>
      <c r="R521" s="93"/>
      <c r="S521" s="90"/>
      <c r="T521" s="84" t="s">
        <v>943</v>
      </c>
      <c r="U521" s="84" t="s">
        <v>113</v>
      </c>
      <c r="W521" s="55"/>
      <c r="X521" s="53"/>
      <c r="Y521" s="52"/>
      <c r="Z521" s="53"/>
    </row>
    <row r="522" spans="1:26">
      <c r="A522" s="84" t="s">
        <v>82</v>
      </c>
      <c r="B522" s="84" t="s">
        <v>223</v>
      </c>
      <c r="C522" s="84" t="s">
        <v>990</v>
      </c>
      <c r="D522" s="84" t="s">
        <v>468</v>
      </c>
      <c r="E522" s="84" t="s">
        <v>480</v>
      </c>
      <c r="F522" s="84" t="s">
        <v>38</v>
      </c>
      <c r="G522" s="84" t="s">
        <v>26</v>
      </c>
      <c r="H522" s="84" t="s">
        <v>16</v>
      </c>
      <c r="I522" s="84" t="s">
        <v>26</v>
      </c>
      <c r="J522" s="84" t="s">
        <v>1680</v>
      </c>
      <c r="K522" s="84" t="s">
        <v>1000</v>
      </c>
      <c r="L522" s="89" t="s">
        <v>1009</v>
      </c>
      <c r="M522" s="89"/>
      <c r="N522" s="90"/>
      <c r="O522" s="89"/>
      <c r="P522" s="89">
        <v>41122</v>
      </c>
      <c r="Q522" s="90" t="s">
        <v>1010</v>
      </c>
      <c r="R522" s="93"/>
      <c r="S522" s="90"/>
      <c r="T522" s="84" t="s">
        <v>944</v>
      </c>
      <c r="U522" s="84" t="s">
        <v>1011</v>
      </c>
      <c r="W522" s="55"/>
      <c r="X522" s="53"/>
      <c r="Y522" s="52"/>
      <c r="Z522" s="53"/>
    </row>
    <row r="523" spans="1:26">
      <c r="A523" s="84" t="s">
        <v>82</v>
      </c>
      <c r="B523" s="84" t="s">
        <v>223</v>
      </c>
      <c r="C523" s="84" t="s">
        <v>990</v>
      </c>
      <c r="D523" s="84" t="s">
        <v>468</v>
      </c>
      <c r="E523" s="84" t="s">
        <v>468</v>
      </c>
      <c r="F523" s="84" t="s">
        <v>38</v>
      </c>
      <c r="G523" s="84" t="s">
        <v>26</v>
      </c>
      <c r="H523" s="84" t="s">
        <v>16</v>
      </c>
      <c r="I523" s="84" t="s">
        <v>26</v>
      </c>
      <c r="J523" s="84" t="s">
        <v>1680</v>
      </c>
      <c r="K523" s="84" t="s">
        <v>994</v>
      </c>
      <c r="L523" s="89" t="s">
        <v>915</v>
      </c>
      <c r="M523" s="89">
        <v>41182</v>
      </c>
      <c r="N523" s="90" t="s">
        <v>335</v>
      </c>
      <c r="O523" s="89">
        <v>41212</v>
      </c>
      <c r="P523" s="89">
        <v>41153</v>
      </c>
      <c r="Q523" s="90" t="s">
        <v>113</v>
      </c>
      <c r="R523" s="93">
        <v>0.85</v>
      </c>
      <c r="S523" s="90"/>
      <c r="T523" s="84" t="s">
        <v>945</v>
      </c>
      <c r="U523" s="84">
        <v>0.85</v>
      </c>
      <c r="W523" s="55"/>
      <c r="X523" s="53"/>
      <c r="Y523" s="52"/>
      <c r="Z523" s="53"/>
    </row>
    <row r="524" spans="1:26">
      <c r="A524" s="84" t="s">
        <v>82</v>
      </c>
      <c r="B524" s="84" t="s">
        <v>223</v>
      </c>
      <c r="C524" s="84" t="s">
        <v>990</v>
      </c>
      <c r="D524" s="84" t="s">
        <v>516</v>
      </c>
      <c r="E524" s="84" t="s">
        <v>516</v>
      </c>
      <c r="F524" s="84" t="s">
        <v>38</v>
      </c>
      <c r="G524" s="84" t="s">
        <v>26</v>
      </c>
      <c r="H524" s="84" t="s">
        <v>16</v>
      </c>
      <c r="I524" s="84" t="s">
        <v>26</v>
      </c>
      <c r="J524" s="84" t="s">
        <v>1680</v>
      </c>
      <c r="K524" s="84" t="s">
        <v>1000</v>
      </c>
      <c r="L524" s="89">
        <v>40087</v>
      </c>
      <c r="M524" s="89">
        <v>41518</v>
      </c>
      <c r="N524" s="90">
        <v>2</v>
      </c>
      <c r="O524" s="89">
        <v>42248</v>
      </c>
      <c r="P524" s="89">
        <v>42248</v>
      </c>
      <c r="Q524" s="90" t="s">
        <v>1012</v>
      </c>
      <c r="R524" s="93">
        <v>0.84</v>
      </c>
      <c r="S524" s="90"/>
      <c r="T524" s="84" t="s">
        <v>946</v>
      </c>
      <c r="U524" s="84">
        <v>0.84</v>
      </c>
      <c r="V524" s="56"/>
      <c r="W524" s="55"/>
      <c r="X524" s="53"/>
      <c r="Y524" s="53"/>
      <c r="Z524" s="53"/>
    </row>
    <row r="525" spans="1:26">
      <c r="A525" s="84" t="s">
        <v>82</v>
      </c>
      <c r="B525" s="84" t="s">
        <v>223</v>
      </c>
      <c r="C525" s="84" t="s">
        <v>990</v>
      </c>
      <c r="D525" s="84" t="s">
        <v>255</v>
      </c>
      <c r="E525" s="84" t="s">
        <v>255</v>
      </c>
      <c r="F525" s="84" t="s">
        <v>38</v>
      </c>
      <c r="G525" s="84" t="s">
        <v>26</v>
      </c>
      <c r="H525" s="84" t="s">
        <v>16</v>
      </c>
      <c r="I525" s="84" t="s">
        <v>26</v>
      </c>
      <c r="J525" s="84" t="s">
        <v>1680</v>
      </c>
      <c r="K525" s="84" t="s">
        <v>113</v>
      </c>
      <c r="L525" s="89" t="s">
        <v>113</v>
      </c>
      <c r="M525" s="89" t="s">
        <v>113</v>
      </c>
      <c r="N525" s="90" t="s">
        <v>113</v>
      </c>
      <c r="O525" s="89" t="s">
        <v>113</v>
      </c>
      <c r="P525" s="89" t="s">
        <v>113</v>
      </c>
      <c r="Q525" s="90" t="s">
        <v>113</v>
      </c>
      <c r="R525" s="93"/>
      <c r="S525" s="90"/>
      <c r="T525" s="84" t="s">
        <v>1375</v>
      </c>
      <c r="U525" s="84" t="s">
        <v>113</v>
      </c>
      <c r="V525" s="56"/>
      <c r="W525" s="55"/>
      <c r="X525" s="53"/>
      <c r="Y525" s="53"/>
      <c r="Z525" s="53"/>
    </row>
    <row r="526" spans="1:26" ht="31.5">
      <c r="A526" s="84" t="s">
        <v>82</v>
      </c>
      <c r="B526" s="84" t="s">
        <v>223</v>
      </c>
      <c r="C526" s="84" t="s">
        <v>1013</v>
      </c>
      <c r="D526" s="84" t="s">
        <v>1487</v>
      </c>
      <c r="E526" s="84" t="s">
        <v>1014</v>
      </c>
      <c r="F526" s="84" t="s">
        <v>35</v>
      </c>
      <c r="G526" s="84" t="s">
        <v>26</v>
      </c>
      <c r="H526" s="84" t="s">
        <v>16</v>
      </c>
      <c r="I526" s="84" t="s">
        <v>26</v>
      </c>
      <c r="J526" s="84" t="s">
        <v>1407</v>
      </c>
      <c r="K526" s="84" t="s">
        <v>801</v>
      </c>
      <c r="L526" s="89" t="s">
        <v>1762</v>
      </c>
      <c r="M526" s="89">
        <v>41729</v>
      </c>
      <c r="N526" s="90" t="s">
        <v>617</v>
      </c>
      <c r="O526" s="89">
        <v>42460</v>
      </c>
      <c r="P526" s="89">
        <v>41729</v>
      </c>
      <c r="Q526" s="90" t="s">
        <v>1682</v>
      </c>
      <c r="R526" s="93"/>
      <c r="S526" s="90" t="s">
        <v>20</v>
      </c>
      <c r="T526" s="84" t="s">
        <v>1375</v>
      </c>
      <c r="U526" s="84"/>
      <c r="V526" s="56"/>
      <c r="W526" s="55"/>
      <c r="X526" s="53"/>
      <c r="Y526" s="53"/>
      <c r="Z526" s="53"/>
    </row>
    <row r="527" spans="1:26" ht="31.5">
      <c r="A527" s="84" t="s">
        <v>82</v>
      </c>
      <c r="B527" s="84" t="s">
        <v>223</v>
      </c>
      <c r="C527" s="84" t="s">
        <v>1013</v>
      </c>
      <c r="D527" s="84" t="s">
        <v>1381</v>
      </c>
      <c r="E527" s="84" t="s">
        <v>1015</v>
      </c>
      <c r="F527" s="84" t="s">
        <v>35</v>
      </c>
      <c r="G527" s="84" t="s">
        <v>15</v>
      </c>
      <c r="H527" s="84" t="s">
        <v>16</v>
      </c>
      <c r="I527" s="84" t="s">
        <v>26</v>
      </c>
      <c r="J527" s="84" t="s">
        <v>1407</v>
      </c>
      <c r="K527" s="84" t="s">
        <v>801</v>
      </c>
      <c r="L527" s="89">
        <v>38961</v>
      </c>
      <c r="M527" s="89">
        <v>48092</v>
      </c>
      <c r="N527" s="90"/>
      <c r="O527" s="89">
        <v>48092</v>
      </c>
      <c r="P527" s="89">
        <v>48092</v>
      </c>
      <c r="Q527" s="90" t="s">
        <v>113</v>
      </c>
      <c r="R527" s="93"/>
      <c r="S527" s="90" t="s">
        <v>20</v>
      </c>
      <c r="T527" s="84" t="s">
        <v>1375</v>
      </c>
      <c r="U527" s="84"/>
      <c r="V527" s="56"/>
      <c r="W527" s="55"/>
      <c r="X527" s="53"/>
      <c r="Y527" s="53"/>
      <c r="Z527" s="53"/>
    </row>
    <row r="528" spans="1:26">
      <c r="A528" s="84" t="s">
        <v>82</v>
      </c>
      <c r="B528" s="84" t="s">
        <v>223</v>
      </c>
      <c r="C528" s="84" t="s">
        <v>1016</v>
      </c>
      <c r="D528" s="84" t="s">
        <v>1388</v>
      </c>
      <c r="E528" s="84" t="s">
        <v>1017</v>
      </c>
      <c r="F528" s="84" t="s">
        <v>38</v>
      </c>
      <c r="G528" s="84" t="s">
        <v>26</v>
      </c>
      <c r="H528" s="84" t="s">
        <v>16</v>
      </c>
      <c r="I528" s="84" t="s">
        <v>26</v>
      </c>
      <c r="J528" s="84" t="s">
        <v>1683</v>
      </c>
      <c r="K528" s="84"/>
      <c r="L528" s="89">
        <v>38078</v>
      </c>
      <c r="M528" s="89">
        <v>39172</v>
      </c>
      <c r="N528" s="90"/>
      <c r="O528" s="89">
        <v>42825</v>
      </c>
      <c r="P528" s="89">
        <v>42825</v>
      </c>
      <c r="Q528" s="90"/>
      <c r="R528" s="93"/>
      <c r="S528" s="90" t="s">
        <v>20</v>
      </c>
      <c r="T528" s="84" t="s">
        <v>1375</v>
      </c>
      <c r="U528" s="84"/>
      <c r="V528" s="56"/>
      <c r="W528" s="55"/>
      <c r="X528" s="53"/>
      <c r="Y528" s="52"/>
      <c r="Z528" s="53"/>
    </row>
    <row r="529" spans="1:26">
      <c r="A529" s="84" t="s">
        <v>82</v>
      </c>
      <c r="B529" s="84" t="s">
        <v>223</v>
      </c>
      <c r="C529" s="84" t="s">
        <v>1016</v>
      </c>
      <c r="D529" s="84" t="s">
        <v>1389</v>
      </c>
      <c r="E529" s="84" t="s">
        <v>277</v>
      </c>
      <c r="F529" s="84" t="s">
        <v>38</v>
      </c>
      <c r="G529" s="84" t="s">
        <v>26</v>
      </c>
      <c r="H529" s="84" t="s">
        <v>16</v>
      </c>
      <c r="I529" s="84" t="s">
        <v>26</v>
      </c>
      <c r="J529" s="84" t="s">
        <v>1683</v>
      </c>
      <c r="K529" s="84"/>
      <c r="L529" s="89">
        <v>41000</v>
      </c>
      <c r="M529" s="89">
        <v>42094</v>
      </c>
      <c r="N529" s="90"/>
      <c r="O529" s="89">
        <v>43190</v>
      </c>
      <c r="P529" s="89">
        <v>43190</v>
      </c>
      <c r="Q529" s="90"/>
      <c r="R529" s="93"/>
      <c r="S529" s="90" t="s">
        <v>20</v>
      </c>
      <c r="T529" s="84" t="s">
        <v>1375</v>
      </c>
      <c r="U529" s="84"/>
      <c r="V529" s="56"/>
      <c r="W529" s="55"/>
      <c r="X529" s="53"/>
      <c r="Y529" s="52"/>
      <c r="Z529" s="53"/>
    </row>
    <row r="530" spans="1:26">
      <c r="A530" s="84" t="s">
        <v>82</v>
      </c>
      <c r="B530" s="84" t="s">
        <v>223</v>
      </c>
      <c r="C530" s="84" t="s">
        <v>1016</v>
      </c>
      <c r="D530" s="84" t="s">
        <v>468</v>
      </c>
      <c r="E530" s="84" t="s">
        <v>468</v>
      </c>
      <c r="F530" s="84" t="s">
        <v>38</v>
      </c>
      <c r="G530" s="84" t="s">
        <v>26</v>
      </c>
      <c r="H530" s="84" t="s">
        <v>16</v>
      </c>
      <c r="I530" s="84" t="s">
        <v>26</v>
      </c>
      <c r="J530" s="84" t="s">
        <v>1683</v>
      </c>
      <c r="K530" s="84"/>
      <c r="L530" s="89">
        <v>40749</v>
      </c>
      <c r="M530" s="89">
        <v>41114</v>
      </c>
      <c r="N530" s="90"/>
      <c r="O530" s="89">
        <v>41479</v>
      </c>
      <c r="P530" s="89">
        <v>41479</v>
      </c>
      <c r="Q530" s="90"/>
      <c r="R530" s="93"/>
      <c r="S530" s="90" t="s">
        <v>20</v>
      </c>
      <c r="T530" s="84" t="s">
        <v>1375</v>
      </c>
      <c r="U530" s="84"/>
      <c r="W530" s="55"/>
      <c r="X530" s="53"/>
      <c r="Y530" s="52"/>
      <c r="Z530" s="53"/>
    </row>
    <row r="531" spans="1:26" ht="31.5">
      <c r="A531" s="84" t="s">
        <v>82</v>
      </c>
      <c r="B531" s="84" t="s">
        <v>223</v>
      </c>
      <c r="C531" s="84" t="s">
        <v>1018</v>
      </c>
      <c r="D531" s="84" t="s">
        <v>1376</v>
      </c>
      <c r="E531" s="84" t="s">
        <v>1684</v>
      </c>
      <c r="F531" s="84" t="s">
        <v>27</v>
      </c>
      <c r="G531" s="84" t="s">
        <v>26</v>
      </c>
      <c r="H531" s="84" t="s">
        <v>16</v>
      </c>
      <c r="I531" s="84" t="s">
        <v>26</v>
      </c>
      <c r="J531" s="84" t="s">
        <v>1390</v>
      </c>
      <c r="K531" s="84"/>
      <c r="L531" s="89" t="s">
        <v>113</v>
      </c>
      <c r="M531" s="89" t="s">
        <v>113</v>
      </c>
      <c r="N531" s="90" t="s">
        <v>113</v>
      </c>
      <c r="O531" s="89" t="s">
        <v>113</v>
      </c>
      <c r="P531" s="89"/>
      <c r="Q531" s="90"/>
      <c r="R531" s="93"/>
      <c r="S531" s="90" t="s">
        <v>20</v>
      </c>
      <c r="T531" s="84" t="s">
        <v>1375</v>
      </c>
      <c r="U531" s="84"/>
      <c r="W531" s="55"/>
      <c r="X531" s="53"/>
      <c r="Y531" s="52"/>
      <c r="Z531" s="53"/>
    </row>
    <row r="532" spans="1:26">
      <c r="A532" s="84" t="s">
        <v>82</v>
      </c>
      <c r="B532" s="84" t="s">
        <v>223</v>
      </c>
      <c r="C532" s="84" t="s">
        <v>1018</v>
      </c>
      <c r="D532" s="84" t="s">
        <v>1389</v>
      </c>
      <c r="E532" s="84" t="s">
        <v>1685</v>
      </c>
      <c r="F532" s="84" t="s">
        <v>27</v>
      </c>
      <c r="G532" s="84" t="s">
        <v>26</v>
      </c>
      <c r="H532" s="84" t="s">
        <v>16</v>
      </c>
      <c r="I532" s="84" t="s">
        <v>26</v>
      </c>
      <c r="J532" s="84" t="s">
        <v>1390</v>
      </c>
      <c r="K532" s="84" t="s">
        <v>686</v>
      </c>
      <c r="L532" s="89">
        <v>40612</v>
      </c>
      <c r="M532" s="89">
        <v>42073</v>
      </c>
      <c r="N532" s="90"/>
      <c r="O532" s="89"/>
      <c r="P532" s="89">
        <v>42073</v>
      </c>
      <c r="Q532" s="90"/>
      <c r="R532" s="93">
        <v>0.6</v>
      </c>
      <c r="S532" s="90" t="s">
        <v>20</v>
      </c>
      <c r="T532" s="84" t="s">
        <v>944</v>
      </c>
      <c r="U532" s="84" t="s">
        <v>1686</v>
      </c>
      <c r="W532" s="53"/>
      <c r="X532" s="53"/>
      <c r="Y532" s="52"/>
      <c r="Z532" s="53"/>
    </row>
    <row r="533" spans="1:26">
      <c r="A533" s="84" t="s">
        <v>82</v>
      </c>
      <c r="B533" s="84" t="s">
        <v>223</v>
      </c>
      <c r="C533" s="84" t="s">
        <v>1018</v>
      </c>
      <c r="D533" s="84" t="s">
        <v>468</v>
      </c>
      <c r="E533" s="84" t="s">
        <v>1687</v>
      </c>
      <c r="F533" s="84" t="s">
        <v>27</v>
      </c>
      <c r="G533" s="84" t="s">
        <v>26</v>
      </c>
      <c r="H533" s="84" t="s">
        <v>16</v>
      </c>
      <c r="I533" s="84" t="s">
        <v>26</v>
      </c>
      <c r="J533" s="84" t="s">
        <v>1390</v>
      </c>
      <c r="K533" s="84" t="s">
        <v>686</v>
      </c>
      <c r="L533" s="89">
        <v>40364</v>
      </c>
      <c r="M533" s="89">
        <v>42190</v>
      </c>
      <c r="N533" s="90" t="s">
        <v>375</v>
      </c>
      <c r="O533" s="89"/>
      <c r="P533" s="89">
        <v>42190</v>
      </c>
      <c r="Q533" s="90"/>
      <c r="R533" s="93">
        <v>2.5000000000000001E-2</v>
      </c>
      <c r="S533" s="90" t="s">
        <v>20</v>
      </c>
      <c r="T533" s="84" t="s">
        <v>946</v>
      </c>
      <c r="U533" s="84" t="s">
        <v>1688</v>
      </c>
      <c r="W533" s="55"/>
      <c r="X533" s="53"/>
      <c r="Y533" s="52"/>
      <c r="Z533" s="53"/>
    </row>
    <row r="534" spans="1:26">
      <c r="A534" s="84" t="s">
        <v>82</v>
      </c>
      <c r="B534" s="84" t="s">
        <v>223</v>
      </c>
      <c r="C534" s="84" t="s">
        <v>1018</v>
      </c>
      <c r="D534" s="84" t="s">
        <v>468</v>
      </c>
      <c r="E534" s="84" t="s">
        <v>1689</v>
      </c>
      <c r="F534" s="84" t="s">
        <v>27</v>
      </c>
      <c r="G534" s="84" t="s">
        <v>26</v>
      </c>
      <c r="H534" s="84" t="s">
        <v>16</v>
      </c>
      <c r="I534" s="84" t="s">
        <v>26</v>
      </c>
      <c r="J534" s="84" t="s">
        <v>1390</v>
      </c>
      <c r="K534" s="84" t="s">
        <v>686</v>
      </c>
      <c r="L534" s="89">
        <v>40269</v>
      </c>
      <c r="M534" s="89">
        <v>42095</v>
      </c>
      <c r="N534" s="90" t="s">
        <v>375</v>
      </c>
      <c r="O534" s="89"/>
      <c r="P534" s="89">
        <v>42095</v>
      </c>
      <c r="Q534" s="90"/>
      <c r="R534" s="93">
        <v>0.15</v>
      </c>
      <c r="S534" s="90" t="s">
        <v>20</v>
      </c>
      <c r="T534" s="84" t="s">
        <v>947</v>
      </c>
      <c r="U534" s="84" t="s">
        <v>1690</v>
      </c>
      <c r="W534" s="55"/>
      <c r="X534" s="53"/>
      <c r="Y534" s="52"/>
      <c r="Z534" s="53"/>
    </row>
    <row r="535" spans="1:26">
      <c r="A535" s="84" t="s">
        <v>82</v>
      </c>
      <c r="B535" s="84" t="s">
        <v>223</v>
      </c>
      <c r="C535" s="84" t="s">
        <v>1018</v>
      </c>
      <c r="D535" s="84" t="s">
        <v>1389</v>
      </c>
      <c r="E535" s="84" t="s">
        <v>332</v>
      </c>
      <c r="F535" s="84" t="s">
        <v>27</v>
      </c>
      <c r="G535" s="84" t="s">
        <v>26</v>
      </c>
      <c r="H535" s="84" t="s">
        <v>16</v>
      </c>
      <c r="I535" s="84" t="s">
        <v>26</v>
      </c>
      <c r="J535" s="84" t="s">
        <v>1390</v>
      </c>
      <c r="K535" s="84" t="s">
        <v>686</v>
      </c>
      <c r="L535" s="89"/>
      <c r="M535" s="89" t="s">
        <v>1691</v>
      </c>
      <c r="N535" s="90">
        <v>0</v>
      </c>
      <c r="O535" s="89"/>
      <c r="P535" s="89" t="s">
        <v>1691</v>
      </c>
      <c r="Q535" s="90"/>
      <c r="R535" s="93"/>
      <c r="S535" s="90" t="s">
        <v>20</v>
      </c>
      <c r="T535" s="84" t="s">
        <v>948</v>
      </c>
      <c r="U535" s="84"/>
      <c r="W535" s="55"/>
      <c r="X535" s="53"/>
      <c r="Y535" s="52"/>
      <c r="Z535" s="53"/>
    </row>
    <row r="536" spans="1:26">
      <c r="A536" s="84" t="s">
        <v>82</v>
      </c>
      <c r="B536" s="84" t="s">
        <v>223</v>
      </c>
      <c r="C536" s="84" t="s">
        <v>1018</v>
      </c>
      <c r="D536" s="84" t="s">
        <v>1641</v>
      </c>
      <c r="E536" s="84" t="s">
        <v>1692</v>
      </c>
      <c r="F536" s="84" t="s">
        <v>27</v>
      </c>
      <c r="G536" s="84" t="s">
        <v>26</v>
      </c>
      <c r="H536" s="84" t="s">
        <v>16</v>
      </c>
      <c r="I536" s="84" t="s">
        <v>26</v>
      </c>
      <c r="J536" s="84" t="s">
        <v>1390</v>
      </c>
      <c r="K536" s="84" t="s">
        <v>686</v>
      </c>
      <c r="L536" s="89">
        <v>40223</v>
      </c>
      <c r="M536" s="89">
        <v>42049</v>
      </c>
      <c r="N536" s="90" t="s">
        <v>375</v>
      </c>
      <c r="O536" s="89"/>
      <c r="P536" s="89">
        <v>42049</v>
      </c>
      <c r="Q536" s="90"/>
      <c r="R536" s="93">
        <v>0.1</v>
      </c>
      <c r="S536" s="90" t="s">
        <v>20</v>
      </c>
      <c r="T536" s="84" t="s">
        <v>1693</v>
      </c>
      <c r="U536" s="84" t="s">
        <v>1694</v>
      </c>
      <c r="W536" s="55"/>
      <c r="X536" s="53"/>
      <c r="Y536" s="52"/>
      <c r="Z536" s="53"/>
    </row>
    <row r="537" spans="1:26">
      <c r="A537" s="84" t="s">
        <v>82</v>
      </c>
      <c r="B537" s="84" t="s">
        <v>223</v>
      </c>
      <c r="C537" s="84" t="s">
        <v>1018</v>
      </c>
      <c r="D537" s="84" t="s">
        <v>468</v>
      </c>
      <c r="E537" s="84" t="s">
        <v>1695</v>
      </c>
      <c r="F537" s="84" t="s">
        <v>27</v>
      </c>
      <c r="G537" s="84" t="s">
        <v>26</v>
      </c>
      <c r="H537" s="84" t="s">
        <v>16</v>
      </c>
      <c r="I537" s="84" t="s">
        <v>26</v>
      </c>
      <c r="J537" s="84" t="s">
        <v>1390</v>
      </c>
      <c r="K537" s="84" t="s">
        <v>686</v>
      </c>
      <c r="L537" s="89">
        <v>40238</v>
      </c>
      <c r="M537" s="89">
        <v>42064</v>
      </c>
      <c r="N537" s="90" t="s">
        <v>375</v>
      </c>
      <c r="O537" s="89"/>
      <c r="P537" s="89">
        <v>42064</v>
      </c>
      <c r="Q537" s="90"/>
      <c r="R537" s="93">
        <v>3.0000000000000001E-3</v>
      </c>
      <c r="S537" s="90" t="s">
        <v>20</v>
      </c>
      <c r="T537" s="84" t="s">
        <v>1696</v>
      </c>
      <c r="U537" s="84" t="s">
        <v>1697</v>
      </c>
      <c r="W537" s="55"/>
      <c r="X537" s="53"/>
      <c r="Y537" s="52"/>
      <c r="Z537" s="53"/>
    </row>
    <row r="538" spans="1:26">
      <c r="A538" s="84" t="s">
        <v>82</v>
      </c>
      <c r="B538" s="84" t="s">
        <v>223</v>
      </c>
      <c r="C538" s="84" t="s">
        <v>1018</v>
      </c>
      <c r="D538" s="84" t="s">
        <v>1388</v>
      </c>
      <c r="E538" s="84" t="s">
        <v>257</v>
      </c>
      <c r="F538" s="84" t="s">
        <v>27</v>
      </c>
      <c r="G538" s="84" t="s">
        <v>26</v>
      </c>
      <c r="H538" s="84" t="s">
        <v>16</v>
      </c>
      <c r="I538" s="84" t="s">
        <v>26</v>
      </c>
      <c r="J538" s="84" t="s">
        <v>1390</v>
      </c>
      <c r="K538" s="84" t="s">
        <v>686</v>
      </c>
      <c r="L538" s="89">
        <v>40575</v>
      </c>
      <c r="M538" s="89">
        <v>42095</v>
      </c>
      <c r="N538" s="90" t="s">
        <v>375</v>
      </c>
      <c r="O538" s="89"/>
      <c r="P538" s="89">
        <v>42095</v>
      </c>
      <c r="Q538" s="90"/>
      <c r="R538" s="93">
        <v>3.0000000000000001E-3</v>
      </c>
      <c r="S538" s="90" t="s">
        <v>20</v>
      </c>
      <c r="T538" s="84" t="s">
        <v>1698</v>
      </c>
      <c r="U538" s="84" t="s">
        <v>1699</v>
      </c>
      <c r="W538" s="55"/>
      <c r="X538" s="53"/>
      <c r="Y538" s="52"/>
      <c r="Z538" s="53"/>
    </row>
    <row r="539" spans="1:26" ht="31.5">
      <c r="A539" s="84" t="s">
        <v>82</v>
      </c>
      <c r="B539" s="84" t="s">
        <v>223</v>
      </c>
      <c r="C539" s="84" t="s">
        <v>1019</v>
      </c>
      <c r="D539" s="84" t="s">
        <v>1376</v>
      </c>
      <c r="E539" s="84" t="s">
        <v>1020</v>
      </c>
      <c r="F539" s="84" t="s">
        <v>1700</v>
      </c>
      <c r="G539" s="84" t="s">
        <v>26</v>
      </c>
      <c r="H539" s="84" t="s">
        <v>16</v>
      </c>
      <c r="I539" s="84" t="s">
        <v>26</v>
      </c>
      <c r="J539" s="84" t="s">
        <v>1390</v>
      </c>
      <c r="K539" s="84" t="s">
        <v>280</v>
      </c>
      <c r="L539" s="89" t="s">
        <v>1021</v>
      </c>
      <c r="M539" s="89" t="s">
        <v>1022</v>
      </c>
      <c r="N539" s="90" t="s">
        <v>315</v>
      </c>
      <c r="O539" s="89" t="s">
        <v>1023</v>
      </c>
      <c r="P539" s="89" t="s">
        <v>1024</v>
      </c>
      <c r="Q539" s="90" t="s">
        <v>1025</v>
      </c>
      <c r="R539" s="93">
        <v>15</v>
      </c>
      <c r="S539" s="90" t="s">
        <v>20</v>
      </c>
      <c r="T539" s="84" t="s">
        <v>1375</v>
      </c>
      <c r="U539" s="84" t="s">
        <v>1026</v>
      </c>
      <c r="W539" s="55"/>
      <c r="X539" s="53"/>
      <c r="Y539" s="52"/>
      <c r="Z539" s="53"/>
    </row>
    <row r="540" spans="1:26" ht="31.5">
      <c r="A540" s="84" t="s">
        <v>82</v>
      </c>
      <c r="B540" s="84" t="s">
        <v>223</v>
      </c>
      <c r="C540" s="84" t="s">
        <v>1019</v>
      </c>
      <c r="D540" s="84" t="s">
        <v>1381</v>
      </c>
      <c r="E540" s="84" t="s">
        <v>1027</v>
      </c>
      <c r="F540" s="84" t="s">
        <v>1700</v>
      </c>
      <c r="G540" s="84" t="s">
        <v>26</v>
      </c>
      <c r="H540" s="84" t="s">
        <v>16</v>
      </c>
      <c r="I540" s="84" t="s">
        <v>26</v>
      </c>
      <c r="J540" s="84" t="s">
        <v>1390</v>
      </c>
      <c r="K540" s="84" t="s">
        <v>280</v>
      </c>
      <c r="L540" s="89" t="s">
        <v>1028</v>
      </c>
      <c r="M540" s="89" t="s">
        <v>1029</v>
      </c>
      <c r="N540" s="90">
        <v>0</v>
      </c>
      <c r="O540" s="89" t="s">
        <v>1029</v>
      </c>
      <c r="P540" s="89" t="s">
        <v>1029</v>
      </c>
      <c r="Q540" s="90" t="s">
        <v>1030</v>
      </c>
      <c r="R540" s="93">
        <v>32</v>
      </c>
      <c r="S540" s="90" t="s">
        <v>20</v>
      </c>
      <c r="T540" s="84" t="s">
        <v>1375</v>
      </c>
      <c r="U540" s="84" t="s">
        <v>1031</v>
      </c>
      <c r="W540" s="55"/>
      <c r="X540" s="53"/>
      <c r="Y540" s="52"/>
      <c r="Z540" s="53"/>
    </row>
    <row r="541" spans="1:26" ht="31.5">
      <c r="A541" s="84" t="s">
        <v>82</v>
      </c>
      <c r="B541" s="84" t="s">
        <v>223</v>
      </c>
      <c r="C541" s="84" t="s">
        <v>1032</v>
      </c>
      <c r="D541" s="84" t="s">
        <v>1388</v>
      </c>
      <c r="E541" s="84" t="s">
        <v>1033</v>
      </c>
      <c r="F541" s="84" t="s">
        <v>39</v>
      </c>
      <c r="G541" s="84" t="s">
        <v>26</v>
      </c>
      <c r="H541" s="84" t="s">
        <v>16</v>
      </c>
      <c r="I541" s="84" t="s">
        <v>26</v>
      </c>
      <c r="J541" s="84" t="s">
        <v>1378</v>
      </c>
      <c r="K541" s="84"/>
      <c r="L541" s="89"/>
      <c r="M541" s="89" t="s">
        <v>1034</v>
      </c>
      <c r="N541" s="90" t="s">
        <v>1035</v>
      </c>
      <c r="O541" s="89">
        <v>43008</v>
      </c>
      <c r="P541" s="89">
        <v>41912</v>
      </c>
      <c r="Q541" s="90"/>
      <c r="R541" s="93"/>
      <c r="S541" s="90" t="s">
        <v>20</v>
      </c>
      <c r="T541" s="84" t="s">
        <v>1375</v>
      </c>
      <c r="U541" s="84"/>
      <c r="W541" s="55"/>
      <c r="X541" s="53"/>
      <c r="Y541" s="52"/>
      <c r="Z541" s="53"/>
    </row>
    <row r="542" spans="1:26">
      <c r="A542" s="84" t="s">
        <v>82</v>
      </c>
      <c r="B542" s="84" t="s">
        <v>223</v>
      </c>
      <c r="C542" s="84" t="s">
        <v>1032</v>
      </c>
      <c r="D542" s="84" t="s">
        <v>468</v>
      </c>
      <c r="E542" s="84" t="s">
        <v>1036</v>
      </c>
      <c r="F542" s="84" t="s">
        <v>39</v>
      </c>
      <c r="G542" s="84" t="s">
        <v>26</v>
      </c>
      <c r="H542" s="84" t="s">
        <v>16</v>
      </c>
      <c r="I542" s="84" t="s">
        <v>26</v>
      </c>
      <c r="J542" s="84" t="s">
        <v>1378</v>
      </c>
      <c r="K542" s="84"/>
      <c r="L542" s="89">
        <v>2006</v>
      </c>
      <c r="M542" s="89">
        <v>39995</v>
      </c>
      <c r="N542" s="90" t="s">
        <v>387</v>
      </c>
      <c r="O542" s="89">
        <v>41460</v>
      </c>
      <c r="P542" s="89">
        <v>41456</v>
      </c>
      <c r="Q542" s="90"/>
      <c r="R542" s="93"/>
      <c r="S542" s="90" t="s">
        <v>20</v>
      </c>
      <c r="T542" s="84" t="s">
        <v>1375</v>
      </c>
      <c r="U542" s="84"/>
      <c r="W542" s="55"/>
      <c r="X542" s="53"/>
      <c r="Y542" s="52"/>
      <c r="Z542" s="53"/>
    </row>
    <row r="543" spans="1:26">
      <c r="A543" s="84" t="s">
        <v>82</v>
      </c>
      <c r="B543" s="84" t="s">
        <v>223</v>
      </c>
      <c r="C543" s="84" t="s">
        <v>1032</v>
      </c>
      <c r="D543" s="84" t="s">
        <v>1464</v>
      </c>
      <c r="E543" s="84" t="s">
        <v>1037</v>
      </c>
      <c r="F543" s="84" t="s">
        <v>39</v>
      </c>
      <c r="G543" s="84" t="s">
        <v>26</v>
      </c>
      <c r="H543" s="84" t="s">
        <v>16</v>
      </c>
      <c r="I543" s="84" t="s">
        <v>26</v>
      </c>
      <c r="J543" s="84" t="s">
        <v>1378</v>
      </c>
      <c r="K543" s="84"/>
      <c r="L543" s="89" t="s">
        <v>1038</v>
      </c>
      <c r="M543" s="89" t="s">
        <v>1039</v>
      </c>
      <c r="N543" s="90"/>
      <c r="O543" s="89">
        <v>41912</v>
      </c>
      <c r="P543" s="89">
        <v>41912</v>
      </c>
      <c r="Q543" s="90"/>
      <c r="R543" s="93"/>
      <c r="S543" s="90" t="s">
        <v>20</v>
      </c>
      <c r="T543" s="84" t="s">
        <v>1375</v>
      </c>
      <c r="U543" s="84"/>
      <c r="W543" s="55"/>
      <c r="X543" s="53"/>
      <c r="Y543" s="52"/>
      <c r="Z543" s="53"/>
    </row>
    <row r="544" spans="1:26">
      <c r="A544" s="84" t="s">
        <v>82</v>
      </c>
      <c r="B544" s="84" t="s">
        <v>223</v>
      </c>
      <c r="C544" s="84" t="s">
        <v>1032</v>
      </c>
      <c r="D544" s="84" t="s">
        <v>1388</v>
      </c>
      <c r="E544" s="84" t="s">
        <v>1040</v>
      </c>
      <c r="F544" s="84" t="s">
        <v>39</v>
      </c>
      <c r="G544" s="84" t="s">
        <v>26</v>
      </c>
      <c r="H544" s="84" t="s">
        <v>16</v>
      </c>
      <c r="I544" s="84" t="s">
        <v>26</v>
      </c>
      <c r="J544" s="84" t="s">
        <v>1378</v>
      </c>
      <c r="K544" s="84"/>
      <c r="L544" s="89">
        <v>39629</v>
      </c>
      <c r="M544" s="89">
        <v>41460</v>
      </c>
      <c r="N544" s="90" t="s">
        <v>276</v>
      </c>
      <c r="O544" s="89">
        <v>42921</v>
      </c>
      <c r="P544" s="89">
        <v>41460</v>
      </c>
      <c r="Q544" s="90"/>
      <c r="R544" s="93"/>
      <c r="S544" s="90" t="s">
        <v>20</v>
      </c>
      <c r="T544" s="84" t="s">
        <v>1375</v>
      </c>
      <c r="U544" s="84"/>
      <c r="W544" s="55"/>
      <c r="X544" s="53"/>
      <c r="Y544" s="52"/>
      <c r="Z544" s="53"/>
    </row>
    <row r="545" spans="1:26" ht="31.5">
      <c r="A545" s="84" t="s">
        <v>82</v>
      </c>
      <c r="B545" s="84" t="s">
        <v>223</v>
      </c>
      <c r="C545" s="84" t="s">
        <v>1041</v>
      </c>
      <c r="D545" s="84" t="s">
        <v>468</v>
      </c>
      <c r="E545" s="84" t="s">
        <v>1042</v>
      </c>
      <c r="F545" s="84" t="s">
        <v>35</v>
      </c>
      <c r="G545" s="84" t="s">
        <v>26</v>
      </c>
      <c r="H545" s="84" t="s">
        <v>16</v>
      </c>
      <c r="I545" s="84" t="s">
        <v>26</v>
      </c>
      <c r="J545" s="84" t="s">
        <v>1407</v>
      </c>
      <c r="K545" s="84"/>
      <c r="L545" s="89">
        <v>41000</v>
      </c>
      <c r="M545" s="89">
        <v>41729</v>
      </c>
      <c r="N545" s="90" t="s">
        <v>1701</v>
      </c>
      <c r="O545" s="89">
        <v>42460</v>
      </c>
      <c r="P545" s="89">
        <v>42460</v>
      </c>
      <c r="Q545" s="90" t="s">
        <v>1702</v>
      </c>
      <c r="R545" s="93">
        <v>5</v>
      </c>
      <c r="S545" s="90" t="s">
        <v>20</v>
      </c>
      <c r="T545" s="84" t="s">
        <v>1375</v>
      </c>
      <c r="U545" s="84"/>
      <c r="W545" s="55"/>
      <c r="X545" s="53"/>
      <c r="Y545" s="52"/>
      <c r="Z545" s="53"/>
    </row>
    <row r="546" spans="1:26" ht="31.5">
      <c r="A546" s="84" t="s">
        <v>82</v>
      </c>
      <c r="B546" s="84" t="s">
        <v>223</v>
      </c>
      <c r="C546" s="84" t="s">
        <v>1041</v>
      </c>
      <c r="D546" s="84" t="s">
        <v>1389</v>
      </c>
      <c r="E546" s="84" t="s">
        <v>1703</v>
      </c>
      <c r="F546" s="84" t="s">
        <v>35</v>
      </c>
      <c r="G546" s="84" t="s">
        <v>26</v>
      </c>
      <c r="H546" s="84" t="s">
        <v>16</v>
      </c>
      <c r="I546" s="84" t="s">
        <v>26</v>
      </c>
      <c r="J546" s="84" t="s">
        <v>1407</v>
      </c>
      <c r="K546" s="84" t="s">
        <v>1704</v>
      </c>
      <c r="L546" s="89"/>
      <c r="M546" s="89">
        <v>41364</v>
      </c>
      <c r="N546" s="90" t="s">
        <v>451</v>
      </c>
      <c r="O546" s="89">
        <v>41364</v>
      </c>
      <c r="P546" s="89">
        <v>41364</v>
      </c>
      <c r="Q546" s="90" t="s">
        <v>1705</v>
      </c>
      <c r="R546" s="93"/>
      <c r="S546" s="90" t="s">
        <v>20</v>
      </c>
      <c r="T546" s="84" t="s">
        <v>1375</v>
      </c>
      <c r="U546" s="84"/>
      <c r="W546" s="55"/>
      <c r="X546" s="53"/>
      <c r="Y546" s="52"/>
      <c r="Z546" s="53"/>
    </row>
    <row r="547" spans="1:26" ht="31.5">
      <c r="A547" s="84" t="s">
        <v>82</v>
      </c>
      <c r="B547" s="84" t="s">
        <v>223</v>
      </c>
      <c r="C547" s="84" t="s">
        <v>1043</v>
      </c>
      <c r="D547" s="84" t="s">
        <v>1388</v>
      </c>
      <c r="E547" s="84" t="s">
        <v>1044</v>
      </c>
      <c r="F547" s="84" t="s">
        <v>31</v>
      </c>
      <c r="G547" s="84" t="s">
        <v>26</v>
      </c>
      <c r="H547" s="84" t="s">
        <v>16</v>
      </c>
      <c r="I547" s="84" t="s">
        <v>26</v>
      </c>
      <c r="J547" s="84" t="s">
        <v>1407</v>
      </c>
      <c r="K547" s="84"/>
      <c r="L547" s="89">
        <v>40603</v>
      </c>
      <c r="M547" s="89">
        <v>42064</v>
      </c>
      <c r="N547" s="90"/>
      <c r="O547" s="89">
        <v>42064</v>
      </c>
      <c r="P547" s="89">
        <v>42064</v>
      </c>
      <c r="Q547" s="90"/>
      <c r="R547" s="93"/>
      <c r="S547" s="90" t="s">
        <v>20</v>
      </c>
      <c r="T547" s="84" t="s">
        <v>1375</v>
      </c>
      <c r="U547" s="84"/>
      <c r="W547" s="55"/>
      <c r="X547" s="53"/>
      <c r="Y547" s="52"/>
      <c r="Z547" s="53"/>
    </row>
    <row r="548" spans="1:26" ht="31.5">
      <c r="A548" s="84" t="s">
        <v>82</v>
      </c>
      <c r="B548" s="84" t="s">
        <v>223</v>
      </c>
      <c r="C548" s="84" t="s">
        <v>1043</v>
      </c>
      <c r="D548" s="84" t="s">
        <v>1385</v>
      </c>
      <c r="E548" s="84" t="s">
        <v>1045</v>
      </c>
      <c r="F548" s="84" t="s">
        <v>31</v>
      </c>
      <c r="G548" s="84" t="s">
        <v>26</v>
      </c>
      <c r="H548" s="84" t="s">
        <v>16</v>
      </c>
      <c r="I548" s="84" t="s">
        <v>26</v>
      </c>
      <c r="J548" s="84" t="s">
        <v>1407</v>
      </c>
      <c r="K548" s="84"/>
      <c r="L548" s="89">
        <v>39448</v>
      </c>
      <c r="M548" s="89">
        <v>40542</v>
      </c>
      <c r="N548" s="90"/>
      <c r="O548" s="89">
        <v>40542</v>
      </c>
      <c r="P548" s="89">
        <v>40542</v>
      </c>
      <c r="Q548" s="90"/>
      <c r="R548" s="93"/>
      <c r="S548" s="90" t="s">
        <v>20</v>
      </c>
      <c r="T548" s="84" t="s">
        <v>1375</v>
      </c>
      <c r="U548" s="84"/>
      <c r="W548" s="55"/>
      <c r="X548" s="53"/>
      <c r="Y548" s="52"/>
      <c r="Z548" s="53"/>
    </row>
    <row r="549" spans="1:26" ht="31.5">
      <c r="A549" s="84" t="s">
        <v>1706</v>
      </c>
      <c r="B549" s="84" t="s">
        <v>1046</v>
      </c>
      <c r="C549" s="84" t="s">
        <v>1043</v>
      </c>
      <c r="D549" s="84" t="s">
        <v>1388</v>
      </c>
      <c r="E549" s="84" t="s">
        <v>1044</v>
      </c>
      <c r="F549" s="84" t="s">
        <v>31</v>
      </c>
      <c r="G549" s="84" t="s">
        <v>26</v>
      </c>
      <c r="H549" s="84" t="s">
        <v>16</v>
      </c>
      <c r="I549" s="84" t="s">
        <v>26</v>
      </c>
      <c r="J549" s="84" t="s">
        <v>1407</v>
      </c>
      <c r="K549" s="84" t="s">
        <v>539</v>
      </c>
      <c r="L549" s="89">
        <v>40695</v>
      </c>
      <c r="M549" s="89">
        <v>42155</v>
      </c>
      <c r="N549" s="90"/>
      <c r="O549" s="89">
        <v>42155</v>
      </c>
      <c r="P549" s="89">
        <v>42155</v>
      </c>
      <c r="Q549" s="90">
        <v>42005</v>
      </c>
      <c r="R549" s="93">
        <v>10</v>
      </c>
      <c r="S549" s="90" t="s">
        <v>1047</v>
      </c>
      <c r="T549" s="84" t="s">
        <v>1375</v>
      </c>
      <c r="U549" s="84" t="s">
        <v>501</v>
      </c>
      <c r="W549" s="55"/>
      <c r="X549" s="53"/>
      <c r="Y549" s="52"/>
      <c r="Z549" s="53"/>
    </row>
    <row r="550" spans="1:26" ht="31.5">
      <c r="A550" s="84" t="s">
        <v>1706</v>
      </c>
      <c r="B550" s="84" t="s">
        <v>1046</v>
      </c>
      <c r="C550" s="84" t="s">
        <v>1043</v>
      </c>
      <c r="D550" s="84" t="s">
        <v>468</v>
      </c>
      <c r="E550" s="84" t="s">
        <v>1048</v>
      </c>
      <c r="F550" s="84" t="s">
        <v>31</v>
      </c>
      <c r="G550" s="84" t="s">
        <v>26</v>
      </c>
      <c r="H550" s="84" t="s">
        <v>16</v>
      </c>
      <c r="I550" s="84" t="s">
        <v>26</v>
      </c>
      <c r="J550" s="84" t="s">
        <v>1407</v>
      </c>
      <c r="K550" s="84" t="s">
        <v>539</v>
      </c>
      <c r="L550" s="89">
        <v>41030</v>
      </c>
      <c r="M550" s="89">
        <v>41029</v>
      </c>
      <c r="N550" s="90"/>
      <c r="O550" s="89">
        <v>41029</v>
      </c>
      <c r="P550" s="89">
        <v>41029</v>
      </c>
      <c r="Q550" s="90"/>
      <c r="R550" s="93">
        <v>1.6</v>
      </c>
      <c r="S550" s="90" t="s">
        <v>1047</v>
      </c>
      <c r="T550" s="84" t="s">
        <v>1375</v>
      </c>
      <c r="U550" s="84" t="s">
        <v>501</v>
      </c>
      <c r="W550" s="55"/>
      <c r="X550" s="53"/>
      <c r="Y550" s="52"/>
      <c r="Z550" s="53"/>
    </row>
    <row r="551" spans="1:26" ht="31.5">
      <c r="A551" s="84" t="s">
        <v>1706</v>
      </c>
      <c r="B551" s="84" t="s">
        <v>1046</v>
      </c>
      <c r="C551" s="84" t="s">
        <v>1043</v>
      </c>
      <c r="D551" s="84" t="s">
        <v>468</v>
      </c>
      <c r="E551" s="84" t="s">
        <v>1049</v>
      </c>
      <c r="F551" s="84" t="s">
        <v>31</v>
      </c>
      <c r="G551" s="84" t="s">
        <v>26</v>
      </c>
      <c r="H551" s="84" t="s">
        <v>16</v>
      </c>
      <c r="I551" s="84" t="s">
        <v>26</v>
      </c>
      <c r="J551" s="84" t="s">
        <v>1407</v>
      </c>
      <c r="K551" s="84" t="s">
        <v>539</v>
      </c>
      <c r="L551" s="89">
        <v>40654</v>
      </c>
      <c r="M551" s="89">
        <v>42114</v>
      </c>
      <c r="N551" s="90"/>
      <c r="O551" s="89">
        <v>42114</v>
      </c>
      <c r="P551" s="89">
        <v>42114</v>
      </c>
      <c r="Q551" s="90">
        <v>42005</v>
      </c>
      <c r="R551" s="93">
        <v>8</v>
      </c>
      <c r="S551" s="90" t="s">
        <v>1047</v>
      </c>
      <c r="T551" s="84" t="s">
        <v>1375</v>
      </c>
      <c r="U551" s="84" t="s">
        <v>501</v>
      </c>
      <c r="W551" s="55"/>
      <c r="X551" s="53"/>
      <c r="Y551" s="52"/>
      <c r="Z551" s="53"/>
    </row>
    <row r="552" spans="1:26" ht="31.5">
      <c r="A552" s="84" t="s">
        <v>82</v>
      </c>
      <c r="B552" s="84" t="s">
        <v>223</v>
      </c>
      <c r="C552" s="84" t="s">
        <v>1050</v>
      </c>
      <c r="D552" s="84" t="s">
        <v>1376</v>
      </c>
      <c r="E552" s="84" t="s">
        <v>1707</v>
      </c>
      <c r="F552" s="84" t="s">
        <v>27</v>
      </c>
      <c r="G552" s="84" t="s">
        <v>26</v>
      </c>
      <c r="H552" s="84" t="s">
        <v>16</v>
      </c>
      <c r="I552" s="84" t="s">
        <v>26</v>
      </c>
      <c r="J552" s="84" t="s">
        <v>1390</v>
      </c>
      <c r="K552" s="84" t="s">
        <v>26</v>
      </c>
      <c r="L552" s="89">
        <v>35431</v>
      </c>
      <c r="M552" s="89">
        <v>41639</v>
      </c>
      <c r="N552" s="90"/>
      <c r="O552" s="89">
        <v>42551</v>
      </c>
      <c r="P552" s="89">
        <v>42551</v>
      </c>
      <c r="Q552" s="90">
        <v>41670</v>
      </c>
      <c r="R552" s="93">
        <v>5</v>
      </c>
      <c r="S552" s="90" t="s">
        <v>20</v>
      </c>
      <c r="T552" s="84" t="s">
        <v>1375</v>
      </c>
      <c r="U552" s="84" t="s">
        <v>501</v>
      </c>
      <c r="W552" s="55"/>
      <c r="X552" s="53"/>
      <c r="Y552" s="52"/>
      <c r="Z552" s="53"/>
    </row>
    <row r="553" spans="1:26">
      <c r="A553" s="84" t="s">
        <v>82</v>
      </c>
      <c r="B553" s="84" t="s">
        <v>223</v>
      </c>
      <c r="C553" s="84" t="s">
        <v>1051</v>
      </c>
      <c r="D553" s="84" t="s">
        <v>1388</v>
      </c>
      <c r="E553" s="84" t="s">
        <v>223</v>
      </c>
      <c r="F553" s="84" t="s">
        <v>31</v>
      </c>
      <c r="G553" s="84" t="s">
        <v>26</v>
      </c>
      <c r="H553" s="84" t="s">
        <v>16</v>
      </c>
      <c r="I553" s="84" t="s">
        <v>26</v>
      </c>
      <c r="J553" s="84" t="s">
        <v>1461</v>
      </c>
      <c r="K553" s="84"/>
      <c r="L553" s="89">
        <v>2001</v>
      </c>
      <c r="M553" s="89">
        <v>2019</v>
      </c>
      <c r="N553" s="90"/>
      <c r="O553" s="89">
        <v>2019</v>
      </c>
      <c r="P553" s="89">
        <v>2019</v>
      </c>
      <c r="Q553" s="90"/>
      <c r="R553" s="93"/>
      <c r="S553" s="90" t="s">
        <v>20</v>
      </c>
      <c r="T553" s="84" t="s">
        <v>1375</v>
      </c>
      <c r="U553" s="84"/>
      <c r="W553" s="55"/>
      <c r="X553" s="53"/>
      <c r="Y553" s="52"/>
      <c r="Z553" s="53"/>
    </row>
    <row r="554" spans="1:26">
      <c r="A554" s="84" t="s">
        <v>82</v>
      </c>
      <c r="B554" s="84" t="s">
        <v>223</v>
      </c>
      <c r="C554" s="84" t="s">
        <v>1052</v>
      </c>
      <c r="D554" s="84" t="s">
        <v>1385</v>
      </c>
      <c r="E554" s="84" t="s">
        <v>1053</v>
      </c>
      <c r="F554" s="84" t="s">
        <v>39</v>
      </c>
      <c r="G554" s="84" t="s">
        <v>26</v>
      </c>
      <c r="H554" s="84" t="s">
        <v>16</v>
      </c>
      <c r="I554" s="84" t="s">
        <v>26</v>
      </c>
      <c r="J554" s="84" t="s">
        <v>1708</v>
      </c>
      <c r="K554" s="84"/>
      <c r="L554" s="89">
        <v>2007</v>
      </c>
      <c r="M554" s="89">
        <v>2011</v>
      </c>
      <c r="N554" s="90" t="s">
        <v>1054</v>
      </c>
      <c r="O554" s="89">
        <v>2013</v>
      </c>
      <c r="P554" s="89">
        <v>2011</v>
      </c>
      <c r="Q554" s="90"/>
      <c r="R554" s="93"/>
      <c r="S554" s="90" t="s">
        <v>20</v>
      </c>
      <c r="T554" s="84" t="s">
        <v>1375</v>
      </c>
      <c r="U554" s="84"/>
      <c r="W554" s="55"/>
      <c r="X554" s="53"/>
      <c r="Y554" s="52"/>
      <c r="Z554" s="53"/>
    </row>
    <row r="555" spans="1:26">
      <c r="A555" s="84" t="s">
        <v>82</v>
      </c>
      <c r="B555" s="84" t="s">
        <v>223</v>
      </c>
      <c r="C555" s="84" t="s">
        <v>1052</v>
      </c>
      <c r="D555" s="84" t="s">
        <v>1385</v>
      </c>
      <c r="E555" s="84" t="s">
        <v>710</v>
      </c>
      <c r="F555" s="84" t="s">
        <v>39</v>
      </c>
      <c r="G555" s="84" t="s">
        <v>26</v>
      </c>
      <c r="H555" s="84" t="s">
        <v>16</v>
      </c>
      <c r="I555" s="84" t="s">
        <v>26</v>
      </c>
      <c r="J555" s="84" t="s">
        <v>1708</v>
      </c>
      <c r="K555" s="84"/>
      <c r="L555" s="89">
        <v>2007</v>
      </c>
      <c r="M555" s="89">
        <v>2011</v>
      </c>
      <c r="N555" s="90"/>
      <c r="O555" s="89">
        <v>2011</v>
      </c>
      <c r="P555" s="89">
        <v>2011</v>
      </c>
      <c r="Q555" s="90"/>
      <c r="R555" s="93"/>
      <c r="S555" s="90" t="s">
        <v>20</v>
      </c>
      <c r="T555" s="84" t="s">
        <v>1375</v>
      </c>
      <c r="U555" s="84"/>
      <c r="W555" s="55"/>
      <c r="X555" s="53"/>
      <c r="Y555" s="52"/>
      <c r="Z555" s="53"/>
    </row>
    <row r="556" spans="1:26">
      <c r="A556" s="84" t="s">
        <v>82</v>
      </c>
      <c r="B556" s="84" t="s">
        <v>223</v>
      </c>
      <c r="C556" s="84" t="s">
        <v>1055</v>
      </c>
      <c r="D556" s="84" t="s">
        <v>1474</v>
      </c>
      <c r="E556" s="84" t="s">
        <v>223</v>
      </c>
      <c r="F556" s="84" t="s">
        <v>27</v>
      </c>
      <c r="G556" s="84" t="s">
        <v>26</v>
      </c>
      <c r="H556" s="84" t="s">
        <v>16</v>
      </c>
      <c r="I556" s="84" t="s">
        <v>26</v>
      </c>
      <c r="J556" s="84" t="s">
        <v>1390</v>
      </c>
      <c r="K556" s="84" t="s">
        <v>1056</v>
      </c>
      <c r="L556" s="89" t="s">
        <v>1057</v>
      </c>
      <c r="M556" s="89" t="s">
        <v>1058</v>
      </c>
      <c r="N556" s="90" t="s">
        <v>1059</v>
      </c>
      <c r="O556" s="89" t="s">
        <v>1060</v>
      </c>
      <c r="P556" s="89" t="s">
        <v>1060</v>
      </c>
      <c r="Q556" s="90">
        <v>48761</v>
      </c>
      <c r="R556" s="93">
        <v>2</v>
      </c>
      <c r="S556" s="90" t="s">
        <v>1062</v>
      </c>
      <c r="T556" s="84" t="s">
        <v>1375</v>
      </c>
      <c r="U556" s="84" t="s">
        <v>1061</v>
      </c>
      <c r="W556" s="53"/>
      <c r="X556" s="53"/>
      <c r="Y556" s="53"/>
      <c r="Z556" s="53"/>
    </row>
    <row r="557" spans="1:26">
      <c r="A557" s="84" t="s">
        <v>82</v>
      </c>
      <c r="B557" s="84" t="s">
        <v>223</v>
      </c>
      <c r="C557" s="84" t="s">
        <v>1055</v>
      </c>
      <c r="D557" s="84" t="s">
        <v>468</v>
      </c>
      <c r="E557" s="84" t="s">
        <v>373</v>
      </c>
      <c r="F557" s="84" t="s">
        <v>27</v>
      </c>
      <c r="G557" s="84" t="s">
        <v>26</v>
      </c>
      <c r="H557" s="84" t="s">
        <v>16</v>
      </c>
      <c r="I557" s="84" t="s">
        <v>26</v>
      </c>
      <c r="J557" s="84" t="s">
        <v>1390</v>
      </c>
      <c r="K557" s="84" t="s">
        <v>1063</v>
      </c>
      <c r="L557" s="89">
        <v>40634</v>
      </c>
      <c r="M557" s="89">
        <v>41000</v>
      </c>
      <c r="N557" s="90" t="s">
        <v>1064</v>
      </c>
      <c r="O557" s="89">
        <v>41365</v>
      </c>
      <c r="P557" s="89">
        <v>41365</v>
      </c>
      <c r="Q557" s="90" t="s">
        <v>113</v>
      </c>
      <c r="R557" s="93">
        <v>0.15</v>
      </c>
      <c r="S557" s="90" t="s">
        <v>1062</v>
      </c>
      <c r="T557" s="84" t="s">
        <v>1375</v>
      </c>
      <c r="U557" s="84" t="s">
        <v>1065</v>
      </c>
      <c r="W557" s="53"/>
      <c r="X557" s="53"/>
      <c r="Y557" s="53"/>
      <c r="Z557" s="53"/>
    </row>
    <row r="558" spans="1:26">
      <c r="A558" s="84" t="s">
        <v>82</v>
      </c>
      <c r="B558" s="84" t="s">
        <v>223</v>
      </c>
      <c r="C558" s="84" t="s">
        <v>1055</v>
      </c>
      <c r="D558" s="84" t="s">
        <v>1474</v>
      </c>
      <c r="E558" s="84" t="s">
        <v>254</v>
      </c>
      <c r="F558" s="84" t="s">
        <v>27</v>
      </c>
      <c r="G558" s="84" t="s">
        <v>26</v>
      </c>
      <c r="H558" s="84" t="s">
        <v>16</v>
      </c>
      <c r="I558" s="84" t="s">
        <v>26</v>
      </c>
      <c r="J558" s="84" t="s">
        <v>1390</v>
      </c>
      <c r="K558" s="84" t="s">
        <v>1063</v>
      </c>
      <c r="L558" s="89">
        <v>40969</v>
      </c>
      <c r="M558" s="89">
        <v>41334</v>
      </c>
      <c r="N558" s="90" t="s">
        <v>113</v>
      </c>
      <c r="O558" s="89">
        <v>41334</v>
      </c>
      <c r="P558" s="89">
        <v>41334</v>
      </c>
      <c r="Q558" s="90" t="s">
        <v>113</v>
      </c>
      <c r="R558" s="93">
        <v>0.04</v>
      </c>
      <c r="S558" s="90" t="s">
        <v>1062</v>
      </c>
      <c r="T558" s="84" t="s">
        <v>1375</v>
      </c>
      <c r="U558" s="84" t="s">
        <v>1066</v>
      </c>
      <c r="W558" s="53"/>
      <c r="X558" s="53"/>
      <c r="Y558" s="53"/>
      <c r="Z558" s="53"/>
    </row>
    <row r="559" spans="1:26">
      <c r="A559" s="84" t="s">
        <v>82</v>
      </c>
      <c r="B559" s="84" t="s">
        <v>223</v>
      </c>
      <c r="C559" s="84" t="s">
        <v>1055</v>
      </c>
      <c r="D559" s="84" t="s">
        <v>468</v>
      </c>
      <c r="E559" s="84" t="s">
        <v>517</v>
      </c>
      <c r="F559" s="84" t="s">
        <v>27</v>
      </c>
      <c r="G559" s="84" t="s">
        <v>26</v>
      </c>
      <c r="H559" s="84" t="s">
        <v>16</v>
      </c>
      <c r="I559" s="84" t="s">
        <v>26</v>
      </c>
      <c r="J559" s="84" t="s">
        <v>1390</v>
      </c>
      <c r="K559" s="84" t="s">
        <v>1063</v>
      </c>
      <c r="L559" s="89">
        <v>40787</v>
      </c>
      <c r="M559" s="89">
        <v>41518</v>
      </c>
      <c r="N559" s="90" t="s">
        <v>518</v>
      </c>
      <c r="O559" s="89">
        <v>42248</v>
      </c>
      <c r="P559" s="89">
        <v>42248</v>
      </c>
      <c r="Q559" s="90" t="s">
        <v>113</v>
      </c>
      <c r="R559" s="93">
        <v>2.5000000000000001E-2</v>
      </c>
      <c r="S559" s="90" t="s">
        <v>1068</v>
      </c>
      <c r="T559" s="84" t="s">
        <v>1375</v>
      </c>
      <c r="U559" s="84" t="s">
        <v>1067</v>
      </c>
      <c r="W559" s="53"/>
      <c r="X559" s="53"/>
      <c r="Y559" s="53"/>
      <c r="Z559" s="53"/>
    </row>
    <row r="560" spans="1:26">
      <c r="A560" s="84" t="s">
        <v>82</v>
      </c>
      <c r="B560" s="84" t="s">
        <v>223</v>
      </c>
      <c r="C560" s="84" t="s">
        <v>1055</v>
      </c>
      <c r="D560" s="84" t="s">
        <v>1474</v>
      </c>
      <c r="E560" s="84" t="s">
        <v>478</v>
      </c>
      <c r="F560" s="84" t="s">
        <v>27</v>
      </c>
      <c r="G560" s="84" t="s">
        <v>26</v>
      </c>
      <c r="H560" s="84" t="s">
        <v>16</v>
      </c>
      <c r="I560" s="84" t="s">
        <v>26</v>
      </c>
      <c r="J560" s="84" t="s">
        <v>1390</v>
      </c>
      <c r="K560" s="84" t="s">
        <v>1056</v>
      </c>
      <c r="L560" s="89" t="s">
        <v>1057</v>
      </c>
      <c r="M560" s="89" t="s">
        <v>1058</v>
      </c>
      <c r="N560" s="90" t="s">
        <v>1059</v>
      </c>
      <c r="O560" s="89" t="s">
        <v>1060</v>
      </c>
      <c r="P560" s="89" t="s">
        <v>1060</v>
      </c>
      <c r="Q560" s="90">
        <v>48761</v>
      </c>
      <c r="R560" s="93">
        <v>2</v>
      </c>
      <c r="S560" s="90" t="s">
        <v>1062</v>
      </c>
      <c r="T560" s="84" t="s">
        <v>1375</v>
      </c>
      <c r="U560" s="84" t="s">
        <v>1069</v>
      </c>
      <c r="W560" s="53"/>
      <c r="X560" s="53"/>
      <c r="Y560" s="53"/>
      <c r="Z560" s="53"/>
    </row>
    <row r="561" spans="1:26">
      <c r="A561" s="84" t="s">
        <v>82</v>
      </c>
      <c r="B561" s="84" t="s">
        <v>223</v>
      </c>
      <c r="C561" s="84" t="s">
        <v>1055</v>
      </c>
      <c r="D561" s="84" t="s">
        <v>1474</v>
      </c>
      <c r="E561" s="84" t="s">
        <v>360</v>
      </c>
      <c r="F561" s="84" t="s">
        <v>27</v>
      </c>
      <c r="G561" s="84" t="s">
        <v>26</v>
      </c>
      <c r="H561" s="84" t="s">
        <v>16</v>
      </c>
      <c r="I561" s="84" t="s">
        <v>26</v>
      </c>
      <c r="J561" s="84" t="s">
        <v>1390</v>
      </c>
      <c r="K561" s="84" t="s">
        <v>1063</v>
      </c>
      <c r="L561" s="89">
        <v>41000</v>
      </c>
      <c r="M561" s="89">
        <v>42826</v>
      </c>
      <c r="N561" s="90" t="s">
        <v>1070</v>
      </c>
      <c r="O561" s="89">
        <v>43922</v>
      </c>
      <c r="P561" s="89">
        <v>43922</v>
      </c>
      <c r="Q561" s="90" t="s">
        <v>113</v>
      </c>
      <c r="R561" s="93">
        <v>0.5</v>
      </c>
      <c r="S561" s="90" t="s">
        <v>1062</v>
      </c>
      <c r="T561" s="84" t="s">
        <v>1375</v>
      </c>
      <c r="U561" s="84" t="s">
        <v>1071</v>
      </c>
      <c r="W561" s="53"/>
      <c r="X561" s="53"/>
      <c r="Y561" s="53"/>
      <c r="Z561" s="53"/>
    </row>
    <row r="562" spans="1:26">
      <c r="A562" s="84" t="s">
        <v>82</v>
      </c>
      <c r="B562" s="84" t="s">
        <v>223</v>
      </c>
      <c r="C562" s="84" t="s">
        <v>1055</v>
      </c>
      <c r="D562" s="84" t="s">
        <v>1474</v>
      </c>
      <c r="E562" s="84" t="s">
        <v>332</v>
      </c>
      <c r="F562" s="84" t="s">
        <v>27</v>
      </c>
      <c r="G562" s="84" t="s">
        <v>26</v>
      </c>
      <c r="H562" s="84" t="s">
        <v>16</v>
      </c>
      <c r="I562" s="84" t="s">
        <v>26</v>
      </c>
      <c r="J562" s="84" t="s">
        <v>1390</v>
      </c>
      <c r="K562" s="84" t="s">
        <v>1056</v>
      </c>
      <c r="L562" s="89" t="s">
        <v>1057</v>
      </c>
      <c r="M562" s="89" t="s">
        <v>1058</v>
      </c>
      <c r="N562" s="90" t="s">
        <v>1059</v>
      </c>
      <c r="O562" s="89" t="s">
        <v>1060</v>
      </c>
      <c r="P562" s="89" t="s">
        <v>1060</v>
      </c>
      <c r="Q562" s="90">
        <v>48761</v>
      </c>
      <c r="R562" s="93"/>
      <c r="S562" s="90" t="s">
        <v>1062</v>
      </c>
      <c r="T562" s="84" t="s">
        <v>1375</v>
      </c>
      <c r="U562" s="84" t="s">
        <v>1069</v>
      </c>
      <c r="W562" s="53"/>
      <c r="X562" s="53"/>
      <c r="Y562" s="53"/>
      <c r="Z562" s="53"/>
    </row>
    <row r="563" spans="1:26">
      <c r="A563" s="84" t="s">
        <v>82</v>
      </c>
      <c r="B563" s="84" t="s">
        <v>223</v>
      </c>
      <c r="C563" s="84" t="s">
        <v>1055</v>
      </c>
      <c r="D563" s="84" t="s">
        <v>1474</v>
      </c>
      <c r="E563" s="84" t="s">
        <v>267</v>
      </c>
      <c r="F563" s="84" t="s">
        <v>27</v>
      </c>
      <c r="G563" s="84" t="s">
        <v>26</v>
      </c>
      <c r="H563" s="84" t="s">
        <v>16</v>
      </c>
      <c r="I563" s="84" t="s">
        <v>26</v>
      </c>
      <c r="J563" s="84" t="s">
        <v>1390</v>
      </c>
      <c r="K563" s="84" t="s">
        <v>1056</v>
      </c>
      <c r="L563" s="89" t="s">
        <v>1057</v>
      </c>
      <c r="M563" s="89" t="s">
        <v>1058</v>
      </c>
      <c r="N563" s="90" t="s">
        <v>1059</v>
      </c>
      <c r="O563" s="89" t="s">
        <v>1060</v>
      </c>
      <c r="P563" s="89" t="s">
        <v>1060</v>
      </c>
      <c r="Q563" s="90">
        <v>48761</v>
      </c>
      <c r="R563" s="93"/>
      <c r="S563" s="90" t="s">
        <v>1062</v>
      </c>
      <c r="T563" s="84" t="s">
        <v>1375</v>
      </c>
      <c r="U563" s="84" t="s">
        <v>1069</v>
      </c>
      <c r="W563" s="53"/>
      <c r="X563" s="53"/>
      <c r="Y563" s="53"/>
      <c r="Z563" s="53"/>
    </row>
    <row r="564" spans="1:26">
      <c r="A564" s="84" t="s">
        <v>82</v>
      </c>
      <c r="B564" s="84" t="s">
        <v>223</v>
      </c>
      <c r="C564" s="84" t="s">
        <v>1055</v>
      </c>
      <c r="D564" s="84" t="s">
        <v>1474</v>
      </c>
      <c r="E564" s="84" t="s">
        <v>543</v>
      </c>
      <c r="F564" s="84" t="s">
        <v>27</v>
      </c>
      <c r="G564" s="84" t="s">
        <v>26</v>
      </c>
      <c r="H564" s="84" t="s">
        <v>16</v>
      </c>
      <c r="I564" s="84" t="s">
        <v>26</v>
      </c>
      <c r="J564" s="84" t="s">
        <v>1390</v>
      </c>
      <c r="K564" s="84" t="s">
        <v>1056</v>
      </c>
      <c r="L564" s="89" t="s">
        <v>1057</v>
      </c>
      <c r="M564" s="89" t="s">
        <v>1058</v>
      </c>
      <c r="N564" s="90" t="s">
        <v>1059</v>
      </c>
      <c r="O564" s="89" t="s">
        <v>1060</v>
      </c>
      <c r="P564" s="89" t="s">
        <v>1060</v>
      </c>
      <c r="Q564" s="90">
        <v>48761</v>
      </c>
      <c r="R564" s="93"/>
      <c r="S564" s="90" t="s">
        <v>1062</v>
      </c>
      <c r="T564" s="84" t="s">
        <v>1375</v>
      </c>
      <c r="U564" s="84" t="s">
        <v>1069</v>
      </c>
      <c r="W564" s="53"/>
      <c r="X564" s="53"/>
      <c r="Y564" s="53"/>
      <c r="Z564" s="53"/>
    </row>
    <row r="565" spans="1:26">
      <c r="A565" s="84" t="s">
        <v>82</v>
      </c>
      <c r="B565" s="84" t="s">
        <v>223</v>
      </c>
      <c r="C565" s="84" t="s">
        <v>1055</v>
      </c>
      <c r="D565" s="84" t="s">
        <v>468</v>
      </c>
      <c r="E565" s="84" t="s">
        <v>480</v>
      </c>
      <c r="F565" s="84" t="s">
        <v>27</v>
      </c>
      <c r="G565" s="84" t="s">
        <v>26</v>
      </c>
      <c r="H565" s="84" t="s">
        <v>16</v>
      </c>
      <c r="I565" s="84" t="s">
        <v>26</v>
      </c>
      <c r="J565" s="84" t="s">
        <v>1390</v>
      </c>
      <c r="K565" s="84" t="s">
        <v>1063</v>
      </c>
      <c r="L565" s="89" t="s">
        <v>1072</v>
      </c>
      <c r="M565" s="89">
        <v>40734</v>
      </c>
      <c r="N565" s="90" t="s">
        <v>1073</v>
      </c>
      <c r="O565" s="89">
        <v>41122</v>
      </c>
      <c r="P565" s="89">
        <v>41122</v>
      </c>
      <c r="Q565" s="90" t="s">
        <v>113</v>
      </c>
      <c r="R565" s="93">
        <v>0.06</v>
      </c>
      <c r="S565" s="90" t="s">
        <v>1062</v>
      </c>
      <c r="T565" s="84" t="s">
        <v>1375</v>
      </c>
      <c r="U565" s="84" t="s">
        <v>1074</v>
      </c>
      <c r="W565" s="53"/>
      <c r="X565" s="53"/>
      <c r="Y565" s="53"/>
      <c r="Z565" s="53"/>
    </row>
    <row r="566" spans="1:26">
      <c r="A566" s="84" t="s">
        <v>82</v>
      </c>
      <c r="B566" s="84" t="s">
        <v>223</v>
      </c>
      <c r="C566" s="84" t="s">
        <v>1055</v>
      </c>
      <c r="D566" s="84" t="s">
        <v>468</v>
      </c>
      <c r="E566" s="84" t="s">
        <v>468</v>
      </c>
      <c r="F566" s="84" t="s">
        <v>27</v>
      </c>
      <c r="G566" s="84" t="s">
        <v>26</v>
      </c>
      <c r="H566" s="84" t="s">
        <v>16</v>
      </c>
      <c r="I566" s="84" t="s">
        <v>26</v>
      </c>
      <c r="J566" s="84" t="s">
        <v>1390</v>
      </c>
      <c r="K566" s="84" t="s">
        <v>1063</v>
      </c>
      <c r="L566" s="89">
        <v>40787</v>
      </c>
      <c r="M566" s="89">
        <v>41518</v>
      </c>
      <c r="N566" s="90" t="s">
        <v>518</v>
      </c>
      <c r="O566" s="89">
        <v>42248</v>
      </c>
      <c r="P566" s="89">
        <v>42248</v>
      </c>
      <c r="Q566" s="90" t="s">
        <v>113</v>
      </c>
      <c r="R566" s="93">
        <v>0.8</v>
      </c>
      <c r="S566" s="90" t="s">
        <v>1068</v>
      </c>
      <c r="T566" s="84" t="s">
        <v>1375</v>
      </c>
      <c r="U566" s="84" t="s">
        <v>1075</v>
      </c>
      <c r="W566" s="53"/>
      <c r="X566" s="53"/>
      <c r="Y566" s="53"/>
      <c r="Z566" s="53"/>
    </row>
    <row r="567" spans="1:26">
      <c r="A567" s="84" t="s">
        <v>82</v>
      </c>
      <c r="B567" s="84" t="s">
        <v>223</v>
      </c>
      <c r="C567" s="84" t="s">
        <v>1055</v>
      </c>
      <c r="D567" s="84" t="s">
        <v>468</v>
      </c>
      <c r="E567" s="84" t="s">
        <v>480</v>
      </c>
      <c r="F567" s="84" t="s">
        <v>27</v>
      </c>
      <c r="G567" s="84" t="s">
        <v>26</v>
      </c>
      <c r="H567" s="84" t="s">
        <v>16</v>
      </c>
      <c r="I567" s="84" t="s">
        <v>26</v>
      </c>
      <c r="J567" s="84" t="s">
        <v>1390</v>
      </c>
      <c r="K567" s="84" t="s">
        <v>1063</v>
      </c>
      <c r="L567" s="89" t="s">
        <v>1072</v>
      </c>
      <c r="M567" s="89">
        <v>40734</v>
      </c>
      <c r="N567" s="90" t="s">
        <v>1073</v>
      </c>
      <c r="O567" s="89">
        <v>41122</v>
      </c>
      <c r="P567" s="89">
        <v>41122</v>
      </c>
      <c r="Q567" s="90" t="s">
        <v>113</v>
      </c>
      <c r="R567" s="93">
        <v>0.06</v>
      </c>
      <c r="S567" s="90" t="s">
        <v>1062</v>
      </c>
      <c r="T567" s="84" t="s">
        <v>1375</v>
      </c>
      <c r="U567" s="84" t="s">
        <v>1074</v>
      </c>
      <c r="W567" s="53"/>
      <c r="X567" s="53"/>
      <c r="Y567" s="53"/>
      <c r="Z567" s="53"/>
    </row>
    <row r="568" spans="1:26">
      <c r="A568" s="84" t="s">
        <v>82</v>
      </c>
      <c r="B568" s="84" t="s">
        <v>223</v>
      </c>
      <c r="C568" s="84" t="s">
        <v>1055</v>
      </c>
      <c r="D568" s="84" t="s">
        <v>1474</v>
      </c>
      <c r="E568" s="84" t="s">
        <v>516</v>
      </c>
      <c r="F568" s="84" t="s">
        <v>27</v>
      </c>
      <c r="G568" s="84" t="s">
        <v>26</v>
      </c>
      <c r="H568" s="84" t="s">
        <v>16</v>
      </c>
      <c r="I568" s="84" t="s">
        <v>26</v>
      </c>
      <c r="J568" s="84" t="s">
        <v>1390</v>
      </c>
      <c r="K568" s="84" t="s">
        <v>1056</v>
      </c>
      <c r="L568" s="89" t="s">
        <v>1057</v>
      </c>
      <c r="M568" s="89" t="s">
        <v>1058</v>
      </c>
      <c r="N568" s="90" t="s">
        <v>1059</v>
      </c>
      <c r="O568" s="89" t="s">
        <v>1060</v>
      </c>
      <c r="P568" s="89" t="s">
        <v>1060</v>
      </c>
      <c r="Q568" s="90">
        <v>48761</v>
      </c>
      <c r="R568" s="93"/>
      <c r="S568" s="90" t="s">
        <v>1062</v>
      </c>
      <c r="T568" s="84" t="s">
        <v>1375</v>
      </c>
      <c r="U568" s="84" t="s">
        <v>1076</v>
      </c>
      <c r="W568" s="53"/>
      <c r="X568" s="53"/>
      <c r="Y568" s="53"/>
      <c r="Z568" s="53"/>
    </row>
    <row r="569" spans="1:26">
      <c r="A569" s="84" t="s">
        <v>82</v>
      </c>
      <c r="B569" s="84" t="s">
        <v>223</v>
      </c>
      <c r="C569" s="84" t="s">
        <v>1055</v>
      </c>
      <c r="D569" s="84" t="s">
        <v>1474</v>
      </c>
      <c r="E569" s="84" t="s">
        <v>255</v>
      </c>
      <c r="F569" s="84" t="s">
        <v>27</v>
      </c>
      <c r="G569" s="84" t="s">
        <v>26</v>
      </c>
      <c r="H569" s="84" t="s">
        <v>16</v>
      </c>
      <c r="I569" s="84" t="s">
        <v>26</v>
      </c>
      <c r="J569" s="84" t="s">
        <v>1390</v>
      </c>
      <c r="K569" s="84" t="s">
        <v>1056</v>
      </c>
      <c r="L569" s="89" t="s">
        <v>1057</v>
      </c>
      <c r="M569" s="89" t="s">
        <v>1058</v>
      </c>
      <c r="N569" s="90" t="s">
        <v>1059</v>
      </c>
      <c r="O569" s="89" t="s">
        <v>1060</v>
      </c>
      <c r="P569" s="89" t="s">
        <v>1060</v>
      </c>
      <c r="Q569" s="90">
        <v>48761</v>
      </c>
      <c r="R569" s="93"/>
      <c r="S569" s="90" t="s">
        <v>1062</v>
      </c>
      <c r="T569" s="84" t="s">
        <v>1375</v>
      </c>
      <c r="U569" s="84" t="s">
        <v>1076</v>
      </c>
      <c r="W569" s="53"/>
      <c r="X569" s="53"/>
      <c r="Y569" s="53"/>
      <c r="Z569" s="53"/>
    </row>
    <row r="570" spans="1:26">
      <c r="A570" s="84" t="s">
        <v>82</v>
      </c>
      <c r="B570" s="84" t="s">
        <v>223</v>
      </c>
      <c r="C570" s="84" t="s">
        <v>1077</v>
      </c>
      <c r="D570" s="84" t="s">
        <v>1376</v>
      </c>
      <c r="E570" s="84" t="s">
        <v>1709</v>
      </c>
      <c r="F570" s="84" t="s">
        <v>34</v>
      </c>
      <c r="G570" s="84" t="s">
        <v>26</v>
      </c>
      <c r="H570" s="84" t="s">
        <v>16</v>
      </c>
      <c r="I570" s="84" t="s">
        <v>26</v>
      </c>
      <c r="J570" s="84" t="s">
        <v>1710</v>
      </c>
      <c r="K570" s="84" t="s">
        <v>380</v>
      </c>
      <c r="L570" s="89">
        <v>39173</v>
      </c>
      <c r="M570" s="89">
        <v>41729</v>
      </c>
      <c r="N570" s="90" t="s">
        <v>313</v>
      </c>
      <c r="O570" s="89">
        <v>42825</v>
      </c>
      <c r="P570" s="89">
        <v>41729</v>
      </c>
      <c r="Q570" s="90">
        <v>41030</v>
      </c>
      <c r="R570" s="93">
        <v>35</v>
      </c>
      <c r="S570" s="90" t="s">
        <v>20</v>
      </c>
      <c r="T570" s="84" t="s">
        <v>1375</v>
      </c>
      <c r="U570" s="84" t="s">
        <v>1711</v>
      </c>
      <c r="W570" s="53"/>
      <c r="X570" s="53"/>
      <c r="Y570" s="53"/>
      <c r="Z570" s="53"/>
    </row>
    <row r="571" spans="1:26">
      <c r="A571" s="84" t="s">
        <v>82</v>
      </c>
      <c r="B571" s="84" t="s">
        <v>223</v>
      </c>
      <c r="C571" s="84" t="s">
        <v>1077</v>
      </c>
      <c r="D571" s="84" t="s">
        <v>468</v>
      </c>
      <c r="E571" s="84" t="s">
        <v>1712</v>
      </c>
      <c r="F571" s="84" t="s">
        <v>34</v>
      </c>
      <c r="G571" s="84" t="s">
        <v>26</v>
      </c>
      <c r="H571" s="84" t="s">
        <v>16</v>
      </c>
      <c r="I571" s="84" t="s">
        <v>26</v>
      </c>
      <c r="J571" s="84" t="s">
        <v>1710</v>
      </c>
      <c r="K571" s="84" t="s">
        <v>1713</v>
      </c>
      <c r="L571" s="89">
        <v>39173</v>
      </c>
      <c r="M571" s="89">
        <v>41729</v>
      </c>
      <c r="N571" s="90" t="s">
        <v>313</v>
      </c>
      <c r="O571" s="89">
        <v>42825</v>
      </c>
      <c r="P571" s="89">
        <v>41729</v>
      </c>
      <c r="Q571" s="90" t="s">
        <v>1714</v>
      </c>
      <c r="R571" s="93">
        <v>3</v>
      </c>
      <c r="S571" s="90" t="s">
        <v>20</v>
      </c>
      <c r="T571" s="84" t="s">
        <v>1375</v>
      </c>
      <c r="U571" s="84" t="s">
        <v>1715</v>
      </c>
      <c r="W571" s="53"/>
      <c r="X571" s="53"/>
      <c r="Y571" s="53"/>
      <c r="Z571" s="53"/>
    </row>
    <row r="572" spans="1:26" ht="31.5">
      <c r="A572" s="84" t="s">
        <v>82</v>
      </c>
      <c r="B572" s="84" t="s">
        <v>223</v>
      </c>
      <c r="C572" s="84" t="s">
        <v>1077</v>
      </c>
      <c r="D572" s="84" t="s">
        <v>468</v>
      </c>
      <c r="E572" s="84" t="s">
        <v>517</v>
      </c>
      <c r="F572" s="84" t="s">
        <v>34</v>
      </c>
      <c r="G572" s="84" t="s">
        <v>26</v>
      </c>
      <c r="H572" s="84" t="s">
        <v>16</v>
      </c>
      <c r="I572" s="84" t="s">
        <v>26</v>
      </c>
      <c r="J572" s="84" t="s">
        <v>1710</v>
      </c>
      <c r="K572" s="84" t="s">
        <v>1716</v>
      </c>
      <c r="L572" s="89">
        <v>39173</v>
      </c>
      <c r="M572" s="89">
        <v>41729</v>
      </c>
      <c r="N572" s="90" t="s">
        <v>313</v>
      </c>
      <c r="O572" s="89">
        <v>42825</v>
      </c>
      <c r="P572" s="89">
        <v>41729</v>
      </c>
      <c r="Q572" s="90" t="s">
        <v>84</v>
      </c>
      <c r="R572" s="93"/>
      <c r="S572" s="90"/>
      <c r="T572" s="84"/>
      <c r="U572" s="84"/>
      <c r="W572" s="53"/>
      <c r="X572" s="53"/>
      <c r="Y572" s="53"/>
      <c r="Z572" s="53"/>
    </row>
    <row r="573" spans="1:26">
      <c r="A573" s="84" t="s">
        <v>82</v>
      </c>
      <c r="B573" s="84" t="s">
        <v>223</v>
      </c>
      <c r="C573" s="84" t="s">
        <v>1077</v>
      </c>
      <c r="D573" s="84" t="s">
        <v>1376</v>
      </c>
      <c r="E573" s="84" t="s">
        <v>1717</v>
      </c>
      <c r="F573" s="84" t="s">
        <v>34</v>
      </c>
      <c r="G573" s="84" t="s">
        <v>26</v>
      </c>
      <c r="H573" s="84" t="s">
        <v>16</v>
      </c>
      <c r="I573" s="84" t="s">
        <v>26</v>
      </c>
      <c r="J573" s="84" t="s">
        <v>1710</v>
      </c>
      <c r="K573" s="84" t="s">
        <v>1718</v>
      </c>
      <c r="L573" s="89"/>
      <c r="M573" s="89"/>
      <c r="N573" s="90"/>
      <c r="O573" s="89"/>
      <c r="P573" s="89"/>
      <c r="Q573" s="90" t="s">
        <v>84</v>
      </c>
      <c r="R573" s="93"/>
      <c r="S573" s="90"/>
      <c r="T573" s="84"/>
      <c r="U573" s="84"/>
      <c r="W573" s="53"/>
      <c r="X573" s="53"/>
      <c r="Y573" s="53"/>
      <c r="Z573" s="53"/>
    </row>
    <row r="574" spans="1:26">
      <c r="A574" s="84" t="s">
        <v>82</v>
      </c>
      <c r="B574" s="84" t="s">
        <v>223</v>
      </c>
      <c r="C574" s="84" t="s">
        <v>1077</v>
      </c>
      <c r="D574" s="84" t="s">
        <v>468</v>
      </c>
      <c r="E574" s="84" t="s">
        <v>468</v>
      </c>
      <c r="F574" s="84" t="s">
        <v>34</v>
      </c>
      <c r="G574" s="84" t="s">
        <v>26</v>
      </c>
      <c r="H574" s="84" t="s">
        <v>16</v>
      </c>
      <c r="I574" s="84" t="s">
        <v>26</v>
      </c>
      <c r="J574" s="84" t="s">
        <v>1710</v>
      </c>
      <c r="K574" s="84" t="s">
        <v>1719</v>
      </c>
      <c r="L574" s="89">
        <v>39173</v>
      </c>
      <c r="M574" s="89">
        <v>41729</v>
      </c>
      <c r="N574" s="90" t="s">
        <v>313</v>
      </c>
      <c r="O574" s="89">
        <v>42825</v>
      </c>
      <c r="P574" s="89">
        <v>41729</v>
      </c>
      <c r="Q574" s="90">
        <v>41030</v>
      </c>
      <c r="R574" s="93">
        <v>2</v>
      </c>
      <c r="S574" s="90"/>
      <c r="T574" s="84"/>
      <c r="U574" s="84" t="s">
        <v>380</v>
      </c>
      <c r="W574" s="53"/>
      <c r="X574" s="53"/>
      <c r="Y574" s="53"/>
      <c r="Z574" s="53"/>
    </row>
    <row r="575" spans="1:26">
      <c r="A575" s="84" t="s">
        <v>82</v>
      </c>
      <c r="B575" s="84" t="s">
        <v>223</v>
      </c>
      <c r="C575" s="84" t="s">
        <v>1078</v>
      </c>
      <c r="D575" s="84" t="s">
        <v>1388</v>
      </c>
      <c r="E575" s="84" t="s">
        <v>1079</v>
      </c>
      <c r="F575" s="84" t="s">
        <v>38</v>
      </c>
      <c r="G575" s="84" t="s">
        <v>26</v>
      </c>
      <c r="H575" s="84" t="s">
        <v>16</v>
      </c>
      <c r="I575" s="84" t="s">
        <v>26</v>
      </c>
      <c r="J575" s="84" t="s">
        <v>1720</v>
      </c>
      <c r="K575" s="84"/>
      <c r="L575" s="89">
        <v>38991</v>
      </c>
      <c r="M575" s="89">
        <v>42644</v>
      </c>
      <c r="N575" s="90"/>
      <c r="O575" s="89">
        <v>42644</v>
      </c>
      <c r="P575" s="89">
        <v>42644</v>
      </c>
      <c r="Q575" s="90"/>
      <c r="R575" s="93"/>
      <c r="S575" s="90" t="s">
        <v>20</v>
      </c>
      <c r="T575" s="84" t="s">
        <v>1375</v>
      </c>
      <c r="U575" s="84"/>
      <c r="W575" s="53"/>
      <c r="X575" s="53"/>
      <c r="Y575" s="53"/>
      <c r="Z575" s="53"/>
    </row>
    <row r="576" spans="1:26">
      <c r="A576" s="84" t="s">
        <v>82</v>
      </c>
      <c r="B576" s="84" t="s">
        <v>223</v>
      </c>
      <c r="C576" s="84" t="s">
        <v>1078</v>
      </c>
      <c r="D576" s="84" t="s">
        <v>1389</v>
      </c>
      <c r="E576" s="84" t="s">
        <v>1080</v>
      </c>
      <c r="F576" s="84" t="s">
        <v>38</v>
      </c>
      <c r="G576" s="84" t="s">
        <v>26</v>
      </c>
      <c r="H576" s="84" t="s">
        <v>16</v>
      </c>
      <c r="I576" s="84" t="s">
        <v>26</v>
      </c>
      <c r="J576" s="84" t="s">
        <v>1720</v>
      </c>
      <c r="K576" s="84"/>
      <c r="L576" s="89">
        <v>39174</v>
      </c>
      <c r="M576" s="89">
        <v>42825</v>
      </c>
      <c r="N576" s="90"/>
      <c r="O576" s="89">
        <v>42825</v>
      </c>
      <c r="P576" s="89">
        <v>42825</v>
      </c>
      <c r="Q576" s="90"/>
      <c r="R576" s="93"/>
      <c r="S576" s="90" t="s">
        <v>20</v>
      </c>
      <c r="T576" s="84" t="s">
        <v>1375</v>
      </c>
      <c r="U576" s="84"/>
      <c r="W576" s="53"/>
      <c r="X576" s="53"/>
      <c r="Y576" s="53"/>
      <c r="Z576" s="53"/>
    </row>
    <row r="577" spans="1:26" ht="31.5">
      <c r="A577" s="84" t="s">
        <v>82</v>
      </c>
      <c r="B577" s="84" t="s">
        <v>223</v>
      </c>
      <c r="C577" s="84" t="s">
        <v>1081</v>
      </c>
      <c r="D577" s="84" t="s">
        <v>1385</v>
      </c>
      <c r="E577" s="84" t="s">
        <v>1721</v>
      </c>
      <c r="F577" s="84" t="s">
        <v>38</v>
      </c>
      <c r="G577" s="84" t="s">
        <v>26</v>
      </c>
      <c r="H577" s="84" t="s">
        <v>16</v>
      </c>
      <c r="I577" s="84" t="s">
        <v>26</v>
      </c>
      <c r="J577" s="84" t="s">
        <v>1722</v>
      </c>
      <c r="K577" s="84" t="s">
        <v>1723</v>
      </c>
      <c r="L577" s="89">
        <v>39234</v>
      </c>
      <c r="M577" s="89" t="s">
        <v>1724</v>
      </c>
      <c r="N577" s="90" t="s">
        <v>315</v>
      </c>
      <c r="O577" s="89">
        <v>41060</v>
      </c>
      <c r="P577" s="89">
        <v>41060</v>
      </c>
      <c r="Q577" s="90" t="s">
        <v>113</v>
      </c>
      <c r="R577" s="93">
        <v>3</v>
      </c>
      <c r="S577" s="90" t="s">
        <v>20</v>
      </c>
      <c r="T577" s="84" t="s">
        <v>1725</v>
      </c>
      <c r="U577" s="84" t="s">
        <v>1726</v>
      </c>
      <c r="W577" s="53"/>
      <c r="X577" s="53"/>
      <c r="Y577" s="53"/>
      <c r="Z577" s="53"/>
    </row>
    <row r="578" spans="1:26">
      <c r="A578" s="84" t="s">
        <v>82</v>
      </c>
      <c r="B578" s="84" t="s">
        <v>223</v>
      </c>
      <c r="C578" s="84" t="s">
        <v>1081</v>
      </c>
      <c r="D578" s="84" t="s">
        <v>1376</v>
      </c>
      <c r="E578" s="84" t="s">
        <v>1727</v>
      </c>
      <c r="F578" s="84" t="s">
        <v>38</v>
      </c>
      <c r="G578" s="84" t="s">
        <v>26</v>
      </c>
      <c r="H578" s="84" t="s">
        <v>16</v>
      </c>
      <c r="I578" s="84" t="s">
        <v>26</v>
      </c>
      <c r="J578" s="84" t="s">
        <v>1722</v>
      </c>
      <c r="K578" s="84" t="s">
        <v>1728</v>
      </c>
      <c r="L578" s="89">
        <v>41050</v>
      </c>
      <c r="M578" s="89">
        <v>41779</v>
      </c>
      <c r="N578" s="90" t="s">
        <v>249</v>
      </c>
      <c r="O578" s="89">
        <v>42144</v>
      </c>
      <c r="P578" s="89" t="s">
        <v>1729</v>
      </c>
      <c r="Q578" s="90" t="s">
        <v>113</v>
      </c>
      <c r="R578" s="93">
        <v>1</v>
      </c>
      <c r="S578" s="90" t="s">
        <v>20</v>
      </c>
      <c r="T578" s="84" t="s">
        <v>1725</v>
      </c>
      <c r="U578" s="84" t="s">
        <v>1730</v>
      </c>
      <c r="W578" s="53"/>
      <c r="X578" s="53"/>
      <c r="Y578" s="53"/>
      <c r="Z578" s="53"/>
    </row>
    <row r="579" spans="1:26">
      <c r="A579" s="84" t="s">
        <v>82</v>
      </c>
      <c r="B579" s="84" t="s">
        <v>223</v>
      </c>
      <c r="C579" s="84" t="s">
        <v>1081</v>
      </c>
      <c r="D579" s="84" t="s">
        <v>1387</v>
      </c>
      <c r="E579" s="84" t="s">
        <v>809</v>
      </c>
      <c r="F579" s="84" t="s">
        <v>38</v>
      </c>
      <c r="G579" s="84" t="s">
        <v>26</v>
      </c>
      <c r="H579" s="84" t="s">
        <v>16</v>
      </c>
      <c r="I579" s="84" t="s">
        <v>26</v>
      </c>
      <c r="J579" s="84" t="s">
        <v>1722</v>
      </c>
      <c r="K579" s="84" t="s">
        <v>1731</v>
      </c>
      <c r="L579" s="89">
        <v>40898</v>
      </c>
      <c r="M579" s="89">
        <v>41263</v>
      </c>
      <c r="N579" s="90" t="s">
        <v>243</v>
      </c>
      <c r="O579" s="89">
        <v>41993</v>
      </c>
      <c r="P579" s="89" t="s">
        <v>1729</v>
      </c>
      <c r="Q579" s="90" t="s">
        <v>113</v>
      </c>
      <c r="R579" s="93">
        <v>0.05</v>
      </c>
      <c r="S579" s="90" t="s">
        <v>20</v>
      </c>
      <c r="T579" s="84" t="s">
        <v>1725</v>
      </c>
      <c r="U579" s="84" t="s">
        <v>1732</v>
      </c>
      <c r="W579" s="53"/>
      <c r="X579" s="53"/>
      <c r="Y579" s="53"/>
      <c r="Z579" s="53"/>
    </row>
    <row r="580" spans="1:26">
      <c r="A580" s="84" t="s">
        <v>82</v>
      </c>
      <c r="B580" s="84" t="s">
        <v>223</v>
      </c>
      <c r="C580" s="84" t="s">
        <v>1081</v>
      </c>
      <c r="D580" s="84" t="s">
        <v>468</v>
      </c>
      <c r="E580" s="84" t="s">
        <v>1733</v>
      </c>
      <c r="F580" s="84" t="s">
        <v>38</v>
      </c>
      <c r="G580" s="84" t="s">
        <v>26</v>
      </c>
      <c r="H580" s="84" t="s">
        <v>16</v>
      </c>
      <c r="I580" s="84" t="s">
        <v>26</v>
      </c>
      <c r="J580" s="84" t="s">
        <v>1722</v>
      </c>
      <c r="K580" s="84" t="s">
        <v>1728</v>
      </c>
      <c r="L580" s="89">
        <v>40940</v>
      </c>
      <c r="M580" s="89">
        <v>41305</v>
      </c>
      <c r="N580" s="90">
        <v>0</v>
      </c>
      <c r="O580" s="89">
        <v>41305</v>
      </c>
      <c r="P580" s="89" t="s">
        <v>1729</v>
      </c>
      <c r="Q580" s="90" t="s">
        <v>113</v>
      </c>
      <c r="R580" s="93">
        <v>0.4</v>
      </c>
      <c r="S580" s="90" t="s">
        <v>20</v>
      </c>
      <c r="T580" s="84" t="s">
        <v>1725</v>
      </c>
      <c r="U580" s="84" t="s">
        <v>1734</v>
      </c>
      <c r="W580" s="53"/>
      <c r="X580" s="53"/>
      <c r="Y580" s="53"/>
      <c r="Z580" s="53"/>
    </row>
    <row r="581" spans="1:26">
      <c r="A581" s="84" t="s">
        <v>82</v>
      </c>
      <c r="B581" s="84" t="s">
        <v>223</v>
      </c>
      <c r="C581" s="84" t="s">
        <v>1081</v>
      </c>
      <c r="D581" s="84" t="s">
        <v>1388</v>
      </c>
      <c r="E581" s="84" t="s">
        <v>1735</v>
      </c>
      <c r="F581" s="84" t="s">
        <v>38</v>
      </c>
      <c r="G581" s="84" t="s">
        <v>26</v>
      </c>
      <c r="H581" s="84" t="s">
        <v>16</v>
      </c>
      <c r="I581" s="84" t="s">
        <v>26</v>
      </c>
      <c r="J581" s="84" t="s">
        <v>1722</v>
      </c>
      <c r="K581" s="84" t="s">
        <v>113</v>
      </c>
      <c r="L581" s="89" t="s">
        <v>113</v>
      </c>
      <c r="M581" s="89" t="s">
        <v>113</v>
      </c>
      <c r="N581" s="90" t="s">
        <v>113</v>
      </c>
      <c r="O581" s="89" t="s">
        <v>113</v>
      </c>
      <c r="P581" s="89" t="s">
        <v>113</v>
      </c>
      <c r="Q581" s="90" t="s">
        <v>113</v>
      </c>
      <c r="R581" s="93"/>
      <c r="S581" s="90" t="s">
        <v>20</v>
      </c>
      <c r="T581" s="84" t="s">
        <v>1725</v>
      </c>
      <c r="U581" s="84" t="s">
        <v>113</v>
      </c>
      <c r="W581" s="53"/>
      <c r="X581" s="53"/>
      <c r="Y581" s="53"/>
      <c r="Z581" s="53"/>
    </row>
    <row r="582" spans="1:26">
      <c r="A582" s="84" t="s">
        <v>82</v>
      </c>
      <c r="B582" s="84" t="s">
        <v>223</v>
      </c>
      <c r="C582" s="84" t="s">
        <v>1081</v>
      </c>
      <c r="D582" s="84" t="s">
        <v>1389</v>
      </c>
      <c r="E582" s="84" t="s">
        <v>360</v>
      </c>
      <c r="F582" s="84" t="s">
        <v>38</v>
      </c>
      <c r="G582" s="84" t="s">
        <v>26</v>
      </c>
      <c r="H582" s="84" t="s">
        <v>16</v>
      </c>
      <c r="I582" s="84" t="s">
        <v>26</v>
      </c>
      <c r="J582" s="84" t="s">
        <v>1722</v>
      </c>
      <c r="K582" s="84" t="s">
        <v>1723</v>
      </c>
      <c r="L582" s="89">
        <v>39539</v>
      </c>
      <c r="M582" s="89">
        <v>41000</v>
      </c>
      <c r="N582" s="90" t="s">
        <v>371</v>
      </c>
      <c r="O582" s="89">
        <v>42461</v>
      </c>
      <c r="P582" s="89">
        <v>42461</v>
      </c>
      <c r="Q582" s="90" t="s">
        <v>113</v>
      </c>
      <c r="R582" s="93">
        <v>0.7</v>
      </c>
      <c r="S582" s="90" t="s">
        <v>20</v>
      </c>
      <c r="T582" s="84" t="s">
        <v>1725</v>
      </c>
      <c r="U582" s="84" t="s">
        <v>1736</v>
      </c>
      <c r="W582" s="53"/>
      <c r="X582" s="53"/>
      <c r="Y582" s="53"/>
      <c r="Z582" s="53"/>
    </row>
    <row r="583" spans="1:26">
      <c r="A583" s="84" t="s">
        <v>82</v>
      </c>
      <c r="B583" s="84" t="s">
        <v>223</v>
      </c>
      <c r="C583" s="84" t="s">
        <v>1081</v>
      </c>
      <c r="D583" s="84" t="s">
        <v>1737</v>
      </c>
      <c r="E583" s="84" t="s">
        <v>1738</v>
      </c>
      <c r="F583" s="84" t="s">
        <v>38</v>
      </c>
      <c r="G583" s="84" t="s">
        <v>26</v>
      </c>
      <c r="H583" s="84" t="s">
        <v>16</v>
      </c>
      <c r="I583" s="84" t="s">
        <v>26</v>
      </c>
      <c r="J583" s="84" t="s">
        <v>1722</v>
      </c>
      <c r="K583" s="84" t="s">
        <v>1731</v>
      </c>
      <c r="L583" s="89">
        <v>41057</v>
      </c>
      <c r="M583" s="89">
        <v>41421</v>
      </c>
      <c r="N583" s="90" t="s">
        <v>375</v>
      </c>
      <c r="O583" s="89">
        <v>42151</v>
      </c>
      <c r="P583" s="89" t="s">
        <v>1729</v>
      </c>
      <c r="Q583" s="90" t="s">
        <v>113</v>
      </c>
      <c r="R583" s="93">
        <v>0.03</v>
      </c>
      <c r="S583" s="90" t="s">
        <v>20</v>
      </c>
      <c r="T583" s="84" t="s">
        <v>1725</v>
      </c>
      <c r="U583" s="84" t="s">
        <v>1739</v>
      </c>
      <c r="W583" s="53"/>
      <c r="X583" s="53"/>
      <c r="Y583" s="53"/>
      <c r="Z583" s="53"/>
    </row>
    <row r="584" spans="1:26">
      <c r="A584" s="84" t="s">
        <v>82</v>
      </c>
      <c r="B584" s="84" t="s">
        <v>223</v>
      </c>
      <c r="C584" s="84" t="s">
        <v>1081</v>
      </c>
      <c r="D584" s="84" t="s">
        <v>468</v>
      </c>
      <c r="E584" s="84" t="s">
        <v>480</v>
      </c>
      <c r="F584" s="84" t="s">
        <v>38</v>
      </c>
      <c r="G584" s="84" t="s">
        <v>26</v>
      </c>
      <c r="H584" s="84" t="s">
        <v>16</v>
      </c>
      <c r="I584" s="84" t="s">
        <v>26</v>
      </c>
      <c r="J584" s="84" t="s">
        <v>1722</v>
      </c>
      <c r="K584" s="84" t="s">
        <v>1731</v>
      </c>
      <c r="L584" s="89">
        <v>41031</v>
      </c>
      <c r="M584" s="89">
        <v>41395</v>
      </c>
      <c r="N584" s="90" t="s">
        <v>375</v>
      </c>
      <c r="O584" s="89">
        <v>42125</v>
      </c>
      <c r="P584" s="89" t="s">
        <v>1729</v>
      </c>
      <c r="Q584" s="90" t="s">
        <v>113</v>
      </c>
      <c r="R584" s="93">
        <v>0.05</v>
      </c>
      <c r="S584" s="90" t="s">
        <v>20</v>
      </c>
      <c r="T584" s="84" t="s">
        <v>1725</v>
      </c>
      <c r="U584" s="84" t="s">
        <v>1732</v>
      </c>
      <c r="W584" s="53"/>
      <c r="X584" s="53"/>
      <c r="Y584" s="53"/>
      <c r="Z584" s="53"/>
    </row>
    <row r="585" spans="1:26" ht="31.5">
      <c r="A585" s="84" t="s">
        <v>82</v>
      </c>
      <c r="B585" s="84" t="s">
        <v>223</v>
      </c>
      <c r="C585" s="84" t="s">
        <v>1081</v>
      </c>
      <c r="D585" s="84" t="s">
        <v>367</v>
      </c>
      <c r="E585" s="84" t="s">
        <v>1740</v>
      </c>
      <c r="F585" s="84" t="s">
        <v>38</v>
      </c>
      <c r="G585" s="84" t="s">
        <v>26</v>
      </c>
      <c r="H585" s="84" t="s">
        <v>16</v>
      </c>
      <c r="I585" s="84" t="s">
        <v>26</v>
      </c>
      <c r="J585" s="84" t="s">
        <v>1722</v>
      </c>
      <c r="K585" s="84" t="s">
        <v>1741</v>
      </c>
      <c r="L585" s="89"/>
      <c r="M585" s="89"/>
      <c r="N585" s="90"/>
      <c r="O585" s="89"/>
      <c r="P585" s="89"/>
      <c r="Q585" s="90"/>
      <c r="R585" s="93"/>
      <c r="S585" s="90" t="s">
        <v>20</v>
      </c>
      <c r="T585" s="84" t="s">
        <v>1725</v>
      </c>
      <c r="U585" s="84"/>
      <c r="W585" s="53"/>
      <c r="X585" s="53"/>
      <c r="Y585" s="53"/>
      <c r="Z585" s="53"/>
    </row>
    <row r="586" spans="1:26">
      <c r="A586" s="84" t="s">
        <v>82</v>
      </c>
      <c r="B586" s="84" t="s">
        <v>223</v>
      </c>
      <c r="C586" s="84" t="s">
        <v>1081</v>
      </c>
      <c r="D586" s="84" t="s">
        <v>468</v>
      </c>
      <c r="E586" s="84" t="s">
        <v>373</v>
      </c>
      <c r="F586" s="84" t="s">
        <v>38</v>
      </c>
      <c r="G586" s="84" t="s">
        <v>26</v>
      </c>
      <c r="H586" s="84" t="s">
        <v>16</v>
      </c>
      <c r="I586" s="84" t="s">
        <v>26</v>
      </c>
      <c r="J586" s="84" t="s">
        <v>1722</v>
      </c>
      <c r="K586" s="84"/>
      <c r="L586" s="89" t="s">
        <v>42</v>
      </c>
      <c r="M586" s="89" t="s">
        <v>42</v>
      </c>
      <c r="N586" s="90" t="s">
        <v>42</v>
      </c>
      <c r="O586" s="89" t="s">
        <v>42</v>
      </c>
      <c r="P586" s="89" t="s">
        <v>42</v>
      </c>
      <c r="Q586" s="90" t="s">
        <v>42</v>
      </c>
      <c r="R586" s="93"/>
      <c r="S586" s="90" t="s">
        <v>20</v>
      </c>
      <c r="T586" s="84" t="s">
        <v>1725</v>
      </c>
      <c r="U586" s="84" t="s">
        <v>42</v>
      </c>
      <c r="W586" s="53"/>
      <c r="X586" s="53"/>
      <c r="Y586" s="53"/>
      <c r="Z586" s="53"/>
    </row>
    <row r="587" spans="1:26">
      <c r="A587" s="84" t="s">
        <v>82</v>
      </c>
      <c r="B587" s="84" t="s">
        <v>223</v>
      </c>
      <c r="C587" s="84" t="s">
        <v>1082</v>
      </c>
      <c r="D587" s="84" t="s">
        <v>1388</v>
      </c>
      <c r="E587" s="84" t="s">
        <v>1083</v>
      </c>
      <c r="F587" s="84" t="s">
        <v>38</v>
      </c>
      <c r="G587" s="84" t="s">
        <v>26</v>
      </c>
      <c r="H587" s="84" t="s">
        <v>16</v>
      </c>
      <c r="I587" s="84" t="s">
        <v>26</v>
      </c>
      <c r="J587" s="84" t="s">
        <v>1742</v>
      </c>
      <c r="K587" s="84"/>
      <c r="L587" s="89">
        <v>39539</v>
      </c>
      <c r="M587" s="89">
        <v>43190</v>
      </c>
      <c r="N587" s="90" t="s">
        <v>315</v>
      </c>
      <c r="O587" s="89">
        <v>45016</v>
      </c>
      <c r="P587" s="89">
        <v>43190</v>
      </c>
      <c r="Q587" s="90"/>
      <c r="R587" s="93"/>
      <c r="S587" s="90" t="s">
        <v>20</v>
      </c>
      <c r="T587" s="84" t="s">
        <v>1375</v>
      </c>
      <c r="U587" s="84"/>
      <c r="W587" s="53"/>
      <c r="X587" s="53"/>
      <c r="Y587" s="53"/>
      <c r="Z587" s="53"/>
    </row>
    <row r="588" spans="1:26">
      <c r="A588" s="84" t="s">
        <v>82</v>
      </c>
      <c r="B588" s="84" t="s">
        <v>223</v>
      </c>
      <c r="C588" s="84" t="s">
        <v>1082</v>
      </c>
      <c r="D588" s="84" t="s">
        <v>255</v>
      </c>
      <c r="E588" s="84" t="s">
        <v>1084</v>
      </c>
      <c r="F588" s="84" t="s">
        <v>38</v>
      </c>
      <c r="G588" s="84" t="s">
        <v>26</v>
      </c>
      <c r="H588" s="84" t="s">
        <v>16</v>
      </c>
      <c r="I588" s="84" t="s">
        <v>26</v>
      </c>
      <c r="J588" s="84" t="s">
        <v>1742</v>
      </c>
      <c r="K588" s="84"/>
      <c r="L588" s="89">
        <v>41365</v>
      </c>
      <c r="M588" s="89">
        <v>43190</v>
      </c>
      <c r="N588" s="90" t="s">
        <v>315</v>
      </c>
      <c r="O588" s="89">
        <v>45016</v>
      </c>
      <c r="P588" s="89">
        <v>43190</v>
      </c>
      <c r="Q588" s="90"/>
      <c r="R588" s="93"/>
      <c r="S588" s="90" t="s">
        <v>20</v>
      </c>
      <c r="T588" s="84"/>
      <c r="U588" s="84"/>
      <c r="W588" s="53"/>
      <c r="X588" s="53"/>
      <c r="Y588" s="53"/>
      <c r="Z588" s="53"/>
    </row>
    <row r="589" spans="1:26">
      <c r="A589" s="84" t="s">
        <v>82</v>
      </c>
      <c r="B589" s="84" t="s">
        <v>223</v>
      </c>
      <c r="C589" s="84" t="s">
        <v>1082</v>
      </c>
      <c r="D589" s="84" t="s">
        <v>1389</v>
      </c>
      <c r="E589" s="84" t="s">
        <v>1085</v>
      </c>
      <c r="F589" s="84" t="s">
        <v>38</v>
      </c>
      <c r="G589" s="84" t="s">
        <v>26</v>
      </c>
      <c r="H589" s="84" t="s">
        <v>16</v>
      </c>
      <c r="I589" s="84" t="s">
        <v>26</v>
      </c>
      <c r="J589" s="84" t="s">
        <v>1742</v>
      </c>
      <c r="K589" s="84"/>
      <c r="L589" s="89">
        <v>39173</v>
      </c>
      <c r="M589" s="89">
        <v>41364</v>
      </c>
      <c r="N589" s="90"/>
      <c r="O589" s="89">
        <v>41364</v>
      </c>
      <c r="P589" s="89">
        <v>41364</v>
      </c>
      <c r="Q589" s="90"/>
      <c r="R589" s="93"/>
      <c r="S589" s="90" t="s">
        <v>20</v>
      </c>
      <c r="T589" s="84" t="s">
        <v>1375</v>
      </c>
      <c r="U589" s="84"/>
      <c r="W589" s="53"/>
      <c r="X589" s="53"/>
      <c r="Y589" s="53"/>
      <c r="Z589" s="53"/>
    </row>
    <row r="590" spans="1:26">
      <c r="A590" s="84" t="s">
        <v>82</v>
      </c>
      <c r="B590" s="84" t="s">
        <v>223</v>
      </c>
      <c r="C590" s="84" t="s">
        <v>1086</v>
      </c>
      <c r="D590" s="84" t="s">
        <v>1388</v>
      </c>
      <c r="E590" s="84" t="s">
        <v>1087</v>
      </c>
      <c r="F590" s="84" t="s">
        <v>25</v>
      </c>
      <c r="G590" s="84" t="s">
        <v>26</v>
      </c>
      <c r="H590" s="84" t="s">
        <v>16</v>
      </c>
      <c r="I590" s="84" t="s">
        <v>26</v>
      </c>
      <c r="J590" s="84" t="s">
        <v>1441</v>
      </c>
      <c r="K590" s="84" t="s">
        <v>238</v>
      </c>
      <c r="L590" s="89"/>
      <c r="M590" s="89"/>
      <c r="N590" s="90"/>
      <c r="O590" s="89"/>
      <c r="P590" s="89"/>
      <c r="Q590" s="90"/>
      <c r="R590" s="93"/>
      <c r="S590" s="90" t="s">
        <v>20</v>
      </c>
      <c r="T590" s="84" t="s">
        <v>1375</v>
      </c>
      <c r="U590" s="84"/>
      <c r="W590" s="53"/>
      <c r="X590" s="53"/>
      <c r="Y590" s="53"/>
      <c r="Z590" s="53"/>
    </row>
    <row r="591" spans="1:26" ht="31.5">
      <c r="A591" s="84" t="s">
        <v>82</v>
      </c>
      <c r="B591" s="84" t="s">
        <v>223</v>
      </c>
      <c r="C591" s="84" t="s">
        <v>1086</v>
      </c>
      <c r="D591" s="84" t="s">
        <v>1389</v>
      </c>
      <c r="E591" s="84" t="s">
        <v>1088</v>
      </c>
      <c r="F591" s="84" t="s">
        <v>25</v>
      </c>
      <c r="G591" s="84" t="s">
        <v>26</v>
      </c>
      <c r="H591" s="84" t="s">
        <v>16</v>
      </c>
      <c r="I591" s="84" t="s">
        <v>26</v>
      </c>
      <c r="J591" s="84" t="s">
        <v>1441</v>
      </c>
      <c r="K591" s="84" t="s">
        <v>389</v>
      </c>
      <c r="L591" s="89"/>
      <c r="M591" s="89">
        <v>40633</v>
      </c>
      <c r="N591" s="90" t="s">
        <v>289</v>
      </c>
      <c r="O591" s="89">
        <v>41364</v>
      </c>
      <c r="P591" s="89">
        <v>41364</v>
      </c>
      <c r="Q591" s="90" t="s">
        <v>1089</v>
      </c>
      <c r="R591" s="93"/>
      <c r="S591" s="90" t="s">
        <v>20</v>
      </c>
      <c r="T591" s="84" t="s">
        <v>1375</v>
      </c>
      <c r="U591" s="84"/>
      <c r="W591" s="53"/>
      <c r="X591" s="53"/>
      <c r="Y591" s="53"/>
      <c r="Z591" s="53"/>
    </row>
    <row r="592" spans="1:26">
      <c r="A592" s="84" t="s">
        <v>82</v>
      </c>
      <c r="B592" s="84" t="s">
        <v>223</v>
      </c>
      <c r="C592" s="84" t="s">
        <v>1086</v>
      </c>
      <c r="D592" s="84" t="s">
        <v>468</v>
      </c>
      <c r="E592" s="84" t="s">
        <v>1090</v>
      </c>
      <c r="F592" s="84" t="s">
        <v>25</v>
      </c>
      <c r="G592" s="84" t="s">
        <v>26</v>
      </c>
      <c r="H592" s="84" t="s">
        <v>16</v>
      </c>
      <c r="I592" s="84" t="s">
        <v>26</v>
      </c>
      <c r="J592" s="84" t="s">
        <v>1441</v>
      </c>
      <c r="K592" s="84" t="s">
        <v>351</v>
      </c>
      <c r="L592" s="89">
        <v>40422</v>
      </c>
      <c r="M592" s="89">
        <v>41153</v>
      </c>
      <c r="N592" s="90" t="s">
        <v>289</v>
      </c>
      <c r="O592" s="89">
        <v>41883</v>
      </c>
      <c r="P592" s="89" t="s">
        <v>1091</v>
      </c>
      <c r="Q592" s="90"/>
      <c r="R592" s="93"/>
      <c r="S592" s="90" t="s">
        <v>20</v>
      </c>
      <c r="T592" s="84" t="s">
        <v>1375</v>
      </c>
      <c r="U592" s="84"/>
      <c r="W592" s="53"/>
      <c r="X592" s="53"/>
      <c r="Y592" s="53"/>
      <c r="Z592" s="53"/>
    </row>
    <row r="593" spans="1:26">
      <c r="A593" s="84" t="s">
        <v>82</v>
      </c>
      <c r="B593" s="84" t="s">
        <v>223</v>
      </c>
      <c r="C593" s="84" t="s">
        <v>1086</v>
      </c>
      <c r="D593" s="84" t="s">
        <v>468</v>
      </c>
      <c r="E593" s="84" t="s">
        <v>1092</v>
      </c>
      <c r="F593" s="84" t="s">
        <v>25</v>
      </c>
      <c r="G593" s="84" t="s">
        <v>26</v>
      </c>
      <c r="H593" s="84" t="s">
        <v>16</v>
      </c>
      <c r="I593" s="84" t="s">
        <v>26</v>
      </c>
      <c r="J593" s="84" t="s">
        <v>1441</v>
      </c>
      <c r="K593" s="84" t="s">
        <v>351</v>
      </c>
      <c r="L593" s="89">
        <v>40422</v>
      </c>
      <c r="M593" s="89">
        <v>41153</v>
      </c>
      <c r="N593" s="90" t="s">
        <v>289</v>
      </c>
      <c r="O593" s="89">
        <v>41883</v>
      </c>
      <c r="P593" s="89" t="s">
        <v>1091</v>
      </c>
      <c r="Q593" s="90"/>
      <c r="R593" s="93"/>
      <c r="S593" s="90" t="s">
        <v>20</v>
      </c>
      <c r="T593" s="84" t="s">
        <v>1375</v>
      </c>
      <c r="U593" s="84"/>
      <c r="W593" s="53"/>
      <c r="X593" s="53"/>
      <c r="Y593" s="53"/>
      <c r="Z593" s="53"/>
    </row>
    <row r="594" spans="1:26">
      <c r="A594" s="84"/>
      <c r="B594" s="84"/>
      <c r="C594" s="84"/>
      <c r="D594" s="84"/>
      <c r="E594" s="84"/>
      <c r="F594" s="84"/>
      <c r="G594" s="84"/>
      <c r="H594" s="84"/>
      <c r="I594" s="84"/>
      <c r="J594" s="84"/>
      <c r="K594" s="84"/>
      <c r="L594" s="89"/>
      <c r="M594" s="89"/>
      <c r="N594" s="90"/>
      <c r="O594" s="89"/>
      <c r="P594" s="89"/>
      <c r="Q594" s="90"/>
      <c r="R594" s="93"/>
      <c r="S594" s="90"/>
      <c r="T594" s="84"/>
      <c r="U594" s="84"/>
      <c r="W594" s="53"/>
      <c r="X594" s="53"/>
      <c r="Y594" s="53"/>
      <c r="Z594" s="53"/>
    </row>
    <row r="595" spans="1:26">
      <c r="L595" s="79"/>
      <c r="M595" s="79"/>
      <c r="W595" s="53"/>
      <c r="X595" s="53"/>
      <c r="Y595" s="53"/>
      <c r="Z595" s="53"/>
    </row>
    <row r="596" spans="1:26">
      <c r="L596" s="79"/>
      <c r="M596" s="79"/>
      <c r="W596" s="53"/>
      <c r="X596" s="53"/>
      <c r="Y596" s="53"/>
      <c r="Z596" s="53"/>
    </row>
    <row r="597" spans="1:26">
      <c r="L597" s="79"/>
      <c r="M597" s="79"/>
      <c r="W597" s="53"/>
      <c r="X597" s="53"/>
      <c r="Y597" s="53"/>
      <c r="Z597" s="53"/>
    </row>
    <row r="598" spans="1:26">
      <c r="L598" s="79"/>
      <c r="M598" s="79"/>
      <c r="W598" s="53"/>
      <c r="X598" s="53"/>
      <c r="Y598" s="53"/>
      <c r="Z598" s="53"/>
    </row>
    <row r="599" spans="1:26">
      <c r="L599" s="79"/>
      <c r="M599" s="79"/>
      <c r="W599" s="53"/>
      <c r="X599" s="53"/>
      <c r="Y599" s="53"/>
      <c r="Z599" s="53"/>
    </row>
    <row r="600" spans="1:26">
      <c r="L600" s="79"/>
      <c r="M600" s="79"/>
      <c r="W600" s="53"/>
      <c r="X600" s="53"/>
      <c r="Y600" s="53"/>
      <c r="Z600" s="53"/>
    </row>
    <row r="601" spans="1:26">
      <c r="L601" s="79"/>
      <c r="M601" s="79"/>
      <c r="W601" s="53"/>
      <c r="X601" s="53"/>
      <c r="Y601" s="53"/>
      <c r="Z601" s="53"/>
    </row>
    <row r="602" spans="1:26">
      <c r="L602" s="79"/>
      <c r="M602" s="79"/>
      <c r="W602" s="53"/>
      <c r="X602" s="53"/>
      <c r="Y602" s="53"/>
      <c r="Z602" s="53"/>
    </row>
    <row r="603" spans="1:26">
      <c r="L603" s="79"/>
      <c r="M603" s="79"/>
      <c r="W603" s="53"/>
      <c r="X603" s="53"/>
      <c r="Y603" s="53"/>
      <c r="Z603" s="53"/>
    </row>
    <row r="604" spans="1:26">
      <c r="L604" s="79"/>
      <c r="M604" s="79"/>
      <c r="W604" s="53"/>
      <c r="X604" s="53"/>
      <c r="Y604" s="53"/>
      <c r="Z604" s="53"/>
    </row>
    <row r="605" spans="1:26">
      <c r="L605" s="79"/>
      <c r="M605" s="79"/>
      <c r="W605" s="53"/>
      <c r="X605" s="53"/>
      <c r="Y605" s="53"/>
      <c r="Z605" s="53"/>
    </row>
    <row r="606" spans="1:26">
      <c r="L606" s="79"/>
      <c r="M606" s="79"/>
      <c r="W606" s="53"/>
      <c r="X606" s="53"/>
      <c r="Y606" s="53"/>
      <c r="Z606" s="53"/>
    </row>
    <row r="607" spans="1:26">
      <c r="L607" s="79"/>
      <c r="M607" s="79"/>
      <c r="W607" s="53"/>
      <c r="X607" s="53"/>
      <c r="Y607" s="53"/>
      <c r="Z607" s="53"/>
    </row>
    <row r="608" spans="1:26">
      <c r="L608" s="79"/>
      <c r="M608" s="79"/>
      <c r="W608" s="53"/>
      <c r="X608" s="53"/>
      <c r="Y608" s="53"/>
      <c r="Z608" s="53"/>
    </row>
    <row r="609" spans="12:26">
      <c r="L609" s="79"/>
      <c r="M609" s="79"/>
      <c r="W609" s="53"/>
      <c r="X609" s="53"/>
      <c r="Y609" s="53"/>
      <c r="Z609" s="53"/>
    </row>
    <row r="610" spans="12:26">
      <c r="L610" s="79"/>
      <c r="M610" s="79"/>
      <c r="W610" s="53"/>
      <c r="X610" s="53"/>
      <c r="Y610" s="53"/>
      <c r="Z610" s="53"/>
    </row>
    <row r="611" spans="12:26">
      <c r="L611" s="79"/>
      <c r="M611" s="79"/>
      <c r="W611" s="53"/>
      <c r="X611" s="53"/>
      <c r="Y611" s="53"/>
      <c r="Z611" s="53"/>
    </row>
    <row r="612" spans="12:26">
      <c r="L612" s="79"/>
      <c r="M612" s="79"/>
      <c r="W612" s="53"/>
      <c r="X612" s="53"/>
      <c r="Y612" s="53"/>
      <c r="Z612" s="53"/>
    </row>
    <row r="613" spans="12:26">
      <c r="L613" s="79"/>
      <c r="M613" s="79"/>
      <c r="W613" s="53"/>
      <c r="X613" s="53"/>
      <c r="Y613" s="53"/>
      <c r="Z613" s="53"/>
    </row>
    <row r="614" spans="12:26">
      <c r="L614" s="79"/>
      <c r="M614" s="79"/>
      <c r="W614" s="53"/>
      <c r="X614" s="53"/>
      <c r="Y614" s="53"/>
      <c r="Z614" s="53"/>
    </row>
    <row r="615" spans="12:26">
      <c r="L615" s="79"/>
      <c r="M615" s="79"/>
      <c r="W615" s="53"/>
      <c r="X615" s="53"/>
      <c r="Y615" s="53"/>
      <c r="Z615" s="53"/>
    </row>
    <row r="616" spans="12:26">
      <c r="L616" s="79"/>
      <c r="M616" s="79"/>
      <c r="W616" s="53"/>
      <c r="X616" s="53"/>
      <c r="Y616" s="53"/>
      <c r="Z616" s="53"/>
    </row>
    <row r="617" spans="12:26">
      <c r="L617" s="79"/>
      <c r="M617" s="79"/>
      <c r="W617" s="53"/>
      <c r="X617" s="53"/>
      <c r="Y617" s="53"/>
      <c r="Z617" s="53"/>
    </row>
    <row r="618" spans="12:26">
      <c r="L618" s="79"/>
      <c r="M618" s="79"/>
      <c r="W618" s="53"/>
      <c r="X618" s="53"/>
      <c r="Y618" s="53"/>
      <c r="Z618" s="53"/>
    </row>
    <row r="619" spans="12:26">
      <c r="L619" s="79"/>
      <c r="M619" s="79"/>
      <c r="W619" s="53"/>
      <c r="X619" s="53"/>
      <c r="Y619" s="53"/>
      <c r="Z619" s="53"/>
    </row>
    <row r="620" spans="12:26">
      <c r="L620" s="79"/>
      <c r="M620" s="79"/>
      <c r="W620" s="53"/>
      <c r="X620" s="53"/>
      <c r="Y620" s="53"/>
      <c r="Z620" s="53"/>
    </row>
    <row r="621" spans="12:26">
      <c r="L621" s="79"/>
      <c r="M621" s="79"/>
      <c r="W621" s="53"/>
      <c r="X621" s="53"/>
      <c r="Y621" s="53"/>
      <c r="Z621" s="53"/>
    </row>
    <row r="622" spans="12:26">
      <c r="L622" s="79"/>
      <c r="M622" s="79"/>
      <c r="W622" s="53"/>
      <c r="X622" s="53"/>
      <c r="Y622" s="53"/>
      <c r="Z622" s="53"/>
    </row>
    <row r="623" spans="12:26">
      <c r="L623" s="79"/>
      <c r="M623" s="79"/>
      <c r="W623" s="53"/>
      <c r="X623" s="53"/>
      <c r="Y623" s="53"/>
      <c r="Z623" s="53"/>
    </row>
    <row r="624" spans="12:26">
      <c r="L624" s="79"/>
      <c r="M624" s="79"/>
      <c r="W624" s="53"/>
      <c r="X624" s="53"/>
      <c r="Y624" s="53"/>
      <c r="Z624" s="53"/>
    </row>
    <row r="625" spans="12:26">
      <c r="L625" s="79"/>
      <c r="M625" s="79"/>
      <c r="W625" s="53"/>
      <c r="X625" s="53"/>
      <c r="Y625" s="53"/>
      <c r="Z625" s="53"/>
    </row>
    <row r="626" spans="12:26">
      <c r="L626" s="79"/>
      <c r="M626" s="79"/>
      <c r="W626" s="53"/>
      <c r="X626" s="53"/>
      <c r="Y626" s="53"/>
      <c r="Z626" s="53"/>
    </row>
    <row r="627" spans="12:26">
      <c r="L627" s="79"/>
      <c r="M627" s="79"/>
      <c r="W627" s="53"/>
      <c r="X627" s="53"/>
      <c r="Y627" s="53"/>
      <c r="Z627" s="53"/>
    </row>
    <row r="628" spans="12:26">
      <c r="L628" s="79"/>
      <c r="M628" s="79"/>
      <c r="W628" s="53"/>
      <c r="X628" s="53"/>
      <c r="Y628" s="53"/>
      <c r="Z628" s="53"/>
    </row>
    <row r="629" spans="12:26">
      <c r="L629" s="79"/>
      <c r="M629" s="79"/>
      <c r="W629" s="53"/>
      <c r="X629" s="53"/>
      <c r="Y629" s="53"/>
      <c r="Z629" s="53"/>
    </row>
    <row r="630" spans="12:26">
      <c r="L630" s="79"/>
      <c r="M630" s="79"/>
      <c r="W630" s="53"/>
      <c r="X630" s="53"/>
      <c r="Y630" s="53"/>
      <c r="Z630" s="53"/>
    </row>
    <row r="631" spans="12:26">
      <c r="L631" s="79"/>
      <c r="M631" s="79"/>
      <c r="W631" s="53"/>
      <c r="X631" s="53"/>
      <c r="Y631" s="53"/>
      <c r="Z631" s="53"/>
    </row>
    <row r="632" spans="12:26">
      <c r="L632" s="79"/>
      <c r="M632" s="79"/>
      <c r="W632" s="53"/>
      <c r="X632" s="53"/>
      <c r="Y632" s="53"/>
      <c r="Z632" s="53"/>
    </row>
    <row r="633" spans="12:26">
      <c r="L633" s="79"/>
      <c r="M633" s="79"/>
      <c r="W633" s="53"/>
      <c r="X633" s="53"/>
      <c r="Y633" s="53"/>
      <c r="Z633" s="53"/>
    </row>
    <row r="634" spans="12:26">
      <c r="L634" s="79"/>
      <c r="M634" s="79"/>
      <c r="W634" s="53"/>
      <c r="X634" s="53"/>
      <c r="Y634" s="53"/>
      <c r="Z634" s="53"/>
    </row>
    <row r="635" spans="12:26">
      <c r="L635" s="79"/>
      <c r="M635" s="79"/>
      <c r="W635" s="53"/>
      <c r="X635" s="53"/>
      <c r="Y635" s="53"/>
      <c r="Z635" s="53"/>
    </row>
    <row r="636" spans="12:26">
      <c r="L636" s="79"/>
      <c r="M636" s="79"/>
      <c r="W636" s="53"/>
      <c r="X636" s="53"/>
      <c r="Y636" s="53"/>
      <c r="Z636" s="53"/>
    </row>
    <row r="637" spans="12:26">
      <c r="L637" s="79"/>
      <c r="M637" s="79"/>
      <c r="W637" s="53"/>
      <c r="X637" s="53"/>
      <c r="Y637" s="53"/>
      <c r="Z637" s="53"/>
    </row>
    <row r="638" spans="12:26">
      <c r="L638" s="79"/>
      <c r="M638" s="79"/>
      <c r="W638" s="53"/>
      <c r="X638" s="53"/>
      <c r="Y638" s="53"/>
      <c r="Z638" s="53"/>
    </row>
    <row r="639" spans="12:26">
      <c r="L639" s="79"/>
      <c r="M639" s="79"/>
      <c r="W639" s="53"/>
      <c r="X639" s="53"/>
      <c r="Y639" s="53"/>
      <c r="Z639" s="53"/>
    </row>
    <row r="640" spans="12:26">
      <c r="L640" s="79"/>
      <c r="M640" s="79"/>
      <c r="W640" s="53"/>
      <c r="X640" s="53"/>
      <c r="Y640" s="53"/>
      <c r="Z640" s="53"/>
    </row>
    <row r="641" spans="12:26">
      <c r="L641" s="79"/>
      <c r="M641" s="79"/>
      <c r="W641" s="53"/>
      <c r="X641" s="53"/>
      <c r="Y641" s="53"/>
      <c r="Z641" s="53"/>
    </row>
    <row r="642" spans="12:26">
      <c r="L642" s="79"/>
      <c r="M642" s="79"/>
      <c r="W642" s="53"/>
      <c r="X642" s="53"/>
      <c r="Y642" s="53"/>
      <c r="Z642" s="53"/>
    </row>
    <row r="643" spans="12:26">
      <c r="L643" s="79"/>
      <c r="M643" s="79"/>
      <c r="W643" s="53"/>
      <c r="X643" s="53"/>
      <c r="Y643" s="53"/>
      <c r="Z643" s="53"/>
    </row>
    <row r="644" spans="12:26">
      <c r="L644" s="79"/>
      <c r="M644" s="79"/>
      <c r="W644" s="53"/>
      <c r="X644" s="53"/>
      <c r="Y644" s="53"/>
      <c r="Z644" s="53"/>
    </row>
    <row r="645" spans="12:26">
      <c r="L645" s="79"/>
      <c r="M645" s="79"/>
      <c r="W645" s="53"/>
      <c r="X645" s="53"/>
      <c r="Y645" s="53"/>
      <c r="Z645" s="53"/>
    </row>
    <row r="646" spans="12:26">
      <c r="L646" s="79"/>
      <c r="M646" s="79"/>
      <c r="W646" s="53"/>
      <c r="X646" s="53"/>
      <c r="Y646" s="53"/>
      <c r="Z646" s="53"/>
    </row>
    <row r="647" spans="12:26">
      <c r="L647" s="79"/>
      <c r="M647" s="79"/>
      <c r="W647" s="53"/>
      <c r="X647" s="53"/>
      <c r="Y647" s="53"/>
      <c r="Z647" s="53"/>
    </row>
    <row r="648" spans="12:26">
      <c r="L648" s="79"/>
      <c r="M648" s="79"/>
      <c r="W648" s="53"/>
      <c r="X648" s="53"/>
      <c r="Y648" s="53"/>
      <c r="Z648" s="53"/>
    </row>
    <row r="649" spans="12:26">
      <c r="L649" s="79"/>
      <c r="M649" s="79"/>
      <c r="W649" s="53"/>
      <c r="X649" s="53"/>
      <c r="Y649" s="53"/>
      <c r="Z649" s="53"/>
    </row>
    <row r="650" spans="12:26">
      <c r="L650" s="79"/>
      <c r="M650" s="79"/>
      <c r="W650" s="53"/>
      <c r="X650" s="53"/>
      <c r="Y650" s="53"/>
      <c r="Z650" s="53"/>
    </row>
    <row r="651" spans="12:26">
      <c r="L651" s="79"/>
      <c r="M651" s="79"/>
      <c r="W651" s="53"/>
      <c r="X651" s="53"/>
      <c r="Y651" s="53"/>
      <c r="Z651" s="53"/>
    </row>
    <row r="652" spans="12:26">
      <c r="L652" s="79"/>
      <c r="M652" s="79"/>
      <c r="W652" s="53"/>
      <c r="X652" s="53"/>
      <c r="Y652" s="53"/>
      <c r="Z652" s="53"/>
    </row>
    <row r="653" spans="12:26">
      <c r="L653" s="79"/>
      <c r="M653" s="79"/>
      <c r="W653" s="53"/>
      <c r="X653" s="53"/>
      <c r="Y653" s="53"/>
      <c r="Z653" s="53"/>
    </row>
    <row r="654" spans="12:26">
      <c r="L654" s="79"/>
      <c r="M654" s="79"/>
      <c r="W654" s="53"/>
      <c r="X654" s="53"/>
      <c r="Y654" s="53"/>
      <c r="Z654" s="53"/>
    </row>
    <row r="655" spans="12:26">
      <c r="L655" s="79"/>
      <c r="M655" s="79"/>
      <c r="W655" s="53"/>
      <c r="X655" s="53"/>
      <c r="Y655" s="53"/>
      <c r="Z655" s="53"/>
    </row>
    <row r="656" spans="12:26">
      <c r="L656" s="79"/>
      <c r="M656" s="79"/>
      <c r="W656" s="53"/>
      <c r="X656" s="53"/>
      <c r="Y656" s="53"/>
      <c r="Z656" s="53"/>
    </row>
    <row r="657" spans="12:26">
      <c r="L657" s="79"/>
      <c r="M657" s="79"/>
      <c r="W657" s="53"/>
      <c r="X657" s="53"/>
      <c r="Y657" s="53"/>
      <c r="Z657" s="53"/>
    </row>
    <row r="658" spans="12:26">
      <c r="L658" s="79"/>
      <c r="M658" s="79"/>
      <c r="W658" s="53"/>
      <c r="X658" s="53"/>
      <c r="Y658" s="53"/>
      <c r="Z658" s="53"/>
    </row>
    <row r="659" spans="12:26">
      <c r="L659" s="79"/>
      <c r="M659" s="79"/>
      <c r="W659" s="53"/>
      <c r="X659" s="53"/>
      <c r="Y659" s="53"/>
      <c r="Z659" s="53"/>
    </row>
    <row r="660" spans="12:26">
      <c r="L660" s="79"/>
      <c r="M660" s="79"/>
      <c r="W660" s="53"/>
      <c r="X660" s="53"/>
      <c r="Y660" s="53"/>
      <c r="Z660" s="53"/>
    </row>
    <row r="661" spans="12:26">
      <c r="L661" s="79"/>
      <c r="M661" s="79"/>
      <c r="W661" s="53"/>
      <c r="X661" s="53"/>
      <c r="Y661" s="53"/>
      <c r="Z661" s="53"/>
    </row>
    <row r="662" spans="12:26">
      <c r="L662" s="79"/>
      <c r="M662" s="79"/>
      <c r="W662" s="53"/>
      <c r="X662" s="53"/>
      <c r="Y662" s="53"/>
      <c r="Z662" s="53"/>
    </row>
    <row r="663" spans="12:26">
      <c r="L663" s="79"/>
      <c r="M663" s="79"/>
      <c r="W663" s="53"/>
      <c r="X663" s="53"/>
      <c r="Y663" s="53"/>
      <c r="Z663" s="53"/>
    </row>
    <row r="664" spans="12:26">
      <c r="L664" s="79"/>
      <c r="M664" s="79"/>
      <c r="W664" s="53"/>
      <c r="X664" s="53"/>
      <c r="Y664" s="53"/>
      <c r="Z664" s="53"/>
    </row>
    <row r="665" spans="12:26">
      <c r="L665" s="79"/>
      <c r="M665" s="79"/>
      <c r="W665" s="53"/>
      <c r="X665" s="53"/>
      <c r="Y665" s="53"/>
      <c r="Z665" s="53"/>
    </row>
    <row r="666" spans="12:26">
      <c r="L666" s="79"/>
      <c r="M666" s="79"/>
      <c r="W666" s="53"/>
      <c r="X666" s="53"/>
      <c r="Y666" s="53"/>
      <c r="Z666" s="53"/>
    </row>
    <row r="667" spans="12:26">
      <c r="L667" s="79"/>
      <c r="M667" s="79"/>
      <c r="W667" s="53"/>
      <c r="X667" s="53"/>
      <c r="Y667" s="53"/>
      <c r="Z667" s="53"/>
    </row>
    <row r="668" spans="12:26">
      <c r="L668" s="79"/>
      <c r="M668" s="79"/>
      <c r="W668" s="53"/>
      <c r="X668" s="53"/>
      <c r="Y668" s="53"/>
      <c r="Z668" s="53"/>
    </row>
    <row r="669" spans="12:26">
      <c r="L669" s="79"/>
      <c r="M669" s="79"/>
      <c r="W669" s="53"/>
      <c r="X669" s="53"/>
      <c r="Y669" s="53"/>
      <c r="Z669" s="53"/>
    </row>
    <row r="670" spans="12:26">
      <c r="L670" s="79"/>
      <c r="M670" s="79"/>
      <c r="W670" s="53"/>
      <c r="X670" s="53"/>
      <c r="Y670" s="53"/>
      <c r="Z670" s="53"/>
    </row>
    <row r="671" spans="12:26">
      <c r="L671" s="79"/>
      <c r="M671" s="79"/>
      <c r="W671" s="53"/>
      <c r="X671" s="53"/>
      <c r="Y671" s="53"/>
      <c r="Z671" s="53"/>
    </row>
    <row r="672" spans="12:26">
      <c r="L672" s="79"/>
      <c r="M672" s="79"/>
      <c r="W672" s="53"/>
      <c r="X672" s="53"/>
      <c r="Y672" s="53"/>
      <c r="Z672" s="53"/>
    </row>
    <row r="673" spans="12:26">
      <c r="L673" s="79"/>
      <c r="M673" s="79"/>
      <c r="W673" s="53"/>
      <c r="X673" s="53"/>
      <c r="Y673" s="53"/>
      <c r="Z673" s="53"/>
    </row>
    <row r="674" spans="12:26">
      <c r="L674" s="79"/>
      <c r="M674" s="79"/>
      <c r="W674" s="53"/>
      <c r="X674" s="53"/>
      <c r="Y674" s="53"/>
      <c r="Z674" s="53"/>
    </row>
    <row r="675" spans="12:26">
      <c r="L675" s="79"/>
      <c r="M675" s="79"/>
      <c r="W675" s="53"/>
      <c r="X675" s="53"/>
      <c r="Y675" s="53"/>
      <c r="Z675" s="53"/>
    </row>
    <row r="676" spans="12:26">
      <c r="L676" s="79"/>
      <c r="M676" s="79"/>
      <c r="W676" s="53"/>
      <c r="X676" s="53"/>
      <c r="Y676" s="53"/>
      <c r="Z676" s="53"/>
    </row>
    <row r="677" spans="12:26">
      <c r="L677" s="79"/>
      <c r="M677" s="79"/>
      <c r="W677" s="53"/>
      <c r="X677" s="53"/>
      <c r="Y677" s="53"/>
      <c r="Z677" s="53"/>
    </row>
    <row r="678" spans="12:26">
      <c r="L678" s="79"/>
      <c r="M678" s="79"/>
      <c r="W678" s="53"/>
      <c r="X678" s="53"/>
      <c r="Y678" s="53"/>
      <c r="Z678" s="53"/>
    </row>
    <row r="679" spans="12:26">
      <c r="L679" s="79"/>
      <c r="M679" s="79"/>
      <c r="W679" s="53"/>
      <c r="X679" s="53"/>
      <c r="Y679" s="53"/>
      <c r="Z679" s="53"/>
    </row>
    <row r="680" spans="12:26">
      <c r="L680" s="79"/>
      <c r="M680" s="79"/>
      <c r="W680" s="53"/>
      <c r="X680" s="53"/>
      <c r="Y680" s="53"/>
      <c r="Z680" s="53"/>
    </row>
    <row r="681" spans="12:26">
      <c r="L681" s="79"/>
      <c r="M681" s="79"/>
      <c r="W681" s="53"/>
      <c r="X681" s="53"/>
      <c r="Y681" s="53"/>
      <c r="Z681" s="53"/>
    </row>
    <row r="682" spans="12:26">
      <c r="L682" s="79"/>
      <c r="M682" s="79"/>
      <c r="W682" s="53"/>
      <c r="X682" s="53"/>
      <c r="Y682" s="53"/>
      <c r="Z682" s="53"/>
    </row>
    <row r="683" spans="12:26">
      <c r="L683" s="79"/>
      <c r="M683" s="79"/>
      <c r="W683" s="53"/>
      <c r="X683" s="53"/>
      <c r="Y683" s="53"/>
      <c r="Z683" s="53"/>
    </row>
    <row r="684" spans="12:26">
      <c r="L684" s="79"/>
      <c r="M684" s="79"/>
      <c r="W684" s="53"/>
      <c r="X684" s="53"/>
      <c r="Y684" s="53"/>
      <c r="Z684" s="53"/>
    </row>
    <row r="685" spans="12:26">
      <c r="L685" s="79"/>
      <c r="M685" s="79"/>
      <c r="W685" s="53"/>
      <c r="X685" s="53"/>
      <c r="Y685" s="53"/>
      <c r="Z685" s="53"/>
    </row>
    <row r="686" spans="12:26">
      <c r="L686" s="79"/>
      <c r="M686" s="79"/>
      <c r="W686" s="53"/>
      <c r="X686" s="53"/>
      <c r="Y686" s="53"/>
      <c r="Z686" s="53"/>
    </row>
    <row r="687" spans="12:26">
      <c r="L687" s="79"/>
      <c r="M687" s="79"/>
      <c r="W687" s="53"/>
      <c r="X687" s="53"/>
      <c r="Y687" s="53"/>
      <c r="Z687" s="53"/>
    </row>
    <row r="688" spans="12:26">
      <c r="L688" s="79"/>
      <c r="M688" s="79"/>
      <c r="W688" s="53"/>
      <c r="X688" s="53"/>
      <c r="Y688" s="53"/>
      <c r="Z688" s="53"/>
    </row>
    <row r="689" spans="12:26">
      <c r="L689" s="79"/>
      <c r="M689" s="79"/>
      <c r="W689" s="53"/>
      <c r="X689" s="53"/>
      <c r="Y689" s="53"/>
      <c r="Z689" s="53"/>
    </row>
    <row r="690" spans="12:26">
      <c r="L690" s="79"/>
      <c r="M690" s="79"/>
      <c r="W690" s="53"/>
      <c r="X690" s="53"/>
      <c r="Y690" s="53"/>
      <c r="Z690" s="53"/>
    </row>
    <row r="691" spans="12:26">
      <c r="L691" s="79"/>
      <c r="M691" s="79"/>
      <c r="W691" s="53"/>
      <c r="X691" s="53"/>
      <c r="Y691" s="53"/>
      <c r="Z691" s="53"/>
    </row>
    <row r="692" spans="12:26">
      <c r="L692" s="79"/>
      <c r="M692" s="79"/>
      <c r="W692" s="53"/>
      <c r="X692" s="53"/>
      <c r="Y692" s="53"/>
      <c r="Z692" s="53"/>
    </row>
    <row r="693" spans="12:26">
      <c r="L693" s="79"/>
      <c r="M693" s="79"/>
      <c r="W693" s="53"/>
      <c r="X693" s="53"/>
      <c r="Y693" s="53"/>
      <c r="Z693" s="53"/>
    </row>
    <row r="694" spans="12:26">
      <c r="L694" s="79"/>
      <c r="M694" s="79"/>
      <c r="W694" s="53"/>
      <c r="X694" s="53"/>
      <c r="Y694" s="53"/>
      <c r="Z694" s="53"/>
    </row>
    <row r="695" spans="12:26">
      <c r="L695" s="79"/>
      <c r="M695" s="79"/>
      <c r="W695" s="53"/>
      <c r="X695" s="53"/>
      <c r="Y695" s="53"/>
      <c r="Z695" s="53"/>
    </row>
    <row r="696" spans="12:26">
      <c r="L696" s="79"/>
      <c r="M696" s="79"/>
      <c r="W696" s="53"/>
      <c r="X696" s="53"/>
      <c r="Y696" s="53"/>
      <c r="Z696" s="53"/>
    </row>
    <row r="697" spans="12:26">
      <c r="L697" s="79"/>
      <c r="M697" s="79"/>
      <c r="W697" s="53"/>
      <c r="X697" s="53"/>
      <c r="Y697" s="53"/>
      <c r="Z697" s="53"/>
    </row>
    <row r="698" spans="12:26">
      <c r="L698" s="79"/>
      <c r="M698" s="79"/>
      <c r="W698" s="53"/>
      <c r="X698" s="53"/>
      <c r="Y698" s="53"/>
      <c r="Z698" s="53"/>
    </row>
    <row r="699" spans="12:26">
      <c r="L699" s="79"/>
      <c r="M699" s="79"/>
      <c r="W699" s="53"/>
      <c r="X699" s="53"/>
      <c r="Y699" s="53"/>
      <c r="Z699" s="53"/>
    </row>
    <row r="700" spans="12:26">
      <c r="L700" s="79"/>
      <c r="M700" s="79"/>
      <c r="W700" s="53"/>
      <c r="X700" s="53"/>
      <c r="Y700" s="53"/>
      <c r="Z700" s="53"/>
    </row>
    <row r="701" spans="12:26">
      <c r="L701" s="79"/>
      <c r="M701" s="79"/>
      <c r="W701" s="53"/>
      <c r="X701" s="53"/>
      <c r="Y701" s="53"/>
      <c r="Z701" s="53"/>
    </row>
    <row r="702" spans="12:26">
      <c r="L702" s="79"/>
      <c r="M702" s="79"/>
      <c r="W702" s="53"/>
      <c r="X702" s="53"/>
      <c r="Y702" s="53"/>
      <c r="Z702" s="53"/>
    </row>
    <row r="703" spans="12:26">
      <c r="L703" s="79"/>
      <c r="M703" s="79"/>
      <c r="W703" s="53"/>
      <c r="X703" s="53"/>
      <c r="Y703" s="53"/>
      <c r="Z703" s="53"/>
    </row>
    <row r="704" spans="12:26">
      <c r="L704" s="79"/>
      <c r="M704" s="79"/>
      <c r="W704" s="53"/>
      <c r="X704" s="53"/>
      <c r="Y704" s="53"/>
      <c r="Z704" s="53"/>
    </row>
    <row r="705" spans="12:26">
      <c r="L705" s="79"/>
      <c r="M705" s="79"/>
      <c r="W705" s="53"/>
      <c r="X705" s="53"/>
      <c r="Y705" s="53"/>
      <c r="Z705" s="53"/>
    </row>
    <row r="706" spans="12:26">
      <c r="L706" s="79"/>
      <c r="M706" s="79"/>
      <c r="W706" s="53"/>
      <c r="X706" s="53"/>
      <c r="Y706" s="53"/>
      <c r="Z706" s="53"/>
    </row>
    <row r="707" spans="12:26">
      <c r="L707" s="79"/>
      <c r="M707" s="79"/>
      <c r="W707" s="53"/>
      <c r="X707" s="53"/>
      <c r="Y707" s="53"/>
      <c r="Z707" s="53"/>
    </row>
    <row r="708" spans="12:26">
      <c r="L708" s="79"/>
      <c r="M708" s="79"/>
      <c r="W708" s="53"/>
      <c r="X708" s="53"/>
      <c r="Y708" s="53"/>
      <c r="Z708" s="53"/>
    </row>
    <row r="709" spans="12:26">
      <c r="L709" s="79"/>
      <c r="M709" s="79"/>
      <c r="W709" s="53"/>
      <c r="X709" s="53"/>
      <c r="Y709" s="53"/>
      <c r="Z709" s="53"/>
    </row>
    <row r="710" spans="12:26">
      <c r="L710" s="79"/>
      <c r="M710" s="79"/>
      <c r="W710" s="53"/>
      <c r="X710" s="53"/>
      <c r="Y710" s="53"/>
      <c r="Z710" s="53"/>
    </row>
    <row r="711" spans="12:26">
      <c r="L711" s="79"/>
      <c r="M711" s="79"/>
      <c r="W711" s="53"/>
      <c r="X711" s="53"/>
      <c r="Y711" s="53"/>
      <c r="Z711" s="53"/>
    </row>
    <row r="712" spans="12:26">
      <c r="L712" s="79"/>
      <c r="M712" s="79"/>
      <c r="W712" s="53"/>
      <c r="X712" s="53"/>
      <c r="Y712" s="53"/>
      <c r="Z712" s="53"/>
    </row>
    <row r="713" spans="12:26">
      <c r="L713" s="79"/>
      <c r="M713" s="79"/>
      <c r="W713" s="53"/>
      <c r="X713" s="53"/>
      <c r="Y713" s="53"/>
      <c r="Z713" s="53"/>
    </row>
    <row r="714" spans="12:26">
      <c r="L714" s="79"/>
      <c r="M714" s="79"/>
      <c r="W714" s="53"/>
      <c r="X714" s="53"/>
      <c r="Y714" s="53"/>
      <c r="Z714" s="53"/>
    </row>
    <row r="715" spans="12:26">
      <c r="L715" s="79"/>
      <c r="M715" s="79"/>
      <c r="W715" s="53"/>
      <c r="X715" s="53"/>
      <c r="Y715" s="53"/>
      <c r="Z715" s="53"/>
    </row>
    <row r="716" spans="12:26">
      <c r="L716" s="79"/>
      <c r="M716" s="79"/>
      <c r="W716" s="53"/>
      <c r="X716" s="53"/>
      <c r="Y716" s="53"/>
      <c r="Z716" s="53"/>
    </row>
    <row r="717" spans="12:26">
      <c r="L717" s="79"/>
      <c r="M717" s="79"/>
      <c r="W717" s="53"/>
      <c r="X717" s="53"/>
      <c r="Y717" s="53"/>
      <c r="Z717" s="53"/>
    </row>
    <row r="718" spans="12:26">
      <c r="L718" s="79"/>
      <c r="M718" s="79"/>
      <c r="W718" s="53"/>
      <c r="X718" s="53"/>
      <c r="Y718" s="53"/>
      <c r="Z718" s="53"/>
    </row>
    <row r="719" spans="12:26">
      <c r="L719" s="79"/>
      <c r="M719" s="79"/>
      <c r="W719" s="53"/>
      <c r="X719" s="53"/>
      <c r="Y719" s="53"/>
      <c r="Z719" s="53"/>
    </row>
    <row r="720" spans="12:26">
      <c r="L720" s="79"/>
      <c r="M720" s="79"/>
      <c r="W720" s="53"/>
      <c r="X720" s="53"/>
      <c r="Y720" s="53"/>
      <c r="Z720" s="53"/>
    </row>
    <row r="721" spans="12:26">
      <c r="L721" s="79"/>
      <c r="M721" s="79"/>
      <c r="W721" s="53"/>
      <c r="X721" s="53"/>
      <c r="Y721" s="53"/>
      <c r="Z721" s="53"/>
    </row>
    <row r="722" spans="12:26">
      <c r="L722" s="79"/>
      <c r="M722" s="79"/>
      <c r="W722" s="53"/>
      <c r="X722" s="53"/>
      <c r="Y722" s="53"/>
      <c r="Z722" s="53"/>
    </row>
    <row r="723" spans="12:26">
      <c r="L723" s="79"/>
      <c r="M723" s="79"/>
      <c r="W723" s="53"/>
      <c r="X723" s="53"/>
      <c r="Y723" s="53"/>
      <c r="Z723" s="53"/>
    </row>
    <row r="724" spans="12:26">
      <c r="L724" s="79"/>
      <c r="M724" s="79"/>
      <c r="W724" s="53"/>
      <c r="X724" s="53"/>
      <c r="Y724" s="53"/>
      <c r="Z724" s="53"/>
    </row>
    <row r="725" spans="12:26">
      <c r="L725" s="79"/>
      <c r="M725" s="79"/>
      <c r="W725" s="53"/>
      <c r="X725" s="53"/>
      <c r="Y725" s="53"/>
      <c r="Z725" s="53"/>
    </row>
    <row r="726" spans="12:26">
      <c r="L726" s="79"/>
      <c r="M726" s="79"/>
      <c r="W726" s="53"/>
      <c r="X726" s="53"/>
      <c r="Y726" s="53"/>
      <c r="Z726" s="53"/>
    </row>
    <row r="727" spans="12:26">
      <c r="L727" s="79"/>
      <c r="M727" s="79"/>
      <c r="W727" s="53"/>
      <c r="X727" s="53"/>
      <c r="Y727" s="53"/>
      <c r="Z727" s="53"/>
    </row>
    <row r="728" spans="12:26">
      <c r="L728" s="79"/>
      <c r="M728" s="79"/>
      <c r="W728" s="53"/>
      <c r="X728" s="53"/>
      <c r="Y728" s="53"/>
      <c r="Z728" s="53"/>
    </row>
    <row r="729" spans="12:26">
      <c r="L729" s="79"/>
      <c r="M729" s="79"/>
      <c r="W729" s="53"/>
      <c r="X729" s="53"/>
      <c r="Y729" s="53"/>
      <c r="Z729" s="53"/>
    </row>
    <row r="730" spans="12:26">
      <c r="L730" s="79"/>
      <c r="M730" s="79"/>
      <c r="W730" s="53"/>
      <c r="X730" s="53"/>
      <c r="Y730" s="53"/>
      <c r="Z730" s="53"/>
    </row>
    <row r="731" spans="12:26">
      <c r="L731" s="79"/>
      <c r="M731" s="79"/>
      <c r="W731" s="53"/>
      <c r="X731" s="53"/>
      <c r="Y731" s="53"/>
      <c r="Z731" s="53"/>
    </row>
    <row r="732" spans="12:26">
      <c r="L732" s="79"/>
      <c r="M732" s="79"/>
      <c r="W732" s="53"/>
      <c r="X732" s="53"/>
      <c r="Y732" s="53"/>
      <c r="Z732" s="53"/>
    </row>
    <row r="733" spans="12:26">
      <c r="L733" s="79"/>
      <c r="M733" s="79"/>
      <c r="W733" s="53"/>
      <c r="X733" s="53"/>
      <c r="Y733" s="53"/>
      <c r="Z733" s="53"/>
    </row>
    <row r="734" spans="12:26">
      <c r="L734" s="79"/>
      <c r="M734" s="79"/>
      <c r="W734" s="53"/>
      <c r="X734" s="53"/>
      <c r="Y734" s="53"/>
      <c r="Z734" s="53"/>
    </row>
    <row r="735" spans="12:26">
      <c r="L735" s="79"/>
      <c r="M735" s="79"/>
      <c r="W735" s="53"/>
      <c r="X735" s="53"/>
      <c r="Y735" s="53"/>
      <c r="Z735" s="53"/>
    </row>
    <row r="736" spans="12:26">
      <c r="L736" s="79"/>
      <c r="M736" s="79"/>
      <c r="W736" s="53"/>
      <c r="X736" s="53"/>
      <c r="Y736" s="53"/>
      <c r="Z736" s="53"/>
    </row>
    <row r="737" spans="12:26">
      <c r="L737" s="79"/>
      <c r="M737" s="79"/>
      <c r="W737" s="53"/>
      <c r="X737" s="53"/>
      <c r="Y737" s="53"/>
      <c r="Z737" s="53"/>
    </row>
    <row r="738" spans="12:26">
      <c r="L738" s="79"/>
      <c r="M738" s="79"/>
      <c r="W738" s="53"/>
      <c r="X738" s="53"/>
      <c r="Y738" s="53"/>
      <c r="Z738" s="53"/>
    </row>
    <row r="739" spans="12:26">
      <c r="L739" s="79"/>
      <c r="M739" s="79"/>
      <c r="W739" s="53"/>
      <c r="X739" s="53"/>
      <c r="Y739" s="53"/>
      <c r="Z739" s="53"/>
    </row>
    <row r="740" spans="12:26">
      <c r="L740" s="79"/>
      <c r="M740" s="79"/>
      <c r="W740" s="53"/>
      <c r="X740" s="53"/>
      <c r="Y740" s="53"/>
      <c r="Z740" s="53"/>
    </row>
    <row r="741" spans="12:26">
      <c r="L741" s="79"/>
      <c r="M741" s="79"/>
      <c r="W741" s="53"/>
      <c r="X741" s="53"/>
      <c r="Y741" s="53"/>
      <c r="Z741" s="53"/>
    </row>
    <row r="742" spans="12:26">
      <c r="L742" s="79"/>
      <c r="M742" s="79"/>
      <c r="W742" s="53"/>
      <c r="X742" s="53"/>
      <c r="Y742" s="53"/>
      <c r="Z742" s="53"/>
    </row>
    <row r="743" spans="12:26">
      <c r="L743" s="79"/>
      <c r="M743" s="79"/>
      <c r="W743" s="53"/>
      <c r="X743" s="53"/>
      <c r="Y743" s="53"/>
      <c r="Z743" s="53"/>
    </row>
    <row r="744" spans="12:26">
      <c r="L744" s="79"/>
      <c r="M744" s="79"/>
      <c r="W744" s="53"/>
      <c r="X744" s="53"/>
      <c r="Y744" s="53"/>
      <c r="Z744" s="53"/>
    </row>
    <row r="745" spans="12:26">
      <c r="L745" s="79"/>
      <c r="M745" s="79"/>
      <c r="W745" s="53"/>
      <c r="X745" s="53"/>
      <c r="Y745" s="53"/>
      <c r="Z745" s="53"/>
    </row>
    <row r="746" spans="12:26">
      <c r="L746" s="79"/>
      <c r="M746" s="79"/>
      <c r="W746" s="53"/>
      <c r="X746" s="53"/>
      <c r="Y746" s="53"/>
      <c r="Z746" s="53"/>
    </row>
    <row r="747" spans="12:26">
      <c r="L747" s="79"/>
      <c r="M747" s="79"/>
      <c r="W747" s="53"/>
      <c r="X747" s="53"/>
      <c r="Y747" s="53"/>
      <c r="Z747" s="53"/>
    </row>
    <row r="748" spans="12:26">
      <c r="L748" s="79"/>
      <c r="M748" s="79"/>
      <c r="W748" s="53"/>
      <c r="X748" s="53"/>
      <c r="Y748" s="53"/>
      <c r="Z748" s="53"/>
    </row>
    <row r="749" spans="12:26">
      <c r="L749" s="79"/>
      <c r="M749" s="79"/>
      <c r="W749" s="53"/>
      <c r="X749" s="53"/>
      <c r="Y749" s="53"/>
      <c r="Z749" s="53"/>
    </row>
    <row r="750" spans="12:26">
      <c r="L750" s="79"/>
      <c r="M750" s="79"/>
      <c r="W750" s="53"/>
      <c r="X750" s="53"/>
      <c r="Y750" s="53"/>
      <c r="Z750" s="53"/>
    </row>
    <row r="751" spans="12:26">
      <c r="L751" s="79"/>
      <c r="M751" s="79"/>
      <c r="W751" s="53"/>
      <c r="X751" s="53"/>
      <c r="Y751" s="53"/>
      <c r="Z751" s="53"/>
    </row>
    <row r="752" spans="12:26">
      <c r="L752" s="79"/>
      <c r="M752" s="79"/>
      <c r="W752" s="53"/>
      <c r="X752" s="53"/>
      <c r="Y752" s="53"/>
      <c r="Z752" s="53"/>
    </row>
    <row r="753" spans="12:26">
      <c r="L753" s="79"/>
      <c r="M753" s="79"/>
      <c r="W753" s="53"/>
      <c r="X753" s="53"/>
      <c r="Y753" s="53"/>
      <c r="Z753" s="53"/>
    </row>
    <row r="754" spans="12:26">
      <c r="L754" s="79"/>
      <c r="M754" s="79"/>
      <c r="W754" s="53"/>
      <c r="X754" s="53"/>
      <c r="Y754" s="53"/>
      <c r="Z754" s="53"/>
    </row>
    <row r="755" spans="12:26">
      <c r="L755" s="79"/>
      <c r="M755" s="79"/>
      <c r="W755" s="53"/>
      <c r="X755" s="53"/>
      <c r="Y755" s="53"/>
      <c r="Z755" s="53"/>
    </row>
    <row r="756" spans="12:26">
      <c r="L756" s="79"/>
      <c r="M756" s="79"/>
      <c r="W756" s="53"/>
      <c r="X756" s="53"/>
      <c r="Y756" s="53"/>
      <c r="Z756" s="53"/>
    </row>
    <row r="757" spans="12:26">
      <c r="L757" s="79"/>
      <c r="M757" s="79"/>
      <c r="W757" s="53"/>
      <c r="X757" s="53"/>
      <c r="Y757" s="53"/>
      <c r="Z757" s="53"/>
    </row>
    <row r="758" spans="12:26">
      <c r="L758" s="79"/>
      <c r="M758" s="79"/>
      <c r="W758" s="53"/>
      <c r="X758" s="53"/>
      <c r="Y758" s="53"/>
      <c r="Z758" s="53"/>
    </row>
    <row r="759" spans="12:26">
      <c r="L759" s="79"/>
      <c r="M759" s="79"/>
      <c r="W759" s="53"/>
      <c r="X759" s="53"/>
      <c r="Y759" s="53"/>
      <c r="Z759" s="53"/>
    </row>
    <row r="760" spans="12:26">
      <c r="L760" s="79"/>
      <c r="M760" s="79"/>
      <c r="W760" s="53"/>
      <c r="X760" s="53"/>
      <c r="Y760" s="53"/>
      <c r="Z760" s="53"/>
    </row>
    <row r="761" spans="12:26">
      <c r="L761" s="79"/>
      <c r="M761" s="79"/>
      <c r="W761" s="53"/>
      <c r="X761" s="53"/>
      <c r="Y761" s="53"/>
      <c r="Z761" s="53"/>
    </row>
    <row r="762" spans="12:26">
      <c r="L762" s="79"/>
      <c r="M762" s="79"/>
      <c r="W762" s="53"/>
      <c r="X762" s="53"/>
      <c r="Y762" s="53"/>
      <c r="Z762" s="53"/>
    </row>
    <row r="763" spans="12:26">
      <c r="L763" s="79"/>
      <c r="M763" s="79"/>
      <c r="W763" s="53"/>
      <c r="X763" s="53"/>
      <c r="Y763" s="53"/>
      <c r="Z763" s="53"/>
    </row>
    <row r="764" spans="12:26">
      <c r="L764" s="79"/>
      <c r="M764" s="79"/>
      <c r="W764" s="53"/>
      <c r="X764" s="53"/>
      <c r="Y764" s="53"/>
      <c r="Z764" s="53"/>
    </row>
    <row r="765" spans="12:26">
      <c r="L765" s="79"/>
      <c r="M765" s="79"/>
      <c r="W765" s="53"/>
      <c r="X765" s="53"/>
      <c r="Y765" s="53"/>
      <c r="Z765" s="53"/>
    </row>
    <row r="766" spans="12:26">
      <c r="L766" s="79"/>
      <c r="M766" s="79"/>
      <c r="W766" s="53"/>
      <c r="X766" s="53"/>
      <c r="Y766" s="53"/>
      <c r="Z766" s="53"/>
    </row>
    <row r="767" spans="12:26">
      <c r="L767" s="79"/>
      <c r="M767" s="79"/>
      <c r="W767" s="53"/>
      <c r="X767" s="53"/>
      <c r="Y767" s="53"/>
      <c r="Z767" s="53"/>
    </row>
    <row r="768" spans="12:26">
      <c r="L768" s="79"/>
      <c r="M768" s="79"/>
      <c r="W768" s="53"/>
      <c r="X768" s="53"/>
      <c r="Y768" s="53"/>
      <c r="Z768" s="53"/>
    </row>
    <row r="769" spans="12:26">
      <c r="L769" s="79"/>
      <c r="M769" s="79"/>
      <c r="W769" s="53"/>
      <c r="X769" s="53"/>
      <c r="Y769" s="53"/>
      <c r="Z769" s="53"/>
    </row>
    <row r="770" spans="12:26">
      <c r="L770" s="79"/>
      <c r="M770" s="79"/>
      <c r="W770" s="53"/>
      <c r="X770" s="53"/>
      <c r="Y770" s="53"/>
      <c r="Z770" s="53"/>
    </row>
    <row r="771" spans="12:26">
      <c r="L771" s="79"/>
      <c r="M771" s="79"/>
      <c r="W771" s="53"/>
      <c r="X771" s="53"/>
      <c r="Y771" s="53"/>
      <c r="Z771" s="53"/>
    </row>
    <row r="772" spans="12:26">
      <c r="L772" s="79"/>
      <c r="M772" s="79"/>
      <c r="W772" s="53"/>
      <c r="X772" s="53"/>
      <c r="Y772" s="53"/>
      <c r="Z772" s="53"/>
    </row>
    <row r="773" spans="12:26">
      <c r="L773" s="79"/>
      <c r="M773" s="79"/>
      <c r="W773" s="53"/>
      <c r="X773" s="53"/>
      <c r="Y773" s="53"/>
      <c r="Z773" s="53"/>
    </row>
    <row r="774" spans="12:26">
      <c r="L774" s="79"/>
      <c r="M774" s="79"/>
      <c r="W774" s="53"/>
      <c r="X774" s="53"/>
      <c r="Y774" s="53"/>
      <c r="Z774" s="53"/>
    </row>
    <row r="775" spans="12:26">
      <c r="L775" s="79"/>
      <c r="M775" s="79"/>
      <c r="W775" s="53"/>
      <c r="X775" s="53"/>
      <c r="Y775" s="53"/>
      <c r="Z775" s="53"/>
    </row>
    <row r="776" spans="12:26">
      <c r="L776" s="79"/>
      <c r="M776" s="79"/>
      <c r="W776" s="53"/>
      <c r="X776" s="53"/>
      <c r="Y776" s="53"/>
      <c r="Z776" s="53"/>
    </row>
    <row r="777" spans="12:26">
      <c r="L777" s="79"/>
      <c r="M777" s="79"/>
      <c r="W777" s="53"/>
      <c r="X777" s="53"/>
      <c r="Y777" s="53"/>
      <c r="Z777" s="53"/>
    </row>
    <row r="778" spans="12:26">
      <c r="L778" s="79"/>
      <c r="M778" s="79"/>
      <c r="W778" s="53"/>
      <c r="X778" s="53"/>
      <c r="Y778" s="53"/>
      <c r="Z778" s="53"/>
    </row>
    <row r="779" spans="12:26">
      <c r="L779" s="79"/>
      <c r="M779" s="79"/>
      <c r="W779" s="53"/>
      <c r="X779" s="53"/>
      <c r="Y779" s="53"/>
      <c r="Z779" s="53"/>
    </row>
    <row r="780" spans="12:26">
      <c r="L780" s="79"/>
      <c r="M780" s="79"/>
      <c r="W780" s="53"/>
      <c r="X780" s="53"/>
      <c r="Y780" s="53"/>
      <c r="Z780" s="53"/>
    </row>
    <row r="781" spans="12:26">
      <c r="L781" s="79"/>
      <c r="M781" s="79"/>
      <c r="W781" s="53"/>
      <c r="X781" s="53"/>
      <c r="Y781" s="53"/>
      <c r="Z781" s="53"/>
    </row>
    <row r="782" spans="12:26">
      <c r="L782" s="79"/>
      <c r="M782" s="79"/>
      <c r="W782" s="53"/>
      <c r="X782" s="53"/>
      <c r="Y782" s="53"/>
      <c r="Z782" s="53"/>
    </row>
    <row r="783" spans="12:26">
      <c r="L783" s="79"/>
      <c r="M783" s="79"/>
      <c r="W783" s="53"/>
      <c r="X783" s="53"/>
      <c r="Y783" s="53"/>
      <c r="Z783" s="53"/>
    </row>
    <row r="784" spans="12:26">
      <c r="L784" s="79"/>
      <c r="M784" s="79"/>
      <c r="W784" s="53"/>
      <c r="X784" s="53"/>
      <c r="Y784" s="53"/>
      <c r="Z784" s="53"/>
    </row>
    <row r="785" spans="12:26">
      <c r="L785" s="79"/>
      <c r="M785" s="79"/>
      <c r="W785" s="53"/>
      <c r="X785" s="53"/>
      <c r="Y785" s="53"/>
      <c r="Z785" s="53"/>
    </row>
    <row r="786" spans="12:26">
      <c r="L786" s="79"/>
      <c r="M786" s="79"/>
      <c r="W786" s="53"/>
      <c r="X786" s="53"/>
      <c r="Y786" s="53"/>
      <c r="Z786" s="53"/>
    </row>
    <row r="787" spans="12:26">
      <c r="L787" s="79"/>
      <c r="M787" s="79"/>
      <c r="W787" s="53"/>
      <c r="X787" s="53"/>
      <c r="Y787" s="53"/>
      <c r="Z787" s="53"/>
    </row>
    <row r="788" spans="12:26">
      <c r="L788" s="79"/>
      <c r="M788" s="79"/>
      <c r="W788" s="53"/>
      <c r="X788" s="53"/>
      <c r="Y788" s="53"/>
      <c r="Z788" s="53"/>
    </row>
    <row r="789" spans="12:26">
      <c r="L789" s="79"/>
      <c r="M789" s="79"/>
      <c r="W789" s="53"/>
      <c r="X789" s="53"/>
      <c r="Y789" s="53"/>
      <c r="Z789" s="53"/>
    </row>
    <row r="790" spans="12:26">
      <c r="L790" s="79"/>
      <c r="M790" s="79"/>
      <c r="W790" s="53"/>
      <c r="X790" s="53"/>
      <c r="Y790" s="53"/>
      <c r="Z790" s="53"/>
    </row>
    <row r="791" spans="12:26">
      <c r="L791" s="79"/>
      <c r="M791" s="79"/>
      <c r="W791" s="53"/>
      <c r="X791" s="53"/>
      <c r="Y791" s="53"/>
      <c r="Z791" s="53"/>
    </row>
    <row r="792" spans="12:26">
      <c r="L792" s="79"/>
      <c r="M792" s="79"/>
      <c r="W792" s="53"/>
      <c r="X792" s="53"/>
      <c r="Y792" s="53"/>
      <c r="Z792" s="53"/>
    </row>
    <row r="793" spans="12:26">
      <c r="L793" s="79"/>
      <c r="M793" s="79"/>
      <c r="W793" s="53"/>
      <c r="X793" s="53"/>
      <c r="Y793" s="53"/>
      <c r="Z793" s="53"/>
    </row>
    <row r="794" spans="12:26">
      <c r="L794" s="79"/>
      <c r="M794" s="79"/>
      <c r="W794" s="53"/>
      <c r="X794" s="53"/>
      <c r="Y794" s="53"/>
      <c r="Z794" s="53"/>
    </row>
    <row r="795" spans="12:26">
      <c r="L795" s="79"/>
      <c r="M795" s="79"/>
      <c r="W795" s="53"/>
      <c r="X795" s="53"/>
      <c r="Y795" s="53"/>
      <c r="Z795" s="53"/>
    </row>
    <row r="796" spans="12:26">
      <c r="L796" s="79"/>
      <c r="M796" s="79"/>
      <c r="W796" s="53"/>
      <c r="X796" s="53"/>
      <c r="Y796" s="53"/>
      <c r="Z796" s="53"/>
    </row>
    <row r="797" spans="12:26">
      <c r="L797" s="79"/>
      <c r="M797" s="79"/>
      <c r="W797" s="53"/>
      <c r="X797" s="53"/>
      <c r="Y797" s="53"/>
      <c r="Z797" s="53"/>
    </row>
    <row r="798" spans="12:26">
      <c r="L798" s="79"/>
      <c r="M798" s="79"/>
      <c r="W798" s="53"/>
      <c r="X798" s="53"/>
      <c r="Y798" s="53"/>
      <c r="Z798" s="53"/>
    </row>
    <row r="799" spans="12:26">
      <c r="L799" s="79"/>
      <c r="M799" s="79"/>
      <c r="W799" s="53"/>
      <c r="X799" s="53"/>
      <c r="Y799" s="53"/>
      <c r="Z799" s="53"/>
    </row>
    <row r="800" spans="12:26">
      <c r="L800" s="79"/>
      <c r="M800" s="79"/>
      <c r="W800" s="53"/>
      <c r="X800" s="53"/>
      <c r="Y800" s="53"/>
      <c r="Z800" s="53"/>
    </row>
    <row r="801" spans="12:26">
      <c r="L801" s="79"/>
      <c r="M801" s="79"/>
      <c r="W801" s="53"/>
      <c r="X801" s="53"/>
      <c r="Y801" s="53"/>
      <c r="Z801" s="53"/>
    </row>
    <row r="802" spans="12:26">
      <c r="L802" s="79"/>
      <c r="M802" s="79"/>
      <c r="W802" s="53"/>
      <c r="X802" s="53"/>
      <c r="Y802" s="53"/>
      <c r="Z802" s="53"/>
    </row>
    <row r="803" spans="12:26">
      <c r="L803" s="79"/>
      <c r="M803" s="79"/>
      <c r="W803" s="53"/>
      <c r="X803" s="53"/>
      <c r="Y803" s="53"/>
      <c r="Z803" s="53"/>
    </row>
    <row r="804" spans="12:26">
      <c r="L804" s="79"/>
      <c r="M804" s="79"/>
      <c r="W804" s="53"/>
      <c r="X804" s="53"/>
      <c r="Y804" s="53"/>
      <c r="Z804" s="53"/>
    </row>
    <row r="805" spans="12:26">
      <c r="L805" s="79"/>
      <c r="M805" s="79"/>
      <c r="W805" s="53"/>
      <c r="X805" s="53"/>
      <c r="Y805" s="53"/>
      <c r="Z805" s="53"/>
    </row>
    <row r="806" spans="12:26">
      <c r="L806" s="79"/>
      <c r="M806" s="79"/>
      <c r="W806" s="53"/>
      <c r="X806" s="53"/>
      <c r="Y806" s="53"/>
      <c r="Z806" s="53"/>
    </row>
    <row r="807" spans="12:26">
      <c r="L807" s="79"/>
      <c r="M807" s="79"/>
      <c r="W807" s="53"/>
      <c r="X807" s="53"/>
      <c r="Y807" s="53"/>
      <c r="Z807" s="53"/>
    </row>
    <row r="808" spans="12:26">
      <c r="L808" s="79"/>
      <c r="M808" s="79"/>
      <c r="W808" s="53"/>
      <c r="X808" s="53"/>
      <c r="Y808" s="53"/>
      <c r="Z808" s="53"/>
    </row>
    <row r="809" spans="12:26">
      <c r="L809" s="79"/>
      <c r="M809" s="79"/>
      <c r="W809" s="53"/>
      <c r="X809" s="53"/>
      <c r="Y809" s="53"/>
      <c r="Z809" s="53"/>
    </row>
    <row r="810" spans="12:26">
      <c r="L810" s="79"/>
      <c r="M810" s="79"/>
      <c r="W810" s="53"/>
      <c r="X810" s="53"/>
      <c r="Y810" s="53"/>
      <c r="Z810" s="53"/>
    </row>
    <row r="811" spans="12:26">
      <c r="L811" s="79"/>
      <c r="M811" s="79"/>
      <c r="W811" s="53"/>
      <c r="X811" s="53"/>
      <c r="Y811" s="53"/>
      <c r="Z811" s="53"/>
    </row>
    <row r="812" spans="12:26">
      <c r="L812" s="79"/>
      <c r="M812" s="79"/>
      <c r="W812" s="53"/>
      <c r="X812" s="53"/>
      <c r="Y812" s="53"/>
      <c r="Z812" s="53"/>
    </row>
    <row r="813" spans="12:26">
      <c r="L813" s="79"/>
      <c r="M813" s="79"/>
      <c r="W813" s="53"/>
      <c r="X813" s="53"/>
      <c r="Y813" s="53"/>
      <c r="Z813" s="53"/>
    </row>
    <row r="814" spans="12:26">
      <c r="L814" s="79"/>
      <c r="M814" s="79"/>
      <c r="W814" s="53"/>
      <c r="X814" s="53"/>
      <c r="Y814" s="53"/>
      <c r="Z814" s="53"/>
    </row>
    <row r="815" spans="12:26">
      <c r="L815" s="79"/>
      <c r="M815" s="79"/>
      <c r="W815" s="53"/>
      <c r="X815" s="53"/>
      <c r="Y815" s="53"/>
      <c r="Z815" s="53"/>
    </row>
    <row r="816" spans="12:26">
      <c r="L816" s="79"/>
      <c r="M816" s="79"/>
      <c r="W816" s="53"/>
      <c r="X816" s="53"/>
      <c r="Y816" s="53"/>
      <c r="Z816" s="53"/>
    </row>
    <row r="817" spans="12:26">
      <c r="L817" s="79"/>
      <c r="M817" s="79"/>
      <c r="W817" s="53"/>
      <c r="X817" s="53"/>
      <c r="Y817" s="53"/>
      <c r="Z817" s="53"/>
    </row>
    <row r="818" spans="12:26">
      <c r="L818" s="79"/>
      <c r="M818" s="79"/>
      <c r="W818" s="53"/>
      <c r="X818" s="53"/>
      <c r="Y818" s="53"/>
      <c r="Z818" s="53"/>
    </row>
    <row r="819" spans="12:26">
      <c r="L819" s="79"/>
      <c r="M819" s="79"/>
      <c r="W819" s="53"/>
      <c r="X819" s="53"/>
      <c r="Y819" s="53"/>
      <c r="Z819" s="53"/>
    </row>
    <row r="820" spans="12:26">
      <c r="L820" s="79"/>
      <c r="M820" s="79"/>
      <c r="W820" s="53"/>
      <c r="X820" s="53"/>
      <c r="Y820" s="53"/>
      <c r="Z820" s="53"/>
    </row>
    <row r="821" spans="12:26">
      <c r="L821" s="79"/>
      <c r="M821" s="79"/>
      <c r="W821" s="53"/>
      <c r="X821" s="53"/>
      <c r="Y821" s="53"/>
      <c r="Z821" s="53"/>
    </row>
    <row r="822" spans="12:26">
      <c r="L822" s="79"/>
      <c r="M822" s="79"/>
      <c r="W822" s="53"/>
      <c r="X822" s="53"/>
      <c r="Y822" s="53"/>
      <c r="Z822" s="53"/>
    </row>
    <row r="823" spans="12:26">
      <c r="L823" s="79"/>
      <c r="M823" s="79"/>
      <c r="W823" s="53"/>
      <c r="X823" s="53"/>
      <c r="Y823" s="53"/>
      <c r="Z823" s="53"/>
    </row>
    <row r="824" spans="12:26">
      <c r="L824" s="79"/>
      <c r="M824" s="79"/>
      <c r="W824" s="53"/>
      <c r="X824" s="53"/>
      <c r="Y824" s="53"/>
      <c r="Z824" s="53"/>
    </row>
    <row r="825" spans="12:26">
      <c r="L825" s="79"/>
      <c r="M825" s="79"/>
      <c r="W825" s="53"/>
      <c r="X825" s="53"/>
      <c r="Y825" s="53"/>
      <c r="Z825" s="53"/>
    </row>
    <row r="826" spans="12:26">
      <c r="L826" s="79"/>
      <c r="M826" s="79"/>
      <c r="W826" s="53"/>
      <c r="X826" s="53"/>
      <c r="Y826" s="53"/>
      <c r="Z826" s="53"/>
    </row>
    <row r="827" spans="12:26">
      <c r="L827" s="79"/>
      <c r="M827" s="79"/>
      <c r="W827" s="53"/>
      <c r="X827" s="53"/>
      <c r="Y827" s="53"/>
      <c r="Z827" s="53"/>
    </row>
    <row r="828" spans="12:26">
      <c r="L828" s="79"/>
      <c r="M828" s="79"/>
      <c r="W828" s="53"/>
      <c r="X828" s="53"/>
      <c r="Y828" s="53"/>
      <c r="Z828" s="53"/>
    </row>
    <row r="829" spans="12:26">
      <c r="L829" s="79"/>
      <c r="M829" s="79"/>
      <c r="W829" s="53"/>
      <c r="X829" s="53"/>
      <c r="Y829" s="53"/>
      <c r="Z829" s="53"/>
    </row>
    <row r="830" spans="12:26">
      <c r="L830" s="79"/>
      <c r="M830" s="79"/>
      <c r="W830" s="53"/>
      <c r="X830" s="53"/>
      <c r="Y830" s="53"/>
      <c r="Z830" s="53"/>
    </row>
    <row r="831" spans="12:26">
      <c r="L831" s="79"/>
      <c r="M831" s="79"/>
      <c r="W831" s="53"/>
      <c r="X831" s="53"/>
      <c r="Y831" s="53"/>
      <c r="Z831" s="53"/>
    </row>
    <row r="832" spans="12:26">
      <c r="L832" s="79"/>
      <c r="M832" s="79"/>
      <c r="W832" s="53"/>
      <c r="X832" s="53"/>
      <c r="Y832" s="53"/>
      <c r="Z832" s="53"/>
    </row>
    <row r="833" spans="12:26">
      <c r="L833" s="79"/>
      <c r="M833" s="79"/>
      <c r="W833" s="53"/>
      <c r="X833" s="53"/>
      <c r="Y833" s="53"/>
      <c r="Z833" s="53"/>
    </row>
    <row r="834" spans="12:26">
      <c r="L834" s="79"/>
      <c r="M834" s="79"/>
      <c r="W834" s="53"/>
      <c r="X834" s="53"/>
      <c r="Y834" s="53"/>
      <c r="Z834" s="53"/>
    </row>
    <row r="835" spans="12:26">
      <c r="L835" s="79"/>
      <c r="M835" s="79"/>
      <c r="W835" s="53"/>
      <c r="X835" s="53"/>
      <c r="Y835" s="53"/>
      <c r="Z835" s="53"/>
    </row>
    <row r="836" spans="12:26">
      <c r="L836" s="79"/>
      <c r="M836" s="79"/>
      <c r="W836" s="53"/>
      <c r="X836" s="53"/>
      <c r="Y836" s="53"/>
      <c r="Z836" s="53"/>
    </row>
    <row r="837" spans="12:26">
      <c r="L837" s="79"/>
      <c r="M837" s="79"/>
      <c r="W837" s="53"/>
      <c r="X837" s="53"/>
      <c r="Y837" s="53"/>
      <c r="Z837" s="53"/>
    </row>
    <row r="838" spans="12:26">
      <c r="L838" s="79"/>
      <c r="M838" s="79"/>
      <c r="W838" s="53"/>
      <c r="X838" s="53"/>
      <c r="Y838" s="53"/>
      <c r="Z838" s="53"/>
    </row>
    <row r="839" spans="12:26">
      <c r="L839" s="79"/>
      <c r="M839" s="79"/>
      <c r="W839" s="53"/>
      <c r="X839" s="53"/>
      <c r="Y839" s="53"/>
      <c r="Z839" s="53"/>
    </row>
    <row r="840" spans="12:26">
      <c r="L840" s="79"/>
      <c r="M840" s="79"/>
      <c r="W840" s="53"/>
      <c r="X840" s="53"/>
      <c r="Y840" s="53"/>
      <c r="Z840" s="53"/>
    </row>
    <row r="841" spans="12:26">
      <c r="L841" s="79"/>
      <c r="M841" s="79"/>
      <c r="W841" s="53"/>
      <c r="X841" s="53"/>
      <c r="Y841" s="53"/>
      <c r="Z841" s="53"/>
    </row>
    <row r="842" spans="12:26">
      <c r="L842" s="79"/>
      <c r="M842" s="79"/>
      <c r="W842" s="53"/>
      <c r="X842" s="53"/>
      <c r="Y842" s="53"/>
      <c r="Z842" s="53"/>
    </row>
    <row r="843" spans="12:26">
      <c r="L843" s="79"/>
      <c r="M843" s="79"/>
      <c r="W843" s="53"/>
      <c r="X843" s="53"/>
      <c r="Y843" s="53"/>
      <c r="Z843" s="53"/>
    </row>
    <row r="844" spans="12:26">
      <c r="L844" s="79"/>
      <c r="M844" s="79"/>
      <c r="W844" s="53"/>
      <c r="X844" s="53"/>
      <c r="Y844" s="53"/>
      <c r="Z844" s="53"/>
    </row>
    <row r="845" spans="12:26">
      <c r="L845" s="79"/>
      <c r="M845" s="79"/>
      <c r="W845" s="53"/>
      <c r="X845" s="53"/>
      <c r="Y845" s="53"/>
      <c r="Z845" s="53"/>
    </row>
    <row r="846" spans="12:26">
      <c r="L846" s="79"/>
      <c r="M846" s="79"/>
      <c r="W846" s="53"/>
      <c r="X846" s="53"/>
      <c r="Y846" s="53"/>
      <c r="Z846" s="53"/>
    </row>
    <row r="847" spans="12:26">
      <c r="L847" s="79"/>
      <c r="M847" s="79"/>
      <c r="W847" s="53"/>
      <c r="X847" s="53"/>
      <c r="Y847" s="53"/>
      <c r="Z847" s="53"/>
    </row>
    <row r="848" spans="12:26">
      <c r="L848" s="79"/>
      <c r="M848" s="79"/>
      <c r="W848" s="53"/>
      <c r="X848" s="53"/>
      <c r="Y848" s="53"/>
      <c r="Z848" s="53"/>
    </row>
    <row r="849" spans="12:26">
      <c r="L849" s="79"/>
      <c r="M849" s="79"/>
      <c r="W849" s="53"/>
      <c r="X849" s="53"/>
      <c r="Y849" s="53"/>
      <c r="Z849" s="53"/>
    </row>
    <row r="850" spans="12:26">
      <c r="L850" s="79"/>
      <c r="M850" s="79"/>
      <c r="W850" s="53"/>
      <c r="X850" s="53"/>
      <c r="Y850" s="53"/>
      <c r="Z850" s="53"/>
    </row>
    <row r="851" spans="12:26">
      <c r="L851" s="79"/>
      <c r="M851" s="79"/>
      <c r="W851" s="53"/>
      <c r="X851" s="53"/>
      <c r="Y851" s="53"/>
      <c r="Z851" s="53"/>
    </row>
    <row r="852" spans="12:26">
      <c r="L852" s="79"/>
      <c r="M852" s="79"/>
      <c r="W852" s="53"/>
      <c r="X852" s="53"/>
      <c r="Y852" s="53"/>
      <c r="Z852" s="53"/>
    </row>
    <row r="853" spans="12:26">
      <c r="L853" s="79"/>
      <c r="M853" s="79"/>
      <c r="W853" s="53"/>
      <c r="X853" s="53"/>
      <c r="Y853" s="53"/>
      <c r="Z853" s="53"/>
    </row>
    <row r="854" spans="12:26">
      <c r="L854" s="79"/>
      <c r="M854" s="79"/>
      <c r="W854" s="53"/>
      <c r="X854" s="53"/>
      <c r="Y854" s="53"/>
      <c r="Z854" s="53"/>
    </row>
    <row r="855" spans="12:26">
      <c r="L855" s="79"/>
      <c r="M855" s="79"/>
      <c r="W855" s="53"/>
      <c r="X855" s="53"/>
      <c r="Y855" s="53"/>
      <c r="Z855" s="53"/>
    </row>
    <row r="856" spans="12:26">
      <c r="L856" s="79"/>
      <c r="M856" s="79"/>
      <c r="W856" s="53"/>
      <c r="X856" s="53"/>
      <c r="Y856" s="53"/>
      <c r="Z856" s="53"/>
    </row>
    <row r="857" spans="12:26">
      <c r="L857" s="79"/>
      <c r="M857" s="79"/>
      <c r="W857" s="53"/>
      <c r="X857" s="53"/>
      <c r="Y857" s="53"/>
      <c r="Z857" s="53"/>
    </row>
    <row r="858" spans="12:26">
      <c r="L858" s="79"/>
      <c r="M858" s="79"/>
      <c r="W858" s="53"/>
      <c r="X858" s="53"/>
      <c r="Y858" s="53"/>
      <c r="Z858" s="53"/>
    </row>
    <row r="859" spans="12:26">
      <c r="L859" s="79"/>
      <c r="M859" s="79"/>
      <c r="W859" s="53"/>
      <c r="X859" s="53"/>
      <c r="Y859" s="53"/>
      <c r="Z859" s="53"/>
    </row>
    <row r="860" spans="12:26">
      <c r="L860" s="79"/>
      <c r="M860" s="79"/>
      <c r="W860" s="53"/>
      <c r="X860" s="53"/>
      <c r="Y860" s="53"/>
      <c r="Z860" s="53"/>
    </row>
    <row r="861" spans="12:26">
      <c r="L861" s="79"/>
      <c r="M861" s="79"/>
      <c r="W861" s="53"/>
      <c r="X861" s="53"/>
      <c r="Y861" s="53"/>
      <c r="Z861" s="53"/>
    </row>
    <row r="862" spans="12:26">
      <c r="L862" s="79"/>
      <c r="M862" s="79"/>
      <c r="W862" s="53"/>
      <c r="X862" s="53"/>
      <c r="Y862" s="53"/>
      <c r="Z862" s="53"/>
    </row>
    <row r="863" spans="12:26">
      <c r="L863" s="79"/>
      <c r="M863" s="79"/>
      <c r="W863" s="53"/>
      <c r="X863" s="53"/>
      <c r="Y863" s="53"/>
      <c r="Z863" s="53"/>
    </row>
    <row r="864" spans="12:26">
      <c r="L864" s="79"/>
      <c r="M864" s="79"/>
      <c r="W864" s="53"/>
      <c r="X864" s="53"/>
      <c r="Y864" s="53"/>
      <c r="Z864" s="53"/>
    </row>
    <row r="865" spans="12:26">
      <c r="L865" s="79"/>
      <c r="M865" s="79"/>
      <c r="W865" s="53"/>
      <c r="X865" s="53"/>
      <c r="Y865" s="53"/>
      <c r="Z865" s="53"/>
    </row>
    <row r="866" spans="12:26">
      <c r="L866" s="79"/>
      <c r="M866" s="79"/>
      <c r="W866" s="53"/>
      <c r="X866" s="53"/>
      <c r="Y866" s="53"/>
      <c r="Z866" s="53"/>
    </row>
    <row r="867" spans="12:26">
      <c r="L867" s="79"/>
      <c r="M867" s="79"/>
      <c r="W867" s="53"/>
      <c r="X867" s="53"/>
      <c r="Y867" s="53"/>
      <c r="Z867" s="53"/>
    </row>
    <row r="868" spans="12:26">
      <c r="L868" s="79"/>
      <c r="M868" s="79"/>
      <c r="W868" s="53"/>
      <c r="X868" s="53"/>
      <c r="Y868" s="53"/>
      <c r="Z868" s="53"/>
    </row>
    <row r="869" spans="12:26">
      <c r="L869" s="79"/>
      <c r="M869" s="79"/>
      <c r="W869" s="53"/>
      <c r="X869" s="53"/>
      <c r="Y869" s="53"/>
      <c r="Z869" s="53"/>
    </row>
    <row r="870" spans="12:26">
      <c r="L870" s="79"/>
      <c r="M870" s="79"/>
      <c r="W870" s="53"/>
      <c r="X870" s="53"/>
      <c r="Y870" s="53"/>
      <c r="Z870" s="53"/>
    </row>
    <row r="871" spans="12:26">
      <c r="L871" s="79"/>
      <c r="M871" s="79"/>
      <c r="W871" s="53"/>
      <c r="X871" s="53"/>
      <c r="Y871" s="53"/>
      <c r="Z871" s="53"/>
    </row>
    <row r="872" spans="12:26">
      <c r="L872" s="79"/>
      <c r="M872" s="79"/>
      <c r="W872" s="53"/>
      <c r="X872" s="53"/>
      <c r="Y872" s="53"/>
      <c r="Z872" s="53"/>
    </row>
    <row r="873" spans="12:26">
      <c r="L873" s="79"/>
      <c r="M873" s="79"/>
      <c r="W873" s="53"/>
      <c r="X873" s="53"/>
      <c r="Y873" s="53"/>
      <c r="Z873" s="53"/>
    </row>
    <row r="874" spans="12:26">
      <c r="L874" s="79"/>
      <c r="M874" s="79"/>
      <c r="W874" s="53"/>
      <c r="X874" s="53"/>
      <c r="Y874" s="53"/>
      <c r="Z874" s="53"/>
    </row>
    <row r="875" spans="12:26">
      <c r="L875" s="79"/>
      <c r="M875" s="79"/>
      <c r="W875" s="53"/>
      <c r="X875" s="53"/>
      <c r="Y875" s="53"/>
      <c r="Z875" s="53"/>
    </row>
    <row r="876" spans="12:26">
      <c r="L876" s="79"/>
      <c r="M876" s="79"/>
      <c r="W876" s="53"/>
      <c r="X876" s="53"/>
      <c r="Y876" s="53"/>
      <c r="Z876" s="53"/>
    </row>
    <row r="877" spans="12:26">
      <c r="L877" s="79"/>
      <c r="M877" s="79"/>
      <c r="W877" s="53"/>
      <c r="X877" s="53"/>
      <c r="Y877" s="53"/>
      <c r="Z877" s="53"/>
    </row>
    <row r="878" spans="12:26">
      <c r="L878" s="79"/>
      <c r="M878" s="79"/>
      <c r="W878" s="53"/>
      <c r="X878" s="53"/>
      <c r="Y878" s="53"/>
      <c r="Z878" s="53"/>
    </row>
    <row r="879" spans="12:26">
      <c r="L879" s="79"/>
      <c r="M879" s="79"/>
      <c r="W879" s="53"/>
      <c r="X879" s="53"/>
      <c r="Y879" s="53"/>
      <c r="Z879" s="53"/>
    </row>
    <row r="880" spans="12:26">
      <c r="L880" s="79"/>
      <c r="M880" s="79"/>
      <c r="W880" s="53"/>
      <c r="X880" s="53"/>
      <c r="Y880" s="53"/>
      <c r="Z880" s="53"/>
    </row>
    <row r="881" spans="12:26">
      <c r="L881" s="79"/>
      <c r="M881" s="79"/>
      <c r="W881" s="53"/>
      <c r="X881" s="53"/>
      <c r="Y881" s="53"/>
      <c r="Z881" s="53"/>
    </row>
    <row r="882" spans="12:26">
      <c r="L882" s="79"/>
      <c r="M882" s="79"/>
      <c r="W882" s="53"/>
      <c r="X882" s="53"/>
      <c r="Y882" s="53"/>
      <c r="Z882" s="53"/>
    </row>
    <row r="883" spans="12:26">
      <c r="L883" s="79"/>
      <c r="M883" s="79"/>
      <c r="W883" s="53"/>
      <c r="X883" s="53"/>
      <c r="Y883" s="53"/>
      <c r="Z883" s="53"/>
    </row>
    <row r="884" spans="12:26">
      <c r="L884" s="79"/>
      <c r="M884" s="79"/>
      <c r="W884" s="53"/>
      <c r="X884" s="53"/>
      <c r="Y884" s="53"/>
      <c r="Z884" s="53"/>
    </row>
    <row r="885" spans="12:26">
      <c r="L885" s="79"/>
      <c r="M885" s="79"/>
      <c r="W885" s="53"/>
      <c r="X885" s="53"/>
      <c r="Y885" s="53"/>
      <c r="Z885" s="53"/>
    </row>
    <row r="886" spans="12:26">
      <c r="L886" s="79"/>
      <c r="M886" s="79"/>
      <c r="W886" s="53"/>
      <c r="X886" s="53"/>
      <c r="Y886" s="53"/>
      <c r="Z886" s="53"/>
    </row>
    <row r="887" spans="12:26">
      <c r="L887" s="79"/>
      <c r="M887" s="79"/>
      <c r="W887" s="53"/>
      <c r="X887" s="53"/>
      <c r="Y887" s="53"/>
      <c r="Z887" s="53"/>
    </row>
    <row r="888" spans="12:26">
      <c r="L888" s="79"/>
      <c r="M888" s="79"/>
      <c r="W888" s="53"/>
      <c r="X888" s="53"/>
      <c r="Y888" s="53"/>
      <c r="Z888" s="53"/>
    </row>
    <row r="889" spans="12:26">
      <c r="L889" s="79"/>
      <c r="M889" s="79"/>
      <c r="W889" s="53"/>
      <c r="X889" s="53"/>
      <c r="Y889" s="53"/>
      <c r="Z889" s="53"/>
    </row>
    <row r="890" spans="12:26">
      <c r="L890" s="79"/>
      <c r="M890" s="79"/>
      <c r="W890" s="53"/>
      <c r="X890" s="53"/>
      <c r="Y890" s="53"/>
      <c r="Z890" s="53"/>
    </row>
    <row r="891" spans="12:26">
      <c r="L891" s="79"/>
      <c r="M891" s="79"/>
      <c r="W891" s="53"/>
      <c r="X891" s="53"/>
      <c r="Y891" s="53"/>
      <c r="Z891" s="53"/>
    </row>
    <row r="892" spans="12:26">
      <c r="L892" s="79"/>
      <c r="M892" s="79"/>
      <c r="W892" s="53"/>
      <c r="X892" s="53"/>
      <c r="Y892" s="53"/>
      <c r="Z892" s="53"/>
    </row>
    <row r="893" spans="12:26">
      <c r="L893" s="79"/>
      <c r="M893" s="79"/>
      <c r="W893" s="53"/>
      <c r="X893" s="53"/>
      <c r="Y893" s="53"/>
      <c r="Z893" s="53"/>
    </row>
    <row r="894" spans="12:26">
      <c r="L894" s="79"/>
      <c r="M894" s="79"/>
      <c r="W894" s="53"/>
      <c r="X894" s="53"/>
      <c r="Y894" s="53"/>
      <c r="Z894" s="53"/>
    </row>
    <row r="895" spans="12:26">
      <c r="L895" s="79"/>
      <c r="M895" s="79"/>
      <c r="W895" s="53"/>
      <c r="X895" s="53"/>
      <c r="Y895" s="53"/>
      <c r="Z895" s="53"/>
    </row>
    <row r="896" spans="12:26">
      <c r="L896" s="79"/>
      <c r="M896" s="79"/>
      <c r="W896" s="53"/>
      <c r="X896" s="53"/>
      <c r="Y896" s="53"/>
      <c r="Z896" s="53"/>
    </row>
    <row r="897" spans="12:26">
      <c r="L897" s="79"/>
      <c r="M897" s="79"/>
      <c r="W897" s="53"/>
      <c r="X897" s="53"/>
      <c r="Y897" s="53"/>
      <c r="Z897" s="53"/>
    </row>
    <row r="898" spans="12:26">
      <c r="L898" s="79"/>
      <c r="M898" s="79"/>
      <c r="W898" s="53"/>
      <c r="X898" s="53"/>
      <c r="Y898" s="53"/>
      <c r="Z898" s="53"/>
    </row>
    <row r="899" spans="12:26">
      <c r="L899" s="79"/>
      <c r="M899" s="79"/>
      <c r="W899" s="53"/>
      <c r="X899" s="53"/>
      <c r="Y899" s="53"/>
      <c r="Z899" s="53"/>
    </row>
    <row r="900" spans="12:26">
      <c r="L900" s="79"/>
      <c r="M900" s="79"/>
      <c r="W900" s="53"/>
      <c r="X900" s="53"/>
      <c r="Y900" s="53"/>
      <c r="Z900" s="53"/>
    </row>
    <row r="901" spans="12:26">
      <c r="L901" s="79"/>
      <c r="M901" s="79"/>
      <c r="W901" s="53"/>
      <c r="X901" s="53"/>
      <c r="Y901" s="53"/>
      <c r="Z901" s="53"/>
    </row>
    <row r="902" spans="12:26">
      <c r="L902" s="79"/>
      <c r="M902" s="79"/>
      <c r="W902" s="53"/>
      <c r="X902" s="53"/>
      <c r="Y902" s="53"/>
      <c r="Z902" s="53"/>
    </row>
    <row r="903" spans="12:26">
      <c r="L903" s="79"/>
      <c r="M903" s="79"/>
      <c r="W903" s="53"/>
      <c r="X903" s="53"/>
      <c r="Y903" s="53"/>
      <c r="Z903" s="53"/>
    </row>
    <row r="904" spans="12:26">
      <c r="L904" s="79"/>
      <c r="M904" s="79"/>
      <c r="W904" s="53"/>
      <c r="X904" s="53"/>
      <c r="Y904" s="53"/>
      <c r="Z904" s="53"/>
    </row>
    <row r="905" spans="12:26">
      <c r="L905" s="79"/>
      <c r="M905" s="79"/>
      <c r="W905" s="53"/>
      <c r="X905" s="53"/>
      <c r="Y905" s="53"/>
      <c r="Z905" s="53"/>
    </row>
    <row r="906" spans="12:26">
      <c r="L906" s="79"/>
      <c r="M906" s="79"/>
      <c r="W906" s="53"/>
      <c r="X906" s="53"/>
      <c r="Y906" s="53"/>
      <c r="Z906" s="53"/>
    </row>
    <row r="907" spans="12:26">
      <c r="L907" s="79"/>
      <c r="M907" s="79"/>
      <c r="W907" s="53"/>
      <c r="X907" s="53"/>
      <c r="Y907" s="53"/>
      <c r="Z907" s="53"/>
    </row>
    <row r="908" spans="12:26">
      <c r="L908" s="79"/>
      <c r="M908" s="79"/>
      <c r="W908" s="53"/>
      <c r="X908" s="53"/>
      <c r="Y908" s="53"/>
      <c r="Z908" s="53"/>
    </row>
    <row r="909" spans="12:26">
      <c r="L909" s="79"/>
      <c r="M909" s="79"/>
      <c r="W909" s="53"/>
      <c r="X909" s="53"/>
      <c r="Y909" s="53"/>
      <c r="Z909" s="53"/>
    </row>
    <row r="910" spans="12:26">
      <c r="L910" s="79"/>
      <c r="M910" s="79"/>
      <c r="W910" s="53"/>
      <c r="X910" s="53"/>
      <c r="Y910" s="53"/>
      <c r="Z910" s="53"/>
    </row>
    <row r="911" spans="12:26">
      <c r="L911" s="79"/>
      <c r="M911" s="79"/>
      <c r="W911" s="53"/>
      <c r="X911" s="53"/>
      <c r="Y911" s="53"/>
      <c r="Z911" s="53"/>
    </row>
    <row r="912" spans="12:26">
      <c r="L912" s="79"/>
      <c r="M912" s="79"/>
      <c r="W912" s="53"/>
      <c r="X912" s="53"/>
      <c r="Y912" s="53"/>
      <c r="Z912" s="53"/>
    </row>
    <row r="913" spans="12:26">
      <c r="L913" s="79"/>
      <c r="M913" s="79"/>
      <c r="W913" s="53"/>
      <c r="X913" s="53"/>
      <c r="Y913" s="53"/>
      <c r="Z913" s="53"/>
    </row>
    <row r="914" spans="12:26">
      <c r="L914" s="79"/>
      <c r="M914" s="79"/>
      <c r="W914" s="53"/>
      <c r="X914" s="53"/>
      <c r="Y914" s="53"/>
      <c r="Z914" s="53"/>
    </row>
    <row r="915" spans="12:26">
      <c r="L915" s="79"/>
      <c r="M915" s="79"/>
      <c r="W915" s="53"/>
      <c r="X915" s="53"/>
      <c r="Y915" s="53"/>
      <c r="Z915" s="53"/>
    </row>
    <row r="916" spans="12:26">
      <c r="L916" s="79"/>
      <c r="M916" s="79"/>
      <c r="W916" s="53"/>
      <c r="X916" s="53"/>
      <c r="Y916" s="53"/>
      <c r="Z916" s="53"/>
    </row>
    <row r="917" spans="12:26">
      <c r="L917" s="79"/>
      <c r="M917" s="79"/>
      <c r="W917" s="53"/>
      <c r="X917" s="53"/>
      <c r="Y917" s="53"/>
      <c r="Z917" s="53"/>
    </row>
    <row r="918" spans="12:26">
      <c r="L918" s="79"/>
      <c r="M918" s="79"/>
      <c r="W918" s="53"/>
      <c r="X918" s="53"/>
      <c r="Y918" s="53"/>
      <c r="Z918" s="53"/>
    </row>
    <row r="919" spans="12:26">
      <c r="L919" s="79"/>
      <c r="M919" s="79"/>
      <c r="W919" s="53"/>
      <c r="X919" s="53"/>
      <c r="Y919" s="53"/>
      <c r="Z919" s="53"/>
    </row>
    <row r="920" spans="12:26">
      <c r="L920" s="79"/>
      <c r="M920" s="79"/>
      <c r="W920" s="53"/>
      <c r="X920" s="53"/>
      <c r="Y920" s="53"/>
      <c r="Z920" s="53"/>
    </row>
    <row r="921" spans="12:26">
      <c r="L921" s="79"/>
      <c r="M921" s="79"/>
      <c r="W921" s="53"/>
      <c r="X921" s="53"/>
      <c r="Y921" s="53"/>
      <c r="Z921" s="53"/>
    </row>
    <row r="922" spans="12:26">
      <c r="L922" s="79"/>
      <c r="M922" s="79"/>
      <c r="W922" s="53"/>
      <c r="X922" s="53"/>
      <c r="Y922" s="53"/>
      <c r="Z922" s="53"/>
    </row>
    <row r="923" spans="12:26">
      <c r="L923" s="79"/>
      <c r="M923" s="79"/>
      <c r="W923" s="53"/>
      <c r="X923" s="53"/>
      <c r="Y923" s="53"/>
      <c r="Z923" s="53"/>
    </row>
    <row r="924" spans="12:26">
      <c r="L924" s="79"/>
      <c r="M924" s="79"/>
      <c r="W924" s="53"/>
      <c r="X924" s="53"/>
      <c r="Y924" s="53"/>
      <c r="Z924" s="53"/>
    </row>
  </sheetData>
  <pageMargins left="0.70866141732283472" right="0.70866141732283472" top="0.74803149606299213" bottom="0.74803149606299213" header="0.31496062992125984" footer="0.31496062992125984"/>
  <pageSetup paperSize="9" fitToHeight="8" orientation="portrait" r:id="rId1"/>
  <headerFooter>
    <oddHeader>&amp;L&amp;12Government construction pipeline April 2012 update</oddHeader>
  </headerFooter>
  <legacyDrawing r:id="rId2"/>
  <tableParts count="1">
    <tablePart r:id="rId3"/>
  </tableParts>
</worksheet>
</file>

<file path=xl/worksheets/sheet7.xml><?xml version="1.0" encoding="utf-8"?>
<worksheet xmlns="http://schemas.openxmlformats.org/spreadsheetml/2006/main" xmlns:r="http://schemas.openxmlformats.org/officeDocument/2006/relationships">
  <dimension ref="A1:G42"/>
  <sheetViews>
    <sheetView showGridLines="0" view="pageBreakPreview" zoomScaleNormal="80" zoomScaleSheetLayoutView="100" workbookViewId="0">
      <selection activeCell="A2" sqref="A2"/>
    </sheetView>
  </sheetViews>
  <sheetFormatPr defaultRowHeight="12.75"/>
  <cols>
    <col min="1" max="1" width="21.5703125" style="2" customWidth="1"/>
    <col min="2" max="2" width="135.42578125" style="2" customWidth="1"/>
    <col min="3" max="16384" width="9.140625" style="2"/>
  </cols>
  <sheetData>
    <row r="1" spans="1:7" ht="19.5" thickBot="1">
      <c r="A1" s="1" t="s">
        <v>0</v>
      </c>
      <c r="B1" s="1" t="s">
        <v>1101</v>
      </c>
    </row>
    <row r="2" spans="1:7" s="6" customFormat="1" ht="31.5">
      <c r="A2" s="3"/>
      <c r="B2" s="4" t="s">
        <v>1127</v>
      </c>
      <c r="C2" s="5"/>
    </row>
    <row r="3" spans="1:7" s="6" customFormat="1" ht="32.25" thickBot="1">
      <c r="A3" s="7"/>
      <c r="B3" s="8" t="s">
        <v>1128</v>
      </c>
      <c r="C3" s="5"/>
    </row>
    <row r="4" spans="1:7" s="6" customFormat="1" ht="94.5">
      <c r="A4" s="3" t="s">
        <v>1093</v>
      </c>
      <c r="B4" s="9" t="s">
        <v>1094</v>
      </c>
      <c r="C4" s="5"/>
    </row>
    <row r="5" spans="1:7" s="6" customFormat="1" ht="31.5">
      <c r="A5" s="10"/>
      <c r="B5" s="11" t="s">
        <v>1129</v>
      </c>
      <c r="C5" s="5"/>
    </row>
    <row r="6" spans="1:7" s="6" customFormat="1" ht="78.75">
      <c r="A6" s="12"/>
      <c r="B6" s="13" t="s">
        <v>1130</v>
      </c>
      <c r="C6" s="5"/>
    </row>
    <row r="7" spans="1:7" s="6" customFormat="1" ht="33.75">
      <c r="A7" s="10"/>
      <c r="B7" s="11" t="s">
        <v>1131</v>
      </c>
      <c r="C7" s="5"/>
    </row>
    <row r="8" spans="1:7" s="6" customFormat="1" ht="15.75">
      <c r="A8" s="12"/>
      <c r="B8" s="13" t="s">
        <v>1132</v>
      </c>
      <c r="C8" s="5"/>
    </row>
    <row r="9" spans="1:7" s="6" customFormat="1" ht="78.75">
      <c r="A9" s="10"/>
      <c r="B9" s="11" t="s">
        <v>1133</v>
      </c>
      <c r="C9" s="5"/>
    </row>
    <row r="10" spans="1:7" s="6" customFormat="1" ht="47.25">
      <c r="A10" s="12"/>
      <c r="B10" s="13" t="s">
        <v>1134</v>
      </c>
      <c r="C10" s="5"/>
    </row>
    <row r="11" spans="1:7" s="6" customFormat="1" ht="47.25">
      <c r="A11" s="10"/>
      <c r="B11" s="11" t="s">
        <v>1135</v>
      </c>
      <c r="C11" s="5"/>
    </row>
    <row r="12" spans="1:7" s="6" customFormat="1" ht="19.5" customHeight="1" thickBot="1">
      <c r="A12" s="12"/>
      <c r="B12" s="13" t="s">
        <v>1136</v>
      </c>
      <c r="C12" s="5"/>
    </row>
    <row r="13" spans="1:7" s="17" customFormat="1" ht="47.25">
      <c r="A13" s="14" t="s">
        <v>1103</v>
      </c>
      <c r="B13" s="15" t="s">
        <v>1137</v>
      </c>
      <c r="C13" s="16"/>
      <c r="D13" s="16"/>
      <c r="E13" s="16"/>
      <c r="F13" s="16"/>
      <c r="G13" s="16"/>
    </row>
    <row r="14" spans="1:7" s="17" customFormat="1" ht="32.25" thickBot="1">
      <c r="A14" s="18"/>
      <c r="B14" s="19" t="s">
        <v>1102</v>
      </c>
      <c r="C14" s="16"/>
      <c r="D14" s="16"/>
      <c r="E14" s="16"/>
      <c r="F14" s="16"/>
      <c r="G14" s="16"/>
    </row>
    <row r="15" spans="1:7" s="17" customFormat="1" ht="59.25" customHeight="1" thickBot="1">
      <c r="A15" s="18" t="s">
        <v>1104</v>
      </c>
      <c r="B15" s="19" t="s">
        <v>1763</v>
      </c>
      <c r="C15" s="16"/>
    </row>
    <row r="16" spans="1:7" s="6" customFormat="1" ht="63.75" thickBot="1">
      <c r="A16" s="18" t="s">
        <v>1095</v>
      </c>
      <c r="B16" s="19" t="s">
        <v>1138</v>
      </c>
      <c r="C16" s="5"/>
    </row>
    <row r="17" spans="1:3" s="6" customFormat="1" ht="48" thickBot="1">
      <c r="A17" s="18"/>
      <c r="B17" s="19" t="s">
        <v>1096</v>
      </c>
      <c r="C17" s="5"/>
    </row>
    <row r="18" spans="1:3" s="6" customFormat="1" ht="48" thickBot="1">
      <c r="A18" s="18"/>
      <c r="B18" s="19" t="s">
        <v>1139</v>
      </c>
      <c r="C18" s="5"/>
    </row>
    <row r="19" spans="1:3" s="6" customFormat="1" ht="32.25" thickBot="1">
      <c r="A19" s="18"/>
      <c r="B19" s="19" t="s">
        <v>1099</v>
      </c>
      <c r="C19" s="5"/>
    </row>
    <row r="20" spans="1:3" s="6" customFormat="1" ht="63.75" thickBot="1">
      <c r="A20" s="18" t="s">
        <v>1097</v>
      </c>
      <c r="B20" s="19" t="s">
        <v>1140</v>
      </c>
      <c r="C20" s="5"/>
    </row>
    <row r="21" spans="1:3" s="6" customFormat="1" ht="48" thickBot="1">
      <c r="A21" s="18"/>
      <c r="B21" s="19" t="s">
        <v>1141</v>
      </c>
      <c r="C21" s="5"/>
    </row>
    <row r="22" spans="1:3" s="6" customFormat="1" ht="79.5" thickBot="1">
      <c r="A22" s="18"/>
      <c r="B22" s="19" t="s">
        <v>1142</v>
      </c>
      <c r="C22" s="5"/>
    </row>
    <row r="23" spans="1:3" s="6" customFormat="1" ht="32.25" thickBot="1">
      <c r="A23" s="18"/>
      <c r="B23" s="19" t="s">
        <v>1143</v>
      </c>
      <c r="C23" s="5"/>
    </row>
    <row r="24" spans="1:3" s="6" customFormat="1" ht="120.75" thickBot="1">
      <c r="A24" s="18"/>
      <c r="B24" s="19" t="s">
        <v>1144</v>
      </c>
      <c r="C24" s="5"/>
    </row>
    <row r="25" spans="1:3" s="6" customFormat="1" ht="45.75" thickBot="1">
      <c r="A25" s="18"/>
      <c r="B25" s="19" t="s">
        <v>1145</v>
      </c>
      <c r="C25" s="5"/>
    </row>
    <row r="26" spans="1:3" s="6" customFormat="1" ht="70.5" customHeight="1" thickBot="1">
      <c r="A26" s="18" t="s">
        <v>1100</v>
      </c>
      <c r="B26" s="19" t="s">
        <v>1146</v>
      </c>
      <c r="C26" s="5"/>
    </row>
    <row r="27" spans="1:3" s="6" customFormat="1" ht="30.75" customHeight="1" thickBot="1">
      <c r="A27" s="18" t="s">
        <v>1111</v>
      </c>
      <c r="B27" s="19" t="s">
        <v>1106</v>
      </c>
      <c r="C27" s="5"/>
    </row>
    <row r="28" spans="1:3" s="6" customFormat="1" ht="30.75" customHeight="1" thickBot="1">
      <c r="A28" s="18"/>
      <c r="B28" s="19" t="s">
        <v>1107</v>
      </c>
      <c r="C28" s="5"/>
    </row>
    <row r="29" spans="1:3" s="6" customFormat="1" ht="30.75" customHeight="1" thickBot="1">
      <c r="A29" s="18"/>
      <c r="B29" s="19" t="s">
        <v>1108</v>
      </c>
      <c r="C29" s="5"/>
    </row>
    <row r="30" spans="1:3" s="6" customFormat="1" ht="30.75" customHeight="1" thickBot="1">
      <c r="A30" s="18"/>
      <c r="B30" s="19" t="s">
        <v>1109</v>
      </c>
      <c r="C30" s="5"/>
    </row>
    <row r="31" spans="1:3" s="6" customFormat="1" ht="30.75" customHeight="1" thickBot="1">
      <c r="A31" s="18"/>
      <c r="B31" s="19" t="s">
        <v>1110</v>
      </c>
      <c r="C31" s="5"/>
    </row>
    <row r="32" spans="1:3" s="17" customFormat="1" ht="26.25" customHeight="1" thickBot="1">
      <c r="A32" s="18" t="s">
        <v>1105</v>
      </c>
      <c r="B32" s="19" t="s">
        <v>1147</v>
      </c>
      <c r="C32" s="16"/>
    </row>
    <row r="33" spans="1:3" s="17" customFormat="1" ht="16.5" thickBot="1">
      <c r="A33" s="18"/>
      <c r="B33" s="19"/>
      <c r="C33" s="16"/>
    </row>
    <row r="34" spans="1:3" s="17" customFormat="1" ht="16.5" thickBot="1">
      <c r="A34" s="18"/>
      <c r="B34" s="19" t="s">
        <v>1148</v>
      </c>
      <c r="C34" s="16"/>
    </row>
    <row r="35" spans="1:3" s="17" customFormat="1" ht="16.5" thickBot="1">
      <c r="A35" s="18"/>
      <c r="B35" s="19"/>
      <c r="C35" s="16"/>
    </row>
    <row r="36" spans="1:3" s="17" customFormat="1" ht="16.5" thickBot="1">
      <c r="A36" s="18"/>
      <c r="B36" s="19" t="s">
        <v>1149</v>
      </c>
      <c r="C36" s="16"/>
    </row>
    <row r="37" spans="1:3" ht="16.5" thickBot="1">
      <c r="A37" s="18"/>
      <c r="B37" s="19"/>
    </row>
    <row r="38" spans="1:3" ht="16.5" thickBot="1">
      <c r="A38" s="18"/>
      <c r="B38" s="19" t="s">
        <v>1150</v>
      </c>
    </row>
    <row r="39" spans="1:3" ht="16.5" thickBot="1">
      <c r="A39" s="18"/>
      <c r="B39" s="19"/>
    </row>
    <row r="40" spans="1:3" ht="16.5" thickBot="1">
      <c r="A40" s="18"/>
      <c r="B40" s="19" t="s">
        <v>1151</v>
      </c>
    </row>
    <row r="41" spans="1:3" ht="16.5" thickBot="1">
      <c r="A41" s="18"/>
      <c r="B41" s="19"/>
    </row>
    <row r="42" spans="1:3" ht="48" thickBot="1">
      <c r="A42" s="18" t="s">
        <v>1098</v>
      </c>
      <c r="B42" s="19" t="s">
        <v>1152</v>
      </c>
    </row>
  </sheetData>
  <pageMargins left="0.70866141732283472" right="0.70866141732283472" top="0.74803149606299213" bottom="0.74803149606299213" header="0.31496062992125984" footer="0.31496062992125984"/>
  <pageSetup paperSize="9" scale="81" fitToHeight="0" orientation="landscape" r:id="rId1"/>
  <headerFooter>
    <oddHeader>&amp;L&amp;12Government construction pipeline April 2012 update</oddHeader>
  </headerFooter>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41F3F9D5-DC5A-45B3-B410-32A91DF856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Sector breakdown</vt:lpstr>
      <vt:lpstr>Public private</vt:lpstr>
      <vt:lpstr>Chart</vt:lpstr>
      <vt:lpstr>Infrastructure pipeline</vt:lpstr>
      <vt:lpstr>Indexation data</vt:lpstr>
      <vt:lpstr>LA_road_mntce</vt:lpstr>
      <vt:lpstr>Additional_notes</vt:lpstr>
      <vt:lpstr>_baseindex</vt:lpstr>
      <vt:lpstr>_baseyear</vt:lpstr>
      <vt:lpstr>'Indexation data'!_deflator</vt:lpstr>
      <vt:lpstr>Additional_notes!Print_Area</vt:lpstr>
      <vt:lpstr>LA_road_mntce!Print_Area</vt:lpstr>
      <vt:lpstr>'Infrastructure pipeline'!Print_Titles</vt:lpstr>
      <vt:lpstr>Table2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2011-11-28T19:45:28Z</dcterms:created>
  <dcterms:modified xsi:type="dcterms:W3CDTF">2013-06-24T14:13:21Z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bc91bf10-3a17-4827-97b9-96d8be9a1618</vt:lpwstr>
  </property>
</Properties>
</file>