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662" activeTab="0"/>
  </bookViews>
  <sheets>
    <sheet name="Front End" sheetId="1" r:id="rId1"/>
    <sheet name="Algorithm sheet 1" sheetId="2" r:id="rId2"/>
    <sheet name="Algorithm sheet 2" sheetId="3" r:id="rId3"/>
    <sheet name="Reference" sheetId="4" r:id="rId4"/>
  </sheets>
  <definedNames>
    <definedName name="_xlnm._FilterDatabase" localSheetId="1" hidden="1">'Algorithm sheet 1'!$A$44:$FU$1285</definedName>
    <definedName name="_xlnm._FilterDatabase" localSheetId="2" hidden="1">'Algorithm sheet 2'!$A$44:$AQ$1285</definedName>
  </definedNames>
  <calcPr fullCalcOnLoad="1"/>
</workbook>
</file>

<file path=xl/sharedStrings.xml><?xml version="1.0" encoding="utf-8"?>
<sst xmlns="http://schemas.openxmlformats.org/spreadsheetml/2006/main" count="334" uniqueCount="222">
  <si>
    <t>A</t>
  </si>
  <si>
    <t>C</t>
  </si>
  <si>
    <t>B</t>
  </si>
  <si>
    <t>D</t>
  </si>
  <si>
    <t>E</t>
  </si>
  <si>
    <t>serial</t>
  </si>
  <si>
    <t>MHCT_Item1_Score</t>
  </si>
  <si>
    <t>MHCT_Item2_Score</t>
  </si>
  <si>
    <t>MHCT_Item3_Score</t>
  </si>
  <si>
    <t>MHCT_Item4_Score</t>
  </si>
  <si>
    <t>MHCT_Item5_Score</t>
  </si>
  <si>
    <t>MHCT_Item6_Score</t>
  </si>
  <si>
    <t>MHCT_Item7_Score</t>
  </si>
  <si>
    <t>MHCT_Item8_Score</t>
  </si>
  <si>
    <t>MHCT_Item9_Score</t>
  </si>
  <si>
    <t>MHCT_Item10_Score</t>
  </si>
  <si>
    <t>MHCT_Item11_Score</t>
  </si>
  <si>
    <t>MHCT_Item12_Score</t>
  </si>
  <si>
    <t>MHCT_Item13_Score</t>
  </si>
  <si>
    <t>MHCT_ItemA_Score</t>
  </si>
  <si>
    <t>MHCT_ItemB_Score</t>
  </si>
  <si>
    <t>MHCT_ItemC_Score</t>
  </si>
  <si>
    <t>MHCT_ItemD_Score</t>
  </si>
  <si>
    <t>MHCT_ItemE_Score</t>
  </si>
  <si>
    <t>MHCT_Item1_Score_0</t>
  </si>
  <si>
    <t>MHCT_Item2_Score_0</t>
  </si>
  <si>
    <t>MHCT_Item3_Score_0</t>
  </si>
  <si>
    <t>MHCT_Item4_Score_0</t>
  </si>
  <si>
    <t>MHCT_Item5_Score_0</t>
  </si>
  <si>
    <t>MHCT_Item6_Score_0</t>
  </si>
  <si>
    <t>MHCT_Item7_Score_0</t>
  </si>
  <si>
    <t>MHCT_Item8_Score_0</t>
  </si>
  <si>
    <t>MHCT_Item9_Score_0</t>
  </si>
  <si>
    <t>MHCT_Item10_Score_0</t>
  </si>
  <si>
    <t>MHCT_Item11_Score_0</t>
  </si>
  <si>
    <t>MHCT_Item12_Score_0</t>
  </si>
  <si>
    <t>MHCT_Item13_Score_0</t>
  </si>
  <si>
    <t>MHCT_ItemA_Score_0</t>
  </si>
  <si>
    <t>MHCT_ItemB_Score_0</t>
  </si>
  <si>
    <t>MHCT_ItemC_Score_0</t>
  </si>
  <si>
    <t>MHCT_ItemD_Score_0</t>
  </si>
  <si>
    <t>MHCT_ItemE_Score_0</t>
  </si>
  <si>
    <t>MHCT_Item1_Score_1</t>
  </si>
  <si>
    <t>MHCT_Item2_Score_1</t>
  </si>
  <si>
    <t>MHCT_Item3_Score_1</t>
  </si>
  <si>
    <t>MHCT_Item4_Score_1</t>
  </si>
  <si>
    <t>MHCT_Item5_Score_1</t>
  </si>
  <si>
    <t>MHCT_Item6_Score_1</t>
  </si>
  <si>
    <t>MHCT_Item7_Score_1</t>
  </si>
  <si>
    <t>MHCT_Item8_Score_1</t>
  </si>
  <si>
    <t>MHCT_Item9_Score_1</t>
  </si>
  <si>
    <t>MHCT_Item10_Score_1</t>
  </si>
  <si>
    <t>MHCT_Item11_Score_1</t>
  </si>
  <si>
    <t>MHCT_Item12_Score_1</t>
  </si>
  <si>
    <t>MHCT_Item13_Score_1</t>
  </si>
  <si>
    <t>MHCT_ItemA_Score_1</t>
  </si>
  <si>
    <t>MHCT_ItemB_Score_1</t>
  </si>
  <si>
    <t>MHCT_ItemC_Score_1</t>
  </si>
  <si>
    <t>MHCT_ItemD_Score_1</t>
  </si>
  <si>
    <t>MHCT_ItemE_Score_1</t>
  </si>
  <si>
    <t>MHCT_Item1_Score_2</t>
  </si>
  <si>
    <t>MHCT_Item2_Score_2</t>
  </si>
  <si>
    <t>MHCT_Item3_Score_2</t>
  </si>
  <si>
    <t>MHCT_Item4_Score_2</t>
  </si>
  <si>
    <t>MHCT_Item5_Score_2</t>
  </si>
  <si>
    <t>MHCT_Item6_Score_2</t>
  </si>
  <si>
    <t>MHCT_Item7_Score_2</t>
  </si>
  <si>
    <t>MHCT_Item8_Score_2</t>
  </si>
  <si>
    <t>MHCT_Item9_Score_2</t>
  </si>
  <si>
    <t>MHCT_Item10_Score_2</t>
  </si>
  <si>
    <t>MHCT_Item11_Score_2</t>
  </si>
  <si>
    <t>MHCT_Item12_Score_2</t>
  </si>
  <si>
    <t>MHCT_Item13_Score_2</t>
  </si>
  <si>
    <t>MHCT_ItemA_Score_2</t>
  </si>
  <si>
    <t>MHCT_ItemB_Score_2</t>
  </si>
  <si>
    <t>MHCT_ItemC_Score_2</t>
  </si>
  <si>
    <t>MHCT_ItemD_Score_2</t>
  </si>
  <si>
    <t>MHCT_ItemE_Score_2</t>
  </si>
  <si>
    <t>MHCT_Item1_Score_3</t>
  </si>
  <si>
    <t>MHCT_Item2_Score_3</t>
  </si>
  <si>
    <t>MHCT_Item3_Score_3</t>
  </si>
  <si>
    <t>MHCT_Item4_Score_3</t>
  </si>
  <si>
    <t>MHCT_Item5_Score_3</t>
  </si>
  <si>
    <t>MHCT_Item6_Score_3</t>
  </si>
  <si>
    <t>MHCT_Item7_Score_3</t>
  </si>
  <si>
    <t>MHCT_Item8_Score_3</t>
  </si>
  <si>
    <t>MHCT_Item9_Score_3</t>
  </si>
  <si>
    <t>MHCT_Item10_Score_3</t>
  </si>
  <si>
    <t>MHCT_Item11_Score_3</t>
  </si>
  <si>
    <t>MHCT_Item12_Score_3</t>
  </si>
  <si>
    <t>MHCT_Item13_Score_3</t>
  </si>
  <si>
    <t>MHCT_ItemA_Score_3</t>
  </si>
  <si>
    <t>MHCT_ItemB_Score_3</t>
  </si>
  <si>
    <t>MHCT_ItemC_Score_3</t>
  </si>
  <si>
    <t>MHCT_ItemD_Score_3</t>
  </si>
  <si>
    <t>MHCT_ItemE_Score_3</t>
  </si>
  <si>
    <t>MHCT_Item1_Score_4</t>
  </si>
  <si>
    <t>MHCT_Item2_Score_4</t>
  </si>
  <si>
    <t>MHCT_Item3_Score_4</t>
  </si>
  <si>
    <t>MHCT_Item4_Score_4</t>
  </si>
  <si>
    <t>MHCT_Item5_Score_4</t>
  </si>
  <si>
    <t>MHCT_Item6_Score_4</t>
  </si>
  <si>
    <t>MHCT_Item7_Score_4</t>
  </si>
  <si>
    <t>MHCT_Item8_Score_4</t>
  </si>
  <si>
    <t>MHCT_Item9_Score_4</t>
  </si>
  <si>
    <t>MHCT_Item10_Score_4</t>
  </si>
  <si>
    <t>MHCT_Item11_Score_4</t>
  </si>
  <si>
    <t>MHCT_Item12_Score_4</t>
  </si>
  <si>
    <t>MHCT_Item13_Score_4</t>
  </si>
  <si>
    <t>MHCT_ItemA_Score_4</t>
  </si>
  <si>
    <t>MHCT_ItemB_Score_4</t>
  </si>
  <si>
    <t>MHCT_ItemC_Score_4</t>
  </si>
  <si>
    <t>MHCT_ItemD_Score_4</t>
  </si>
  <si>
    <t>MHCT_ItemE_Score_4</t>
  </si>
  <si>
    <t>Original Item Scores</t>
  </si>
  <si>
    <t>Dummy variables constructed from Item scores</t>
  </si>
  <si>
    <t>(Constant)</t>
  </si>
  <si>
    <t>Cluster</t>
  </si>
  <si>
    <t>Super Cluster (A=1, B=2, C=3)</t>
  </si>
  <si>
    <t>Cluster 1_Rule 1</t>
  </si>
  <si>
    <t>Cluster 1_Rule 2</t>
  </si>
  <si>
    <t>Cluster 1_Prohibition_cluster 1</t>
  </si>
  <si>
    <t>Cluster 2_Prohibition_cluster 2</t>
  </si>
  <si>
    <t>Cluster 3_Rule 1</t>
  </si>
  <si>
    <t>Cluster 3_Rule 2</t>
  </si>
  <si>
    <t>Cluster 3_Prohibition_cluster 3</t>
  </si>
  <si>
    <t>Cluster 4_Rule 1</t>
  </si>
  <si>
    <t>Cluster 4_Rule 2</t>
  </si>
  <si>
    <t>Cluster 4_Prohibition_cluster 4</t>
  </si>
  <si>
    <t>Cluster 5_Rule 1</t>
  </si>
  <si>
    <t>Cluster 5_Rule 2</t>
  </si>
  <si>
    <t>Cluster 5_Prohibition_cluster 5</t>
  </si>
  <si>
    <t>Cluster 6_Rule 1</t>
  </si>
  <si>
    <t>Cluster 6_Rule 2</t>
  </si>
  <si>
    <t>Cluster 6_Prohibition_cluster 6</t>
  </si>
  <si>
    <t>Cluster 7_Rule 1</t>
  </si>
  <si>
    <t>Cluster 7_Rule 2</t>
  </si>
  <si>
    <t>Cluster 7_Prohibition_cluster 7</t>
  </si>
  <si>
    <t>Cluster 8_Rule 1</t>
  </si>
  <si>
    <t>Cluster 8_Rule 2</t>
  </si>
  <si>
    <t>Cluster 8_Prohibition_cluster 8</t>
  </si>
  <si>
    <t>Cluster 10_Rule 1</t>
  </si>
  <si>
    <t>Cluster 10_Prohibition_cluster 10</t>
  </si>
  <si>
    <t>Cluster 11_Rule 1</t>
  </si>
  <si>
    <t>Cluster 11_Prohibition_cluster 11</t>
  </si>
  <si>
    <t>Cluster 12_Rule 1</t>
  </si>
  <si>
    <t>Cluster 12_Prohibition_cluster 12</t>
  </si>
  <si>
    <t>Cluster 13_Rule 1</t>
  </si>
  <si>
    <t>Cluster 13_Prohibition_cluster 13</t>
  </si>
  <si>
    <t>Cluster 14_Rule 1</t>
  </si>
  <si>
    <t>Cluster 14_Prohibition_cluster 14</t>
  </si>
  <si>
    <t>Cluster 15_Rule 1</t>
  </si>
  <si>
    <t>Cluster 15_Rule 2</t>
  </si>
  <si>
    <t>Cluster 15_Prohibition_cluster 15</t>
  </si>
  <si>
    <t>Cluster 16_Rule 1</t>
  </si>
  <si>
    <t>Cluster 16_Prohibition_cluster 16</t>
  </si>
  <si>
    <t>Cluster 17_Rule 1</t>
  </si>
  <si>
    <t>Cluster 17_Prohibition_cluster 17</t>
  </si>
  <si>
    <t>Cluster 18_Rule 1</t>
  </si>
  <si>
    <t>Cluster 18_Prohibition_cluster 18</t>
  </si>
  <si>
    <t>Cluster 19_Rule 1</t>
  </si>
  <si>
    <t>Cluster 19_Prohibition_cluster 19</t>
  </si>
  <si>
    <t>Cluster 20_Rule 1</t>
  </si>
  <si>
    <t>Cluster 20_Prohibition_cluster 20</t>
  </si>
  <si>
    <t>Cluster 21_Rule 1</t>
  </si>
  <si>
    <t>Cluster 21_Prohibition_cluster 21</t>
  </si>
  <si>
    <t>Discriminant Fisher Scores</t>
  </si>
  <si>
    <t>Cluster Red Rules (0 = rule is satisfied, 1 = cluster is prohibited)</t>
  </si>
  <si>
    <t>Discriminant Fisher Scores excluding clusters that are prohibited under the Red Rules</t>
  </si>
  <si>
    <t>Cluster membership</t>
  </si>
  <si>
    <t>Predicted Cluster Membership</t>
  </si>
  <si>
    <t>Non-accidental self injury</t>
  </si>
  <si>
    <t>Problem drinking or drug taking</t>
  </si>
  <si>
    <t>Cognitive Problems</t>
  </si>
  <si>
    <t>Physical Illness or disability problems</t>
  </si>
  <si>
    <t>Hallucinations and Delusions</t>
  </si>
  <si>
    <t>Depressed mood *</t>
  </si>
  <si>
    <t>Other mental and behavioural problems *</t>
  </si>
  <si>
    <t>Relationships</t>
  </si>
  <si>
    <t>Activities of daily living</t>
  </si>
  <si>
    <t>Living conditions</t>
  </si>
  <si>
    <t xml:space="preserve">Occupation &amp; Activities </t>
  </si>
  <si>
    <t>Strong Unreasonable Beliefs</t>
  </si>
  <si>
    <t>Agitated behaviour/expansive mood</t>
  </si>
  <si>
    <t>Repeat Self-Harm</t>
  </si>
  <si>
    <t>Safeguarding other children &amp; vulnerable dependant adults</t>
  </si>
  <si>
    <t>Engagement</t>
  </si>
  <si>
    <t>Vulnerability</t>
  </si>
  <si>
    <t>Item #</t>
  </si>
  <si>
    <t>Description</t>
  </si>
  <si>
    <t>Score (0 - 4)</t>
  </si>
  <si>
    <t>Patient Scores</t>
  </si>
  <si>
    <t xml:space="preserve">Overactive, aggressive, disruptive or agitated behaviour </t>
  </si>
  <si>
    <t>Super Cluster</t>
  </si>
  <si>
    <t>A (Non-psychotic) = 1, B (Psychosis) = 2, C (Organic) = 3</t>
  </si>
  <si>
    <t>Common Mental Health Problems (Low Severity)</t>
  </si>
  <si>
    <t>Common Mental Health Problems (Low Severity with greater need)</t>
  </si>
  <si>
    <t>Non Psychotic (Moderate Severity)</t>
  </si>
  <si>
    <t>Non-psychotic (Severe)</t>
  </si>
  <si>
    <t>Non-psychotic Disorders (Very Severe)</t>
  </si>
  <si>
    <t>Non-psychotic Disorder of Over-valued Ideas</t>
  </si>
  <si>
    <t>Enduring Non-psychotic Disorders (High Disability)</t>
  </si>
  <si>
    <t>Non-Psychotic Chaotic and Challenging Disorders</t>
  </si>
  <si>
    <t>First Episode Psychosis</t>
  </si>
  <si>
    <t>Ongoing Recurrent Psychosis (Low Symptoms)</t>
  </si>
  <si>
    <t>Ongoing or recurrent Psychosis (High Disability)</t>
  </si>
  <si>
    <t>Ongoing or Recurrent Psychosis (High Symptom &amp; Disability)</t>
  </si>
  <si>
    <t>Psychotic Crisis</t>
  </si>
  <si>
    <t>Severe Psychotic Depression</t>
  </si>
  <si>
    <t>Dual Diagnosis</t>
  </si>
  <si>
    <t>Psychosis and Affective Disorder – Difficult to Engage</t>
  </si>
  <si>
    <t>Cognitive Impairment (Low Need)</t>
  </si>
  <si>
    <t>Cognitive Impairment or Dementia Complicated (Moderate Need)</t>
  </si>
  <si>
    <t>Cognitive Impairment or Dementia Complicated (High Need)</t>
  </si>
  <si>
    <t>Cognitive Impairment or Dementia (High Physical or Engagement)</t>
  </si>
  <si>
    <t>MHCT Algorithm</t>
  </si>
  <si>
    <t>Best Fit Cluster</t>
  </si>
  <si>
    <t>Exponential of Discriminant Functions</t>
  </si>
  <si>
    <t>Probability of group membership</t>
  </si>
  <si>
    <t>Probability of cluster membership (based on statistical algorithm scores &amp; taking Red Rules into account)</t>
  </si>
  <si>
    <t>Super class allocation</t>
  </si>
  <si>
    <t>Red Rules (On = 1, Off = 0):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</si>
</sst>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55" applyFont="1" applyFill="1" applyBorder="1" applyAlignment="1">
      <alignment horizontal="center"/>
      <protection/>
    </xf>
    <xf numFmtId="4" fontId="0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4" fillId="36" borderId="12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4" xfId="0" applyNumberFormat="1" applyFont="1" applyFill="1" applyBorder="1" applyAlignment="1">
      <alignment/>
    </xf>
    <xf numFmtId="0" fontId="4" fillId="36" borderId="15" xfId="0" applyFont="1" applyFill="1" applyBorder="1" applyAlignment="1">
      <alignment/>
    </xf>
    <xf numFmtId="10" fontId="4" fillId="36" borderId="17" xfId="0" applyNumberFormat="1" applyFont="1" applyFill="1" applyBorder="1" applyAlignment="1">
      <alignment/>
    </xf>
    <xf numFmtId="10" fontId="4" fillId="36" borderId="18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37" borderId="0" xfId="0" applyFill="1" applyAlignment="1">
      <alignment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3" borderId="0" xfId="0" applyNumberForma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0" fillId="39" borderId="0" xfId="0" applyFill="1" applyAlignment="1">
      <alignment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9" fontId="0" fillId="33" borderId="0" xfId="58" applyFont="1" applyFill="1" applyAlignment="1">
      <alignment/>
    </xf>
    <xf numFmtId="0" fontId="0" fillId="41" borderId="0" xfId="0" applyNumberFormat="1" applyFill="1" applyAlignment="1">
      <alignment/>
    </xf>
    <xf numFmtId="0" fontId="0" fillId="41" borderId="0" xfId="0" applyFill="1" applyAlignment="1">
      <alignment/>
    </xf>
    <xf numFmtId="0" fontId="4" fillId="42" borderId="19" xfId="0" applyFont="1" applyFill="1" applyBorder="1" applyAlignment="1">
      <alignment/>
    </xf>
    <xf numFmtId="0" fontId="4" fillId="42" borderId="20" xfId="0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2162175</xdr:colOff>
      <xdr:row>5</xdr:row>
      <xdr:rowOff>38100</xdr:rowOff>
    </xdr:to>
    <xdr:pic>
      <xdr:nvPicPr>
        <xdr:cNvPr id="1" name="Picture 1" descr="C:\Users\Sam Gardner\Pictures\Boxclever (2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14325"/>
          <a:ext cx="3362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AQ39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/>
  <cols>
    <col min="2" max="2" width="18.140625" style="0" customWidth="1"/>
    <col min="3" max="3" width="50.00390625" style="0" bestFit="1" customWidth="1"/>
    <col min="4" max="4" width="11.28125" style="0" bestFit="1" customWidth="1"/>
    <col min="5" max="5" width="4.8515625" style="0" customWidth="1"/>
    <col min="6" max="6" width="6.7109375" style="0" customWidth="1"/>
    <col min="7" max="7" width="98.8515625" style="0" customWidth="1"/>
  </cols>
  <sheetData>
    <row r="7" ht="12.75">
      <c r="B7" s="20" t="s">
        <v>215</v>
      </c>
    </row>
    <row r="8" ht="13.5" thickBot="1"/>
    <row r="9" spans="2:8" ht="12.75">
      <c r="B9" s="6" t="s">
        <v>188</v>
      </c>
      <c r="C9" s="7" t="s">
        <v>189</v>
      </c>
      <c r="D9" s="12" t="s">
        <v>190</v>
      </c>
      <c r="F9" s="47" t="s">
        <v>219</v>
      </c>
      <c r="G9" s="48"/>
      <c r="H9" s="12"/>
    </row>
    <row r="10" spans="2:43" ht="12.75">
      <c r="B10" s="8">
        <v>1</v>
      </c>
      <c r="C10" s="9" t="s">
        <v>192</v>
      </c>
      <c r="D10" s="13">
        <v>1</v>
      </c>
      <c r="F10" s="22">
        <v>1</v>
      </c>
      <c r="G10" s="23" t="s">
        <v>195</v>
      </c>
      <c r="H10" s="26" t="str">
        <f>'Algorithm sheet 2'!BK45</f>
        <v>.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2:8" ht="12.75">
      <c r="B11" s="8">
        <v>2</v>
      </c>
      <c r="C11" s="9" t="s">
        <v>171</v>
      </c>
      <c r="D11" s="13">
        <v>1</v>
      </c>
      <c r="F11" s="22">
        <v>2</v>
      </c>
      <c r="G11" s="23" t="s">
        <v>196</v>
      </c>
      <c r="H11" s="26" t="str">
        <f>'Algorithm sheet 2'!BL45</f>
        <v>.</v>
      </c>
    </row>
    <row r="12" spans="2:8" ht="12.75">
      <c r="B12" s="8">
        <v>3</v>
      </c>
      <c r="C12" s="9" t="s">
        <v>172</v>
      </c>
      <c r="D12" s="13">
        <v>1</v>
      </c>
      <c r="F12" s="22">
        <v>3</v>
      </c>
      <c r="G12" s="23" t="s">
        <v>197</v>
      </c>
      <c r="H12" s="26" t="str">
        <f>'Algorithm sheet 2'!BM45</f>
        <v>.</v>
      </c>
    </row>
    <row r="13" spans="2:8" ht="12.75">
      <c r="B13" s="8">
        <v>4</v>
      </c>
      <c r="C13" s="9" t="s">
        <v>173</v>
      </c>
      <c r="D13" s="13">
        <v>2</v>
      </c>
      <c r="F13" s="22">
        <v>4</v>
      </c>
      <c r="G13" s="23" t="s">
        <v>198</v>
      </c>
      <c r="H13" s="26" t="str">
        <f>'Algorithm sheet 2'!BN45</f>
        <v>.</v>
      </c>
    </row>
    <row r="14" spans="2:8" ht="12.75">
      <c r="B14" s="8">
        <v>5</v>
      </c>
      <c r="C14" s="9" t="s">
        <v>174</v>
      </c>
      <c r="D14" s="13">
        <v>1</v>
      </c>
      <c r="F14" s="22">
        <v>5</v>
      </c>
      <c r="G14" s="23" t="s">
        <v>199</v>
      </c>
      <c r="H14" s="26" t="str">
        <f>'Algorithm sheet 2'!BO45</f>
        <v>.</v>
      </c>
    </row>
    <row r="15" spans="2:8" ht="12.75">
      <c r="B15" s="8">
        <v>6</v>
      </c>
      <c r="C15" s="9" t="s">
        <v>175</v>
      </c>
      <c r="D15" s="13">
        <v>1</v>
      </c>
      <c r="F15" s="22">
        <v>6</v>
      </c>
      <c r="G15" s="23" t="s">
        <v>200</v>
      </c>
      <c r="H15" s="26" t="str">
        <f>'Algorithm sheet 2'!BP45</f>
        <v>.</v>
      </c>
    </row>
    <row r="16" spans="2:8" ht="12.75">
      <c r="B16" s="8">
        <v>7</v>
      </c>
      <c r="C16" s="9" t="s">
        <v>176</v>
      </c>
      <c r="D16" s="13">
        <v>1</v>
      </c>
      <c r="F16" s="22">
        <v>7</v>
      </c>
      <c r="G16" s="23" t="s">
        <v>201</v>
      </c>
      <c r="H16" s="26" t="str">
        <f>'Algorithm sheet 2'!BQ45</f>
        <v>.</v>
      </c>
    </row>
    <row r="17" spans="2:8" ht="12.75">
      <c r="B17" s="8">
        <v>8</v>
      </c>
      <c r="C17" s="9" t="s">
        <v>177</v>
      </c>
      <c r="D17" s="13">
        <v>1</v>
      </c>
      <c r="F17" s="22">
        <v>8</v>
      </c>
      <c r="G17" s="23" t="s">
        <v>202</v>
      </c>
      <c r="H17" s="26" t="str">
        <f>'Algorithm sheet 2'!BR45</f>
        <v>.</v>
      </c>
    </row>
    <row r="18" spans="2:8" ht="12.75">
      <c r="B18" s="8">
        <v>9</v>
      </c>
      <c r="C18" s="9" t="s">
        <v>178</v>
      </c>
      <c r="D18" s="13">
        <v>1</v>
      </c>
      <c r="F18" s="22">
        <v>10</v>
      </c>
      <c r="G18" s="23" t="s">
        <v>203</v>
      </c>
      <c r="H18" s="26" t="str">
        <f>'Algorithm sheet 2'!BS45</f>
        <v>.</v>
      </c>
    </row>
    <row r="19" spans="2:8" ht="12.75">
      <c r="B19" s="8">
        <v>10</v>
      </c>
      <c r="C19" s="9" t="s">
        <v>179</v>
      </c>
      <c r="D19" s="13">
        <v>1</v>
      </c>
      <c r="F19" s="22">
        <v>11</v>
      </c>
      <c r="G19" s="23" t="s">
        <v>204</v>
      </c>
      <c r="H19" s="26" t="str">
        <f>'Algorithm sheet 2'!BT45</f>
        <v>.</v>
      </c>
    </row>
    <row r="20" spans="2:8" ht="12.75">
      <c r="B20" s="8">
        <v>11</v>
      </c>
      <c r="C20" s="9" t="s">
        <v>180</v>
      </c>
      <c r="D20" s="13">
        <v>1</v>
      </c>
      <c r="F20" s="22">
        <v>12</v>
      </c>
      <c r="G20" s="23" t="s">
        <v>205</v>
      </c>
      <c r="H20" s="26" t="str">
        <f>'Algorithm sheet 2'!BU45</f>
        <v>.</v>
      </c>
    </row>
    <row r="21" spans="2:8" ht="12.75">
      <c r="B21" s="8">
        <v>12</v>
      </c>
      <c r="C21" s="9" t="s">
        <v>181</v>
      </c>
      <c r="D21" s="13">
        <v>1</v>
      </c>
      <c r="F21" s="22">
        <v>13</v>
      </c>
      <c r="G21" s="23" t="s">
        <v>206</v>
      </c>
      <c r="H21" s="26" t="str">
        <f>'Algorithm sheet 2'!BV45</f>
        <v>.</v>
      </c>
    </row>
    <row r="22" spans="2:8" ht="12.75">
      <c r="B22" s="8">
        <v>13</v>
      </c>
      <c r="C22" s="9" t="s">
        <v>182</v>
      </c>
      <c r="D22" s="13">
        <v>0</v>
      </c>
      <c r="F22" s="22">
        <v>14</v>
      </c>
      <c r="G22" s="23" t="s">
        <v>207</v>
      </c>
      <c r="H22" s="26" t="str">
        <f>'Algorithm sheet 2'!BW45</f>
        <v>.</v>
      </c>
    </row>
    <row r="23" spans="2:8" ht="12.75">
      <c r="B23" s="8" t="s">
        <v>0</v>
      </c>
      <c r="C23" s="9" t="s">
        <v>183</v>
      </c>
      <c r="D23" s="13">
        <v>0</v>
      </c>
      <c r="F23" s="22">
        <v>15</v>
      </c>
      <c r="G23" s="23" t="s">
        <v>208</v>
      </c>
      <c r="H23" s="26" t="str">
        <f>'Algorithm sheet 2'!BX45</f>
        <v>.</v>
      </c>
    </row>
    <row r="24" spans="2:8" ht="12.75">
      <c r="B24" s="8" t="s">
        <v>2</v>
      </c>
      <c r="C24" s="9" t="s">
        <v>184</v>
      </c>
      <c r="D24" s="13">
        <v>0</v>
      </c>
      <c r="F24" s="22">
        <v>16</v>
      </c>
      <c r="G24" s="23" t="s">
        <v>209</v>
      </c>
      <c r="H24" s="26" t="str">
        <f>'Algorithm sheet 2'!BY45</f>
        <v>.</v>
      </c>
    </row>
    <row r="25" spans="2:8" ht="12.75">
      <c r="B25" s="8" t="s">
        <v>1</v>
      </c>
      <c r="C25" s="9" t="s">
        <v>185</v>
      </c>
      <c r="D25" s="13">
        <v>0</v>
      </c>
      <c r="F25" s="22">
        <v>17</v>
      </c>
      <c r="G25" s="23" t="s">
        <v>210</v>
      </c>
      <c r="H25" s="26" t="str">
        <f>'Algorithm sheet 2'!BZ45</f>
        <v>.</v>
      </c>
    </row>
    <row r="26" spans="2:8" ht="12.75">
      <c r="B26" s="8" t="s">
        <v>3</v>
      </c>
      <c r="C26" s="9" t="s">
        <v>186</v>
      </c>
      <c r="D26" s="13">
        <v>0</v>
      </c>
      <c r="F26" s="22">
        <v>18</v>
      </c>
      <c r="G26" s="23" t="s">
        <v>211</v>
      </c>
      <c r="H26" s="26">
        <f>'Algorithm sheet 2'!CA45</f>
        <v>0.5106132265027907</v>
      </c>
    </row>
    <row r="27" spans="2:8" ht="13.5" thickBot="1">
      <c r="B27" s="10" t="s">
        <v>4</v>
      </c>
      <c r="C27" s="11" t="s">
        <v>187</v>
      </c>
      <c r="D27" s="14">
        <v>0</v>
      </c>
      <c r="F27" s="22">
        <v>19</v>
      </c>
      <c r="G27" s="23" t="s">
        <v>212</v>
      </c>
      <c r="H27" s="26">
        <f>'Algorithm sheet 2'!CB45</f>
        <v>0.44625761425440175</v>
      </c>
    </row>
    <row r="28" spans="6:8" ht="12.75">
      <c r="F28" s="22">
        <v>20</v>
      </c>
      <c r="G28" s="23" t="s">
        <v>213</v>
      </c>
      <c r="H28" s="26" t="str">
        <f>'Algorithm sheet 2'!CC45</f>
        <v>.</v>
      </c>
    </row>
    <row r="29" spans="6:8" ht="13.5" thickBot="1">
      <c r="F29" s="24">
        <v>21</v>
      </c>
      <c r="G29" s="25" t="s">
        <v>214</v>
      </c>
      <c r="H29" s="27">
        <f>'Algorithm sheet 2'!CD45</f>
        <v>0.043129159242807545</v>
      </c>
    </row>
    <row r="30" spans="2:4" ht="13.5" thickBot="1">
      <c r="B30" s="15" t="s">
        <v>193</v>
      </c>
      <c r="C30" s="16" t="s">
        <v>194</v>
      </c>
      <c r="D30" s="17">
        <v>3</v>
      </c>
    </row>
    <row r="34" ht="13.5" thickBot="1"/>
    <row r="35" spans="3:4" ht="13.5" thickBot="1">
      <c r="C35" s="18" t="s">
        <v>170</v>
      </c>
      <c r="D35" s="19">
        <f>'Algorithm sheet 2'!AP45</f>
        <v>18</v>
      </c>
    </row>
    <row r="36" spans="3:4" ht="13.5" thickBot="1">
      <c r="C36" s="45" t="str">
        <f>VLOOKUP(D35,Reference!$A$3:$B$22,2,0)</f>
        <v>Cognitive Impairment (Low Need)</v>
      </c>
      <c r="D36" s="46"/>
    </row>
    <row r="38" ht="13.5" thickBot="1"/>
    <row r="39" spans="3:4" ht="13.5" thickBot="1">
      <c r="C39" s="43" t="s">
        <v>221</v>
      </c>
      <c r="D39" s="44">
        <v>1</v>
      </c>
    </row>
  </sheetData>
  <sheetProtection/>
  <mergeCells count="2">
    <mergeCell ref="C36:D36"/>
    <mergeCell ref="F9:G9"/>
  </mergeCells>
  <conditionalFormatting sqref="F10:H17">
    <cfRule type="expression" priority="3" dxfId="0">
      <formula>$D$30=1</formula>
    </cfRule>
  </conditionalFormatting>
  <conditionalFormatting sqref="F18:H25">
    <cfRule type="expression" priority="2" dxfId="0">
      <formula>$D$30=2</formula>
    </cfRule>
  </conditionalFormatting>
  <conditionalFormatting sqref="F26:H29">
    <cfRule type="expression" priority="1" dxfId="0">
      <formula>$D$30=3</formula>
    </cfRule>
  </conditionalFormatting>
  <dataValidations count="2">
    <dataValidation type="whole" showInputMessage="1" showErrorMessage="1" promptTitle="Enter a value between 0 and 4" errorTitle="Enter a score between 0 and 4" error="MHCT assessment items scores must be in the range 0-4.  Item scores of  9 cannot be reliably processed by the algorithm and will produce erroneous results." sqref="D10:D27">
      <formula1>0</formula1>
      <formula2>4</formula2>
    </dataValidation>
    <dataValidation type="whole" showInputMessage="1" showErrorMessage="1" errorTitle="Super Cluster must be 1,2 or 3" error="Please enter a valid Super Cluster value:&#10;&#10;A (Non-psychosis) = 1&#10;B (Psychosis) = 2&#10;C (Organic) = 3" sqref="D30">
      <formula1>0</formula1>
      <formula2>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headerFooter>
    <oddHeader>&amp;CMental Health Clustering Tool algorithm</oddHeader>
    <oddFooter>&amp;LGateway ref. 18768&amp;R&amp;P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1285"/>
  <sheetViews>
    <sheetView zoomScale="70" zoomScaleNormal="70" zoomScalePageLayoutView="0" workbookViewId="0" topLeftCell="A1">
      <selection activeCell="G60" sqref="G60"/>
    </sheetView>
  </sheetViews>
  <sheetFormatPr defaultColWidth="9.140625" defaultRowHeight="12.75"/>
  <cols>
    <col min="1" max="1" width="11.00390625" style="0" customWidth="1"/>
    <col min="2" max="10" width="16.00390625" style="0" customWidth="1"/>
    <col min="11" max="14" width="17.00390625" style="0" customWidth="1"/>
    <col min="15" max="67" width="16.00390625" style="0" customWidth="1"/>
  </cols>
  <sheetData>
    <row r="1" spans="20:158" ht="12.75">
      <c r="T1" s="4"/>
      <c r="BO1" s="4" t="s">
        <v>117</v>
      </c>
      <c r="BP1" t="s">
        <v>24</v>
      </c>
      <c r="BQ1" t="s">
        <v>25</v>
      </c>
      <c r="BR1" t="s">
        <v>26</v>
      </c>
      <c r="BS1" t="s">
        <v>27</v>
      </c>
      <c r="BT1" t="s">
        <v>28</v>
      </c>
      <c r="BU1" t="s">
        <v>29</v>
      </c>
      <c r="BV1" t="s">
        <v>30</v>
      </c>
      <c r="BW1" t="s">
        <v>31</v>
      </c>
      <c r="BX1" t="s">
        <v>32</v>
      </c>
      <c r="BY1" t="s">
        <v>33</v>
      </c>
      <c r="BZ1" t="s">
        <v>34</v>
      </c>
      <c r="CA1" t="s">
        <v>35</v>
      </c>
      <c r="CB1" t="s">
        <v>36</v>
      </c>
      <c r="CC1" t="s">
        <v>37</v>
      </c>
      <c r="CD1" t="s">
        <v>38</v>
      </c>
      <c r="CE1" t="s">
        <v>39</v>
      </c>
      <c r="CF1" t="s">
        <v>40</v>
      </c>
      <c r="CG1" t="s">
        <v>41</v>
      </c>
      <c r="CH1" t="s">
        <v>42</v>
      </c>
      <c r="CI1" t="s">
        <v>43</v>
      </c>
      <c r="CJ1" t="s">
        <v>44</v>
      </c>
      <c r="CK1" t="s">
        <v>45</v>
      </c>
      <c r="CL1" t="s">
        <v>46</v>
      </c>
      <c r="CM1" t="s">
        <v>47</v>
      </c>
      <c r="CN1" t="s">
        <v>48</v>
      </c>
      <c r="CO1" t="s">
        <v>49</v>
      </c>
      <c r="CP1" t="s">
        <v>50</v>
      </c>
      <c r="CQ1" t="s">
        <v>51</v>
      </c>
      <c r="CR1" t="s">
        <v>52</v>
      </c>
      <c r="CS1" t="s">
        <v>53</v>
      </c>
      <c r="CT1" t="s">
        <v>54</v>
      </c>
      <c r="CU1" t="s">
        <v>55</v>
      </c>
      <c r="CV1" t="s">
        <v>56</v>
      </c>
      <c r="CW1" t="s">
        <v>57</v>
      </c>
      <c r="CX1" t="s">
        <v>58</v>
      </c>
      <c r="CY1" t="s">
        <v>59</v>
      </c>
      <c r="CZ1" t="s">
        <v>60</v>
      </c>
      <c r="DA1" t="s">
        <v>61</v>
      </c>
      <c r="DB1" t="s">
        <v>62</v>
      </c>
      <c r="DC1" t="s">
        <v>63</v>
      </c>
      <c r="DD1" t="s">
        <v>64</v>
      </c>
      <c r="DE1" t="s">
        <v>65</v>
      </c>
      <c r="DF1" t="s">
        <v>66</v>
      </c>
      <c r="DG1" t="s">
        <v>67</v>
      </c>
      <c r="DH1" t="s">
        <v>68</v>
      </c>
      <c r="DI1" t="s">
        <v>69</v>
      </c>
      <c r="DJ1" t="s">
        <v>70</v>
      </c>
      <c r="DK1" t="s">
        <v>71</v>
      </c>
      <c r="DL1" t="s">
        <v>72</v>
      </c>
      <c r="DM1" t="s">
        <v>73</v>
      </c>
      <c r="DN1" t="s">
        <v>74</v>
      </c>
      <c r="DO1" t="s">
        <v>75</v>
      </c>
      <c r="DP1" t="s">
        <v>76</v>
      </c>
      <c r="DQ1" t="s">
        <v>77</v>
      </c>
      <c r="DR1" t="s">
        <v>78</v>
      </c>
      <c r="DS1" t="s">
        <v>79</v>
      </c>
      <c r="DT1" t="s">
        <v>80</v>
      </c>
      <c r="DU1" t="s">
        <v>81</v>
      </c>
      <c r="DV1" t="s">
        <v>82</v>
      </c>
      <c r="DW1" t="s">
        <v>83</v>
      </c>
      <c r="DX1" t="s">
        <v>84</v>
      </c>
      <c r="DY1" t="s">
        <v>85</v>
      </c>
      <c r="DZ1" t="s">
        <v>86</v>
      </c>
      <c r="EA1" t="s">
        <v>87</v>
      </c>
      <c r="EB1" t="s">
        <v>88</v>
      </c>
      <c r="EC1" t="s">
        <v>89</v>
      </c>
      <c r="ED1" t="s">
        <v>90</v>
      </c>
      <c r="EE1" t="s">
        <v>91</v>
      </c>
      <c r="EF1" t="s">
        <v>92</v>
      </c>
      <c r="EG1" t="s">
        <v>93</v>
      </c>
      <c r="EH1" t="s">
        <v>94</v>
      </c>
      <c r="EI1" t="s">
        <v>95</v>
      </c>
      <c r="EJ1" t="s">
        <v>96</v>
      </c>
      <c r="EK1" t="s">
        <v>97</v>
      </c>
      <c r="EL1" t="s">
        <v>98</v>
      </c>
      <c r="EM1" t="s">
        <v>99</v>
      </c>
      <c r="EN1" t="s">
        <v>100</v>
      </c>
      <c r="EO1" t="s">
        <v>101</v>
      </c>
      <c r="EP1" t="s">
        <v>102</v>
      </c>
      <c r="EQ1" t="s">
        <v>103</v>
      </c>
      <c r="ER1" t="s">
        <v>104</v>
      </c>
      <c r="ES1" t="s">
        <v>105</v>
      </c>
      <c r="ET1" t="s">
        <v>106</v>
      </c>
      <c r="EU1" t="s">
        <v>107</v>
      </c>
      <c r="EV1" t="s">
        <v>108</v>
      </c>
      <c r="EW1" t="s">
        <v>109</v>
      </c>
      <c r="EX1" t="s">
        <v>110</v>
      </c>
      <c r="EY1" t="s">
        <v>111</v>
      </c>
      <c r="EZ1" t="s">
        <v>112</v>
      </c>
      <c r="FA1" t="s">
        <v>113</v>
      </c>
      <c r="FB1" t="s">
        <v>116</v>
      </c>
    </row>
    <row r="2" spans="20:158" ht="12.75">
      <c r="T2" s="3"/>
      <c r="BO2" s="3">
        <v>1</v>
      </c>
      <c r="BP2">
        <v>274.1261005763863</v>
      </c>
      <c r="BQ2">
        <v>231.3739668634585</v>
      </c>
      <c r="BR2">
        <v>74.79093794463581</v>
      </c>
      <c r="BS2">
        <v>1116.2456553249317</v>
      </c>
      <c r="BT2">
        <v>0</v>
      </c>
      <c r="BU2">
        <v>643.8570806610895</v>
      </c>
      <c r="BV2">
        <v>135.74610886370186</v>
      </c>
      <c r="BW2">
        <v>219.0930363060215</v>
      </c>
      <c r="BX2">
        <v>429.22618360307143</v>
      </c>
      <c r="BY2">
        <v>69.18558813348919</v>
      </c>
      <c r="BZ2">
        <v>0</v>
      </c>
      <c r="CA2">
        <v>232.98124201847565</v>
      </c>
      <c r="CB2">
        <v>42.61628736528647</v>
      </c>
      <c r="CC2">
        <v>43.61731895514188</v>
      </c>
      <c r="CD2">
        <v>334.1882971019072</v>
      </c>
      <c r="CE2">
        <v>0</v>
      </c>
      <c r="CF2">
        <v>122.84880382255257</v>
      </c>
      <c r="CG2">
        <v>203.19640514269238</v>
      </c>
      <c r="CH2">
        <v>278.3229544683434</v>
      </c>
      <c r="CI2">
        <v>230.8871039909398</v>
      </c>
      <c r="CJ2">
        <v>68.66777378307121</v>
      </c>
      <c r="CK2">
        <v>1118.5970667987747</v>
      </c>
      <c r="CL2">
        <v>0</v>
      </c>
      <c r="CM2">
        <v>655.0366563969129</v>
      </c>
      <c r="CN2">
        <v>282.42256547498766</v>
      </c>
      <c r="CO2">
        <v>467.9079236338861</v>
      </c>
      <c r="CP2">
        <v>429.2671440754926</v>
      </c>
      <c r="CQ2">
        <v>72.16214098684291</v>
      </c>
      <c r="CR2">
        <v>0</v>
      </c>
      <c r="CS2">
        <v>232.20637172003367</v>
      </c>
      <c r="CT2">
        <v>40.46893310748078</v>
      </c>
      <c r="CU2">
        <v>39.206824608478726</v>
      </c>
      <c r="CV2">
        <v>337.9673984162471</v>
      </c>
      <c r="CW2">
        <v>0</v>
      </c>
      <c r="CX2">
        <v>103.01209483450941</v>
      </c>
      <c r="CY2">
        <v>201.9948837332331</v>
      </c>
      <c r="CZ2">
        <v>276.90762295337026</v>
      </c>
      <c r="DA2">
        <v>233.1236570656729</v>
      </c>
      <c r="DB2">
        <v>76.34718300921975</v>
      </c>
      <c r="DC2">
        <v>1120.470749678302</v>
      </c>
      <c r="DD2">
        <v>0</v>
      </c>
      <c r="DE2">
        <v>587.0670756192752</v>
      </c>
      <c r="DF2">
        <v>51.84121312917791</v>
      </c>
      <c r="DG2">
        <v>90.04503355025312</v>
      </c>
      <c r="DH2">
        <v>431.6853067449914</v>
      </c>
      <c r="DI2">
        <v>66.49923631578746</v>
      </c>
      <c r="DJ2">
        <v>0</v>
      </c>
      <c r="DK2">
        <v>232.63555484998912</v>
      </c>
      <c r="DL2">
        <v>14.694757557981408</v>
      </c>
      <c r="DM2">
        <v>39.19008516190915</v>
      </c>
      <c r="DN2">
        <v>349.54685796381756</v>
      </c>
      <c r="DO2">
        <v>0</v>
      </c>
      <c r="DP2">
        <v>113.54032842612003</v>
      </c>
      <c r="DQ2">
        <v>201.74478240182398</v>
      </c>
      <c r="DR2">
        <v>310.5488706513259</v>
      </c>
      <c r="DS2">
        <v>242.76063376799436</v>
      </c>
      <c r="DT2">
        <v>69.52967940518099</v>
      </c>
      <c r="DU2">
        <v>1133.1997931304868</v>
      </c>
      <c r="DV2">
        <v>0</v>
      </c>
      <c r="DW2">
        <v>0</v>
      </c>
      <c r="DX2">
        <v>56.55320101925114</v>
      </c>
      <c r="DY2">
        <v>66.51421722811153</v>
      </c>
      <c r="DZ2">
        <v>425.3169595896222</v>
      </c>
      <c r="EA2">
        <v>87.0873056119577</v>
      </c>
      <c r="EB2">
        <v>0</v>
      </c>
      <c r="EC2">
        <v>234.037958077232</v>
      </c>
      <c r="ED2">
        <v>23.896050127931595</v>
      </c>
      <c r="EE2">
        <v>18.364889846368</v>
      </c>
      <c r="EF2">
        <v>13.403684612299536</v>
      </c>
      <c r="EG2">
        <v>0</v>
      </c>
      <c r="EH2">
        <v>-20.17666589149969</v>
      </c>
      <c r="EI2">
        <v>252.98332188422103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-2282.1499907150737</v>
      </c>
    </row>
    <row r="3" spans="20:158" ht="12.75">
      <c r="T3" s="3"/>
      <c r="BO3" s="3">
        <v>2</v>
      </c>
      <c r="BP3">
        <v>275.4901500958225</v>
      </c>
      <c r="BQ3">
        <v>232.1056498487469</v>
      </c>
      <c r="BR3">
        <v>75.21405921071158</v>
      </c>
      <c r="BS3">
        <v>1117.199220158348</v>
      </c>
      <c r="BT3">
        <v>0</v>
      </c>
      <c r="BU3">
        <v>645.0943905706874</v>
      </c>
      <c r="BV3">
        <v>133.00145069320322</v>
      </c>
      <c r="BW3">
        <v>219.06599378850163</v>
      </c>
      <c r="BX3">
        <v>428.92785166475596</v>
      </c>
      <c r="BY3">
        <v>71.17696676758167</v>
      </c>
      <c r="BZ3">
        <v>0</v>
      </c>
      <c r="CA3">
        <v>231.86313089359228</v>
      </c>
      <c r="CB3">
        <v>43.06920445530052</v>
      </c>
      <c r="CC3">
        <v>43.829509248655334</v>
      </c>
      <c r="CD3">
        <v>333.16345048225355</v>
      </c>
      <c r="CE3">
        <v>0</v>
      </c>
      <c r="CF3">
        <v>123.39178797181462</v>
      </c>
      <c r="CG3">
        <v>203.29315910918135</v>
      </c>
      <c r="CH3">
        <v>279.61220279791314</v>
      </c>
      <c r="CI3">
        <v>232.32358927358905</v>
      </c>
      <c r="CJ3">
        <v>69.02961028875498</v>
      </c>
      <c r="CK3">
        <v>1119.7927692374967</v>
      </c>
      <c r="CL3">
        <v>0</v>
      </c>
      <c r="CM3">
        <v>656.9888712210674</v>
      </c>
      <c r="CN3">
        <v>283.41037347286806</v>
      </c>
      <c r="CO3">
        <v>468.6344047494972</v>
      </c>
      <c r="CP3">
        <v>429.0320511683044</v>
      </c>
      <c r="CQ3">
        <v>74.24670519308457</v>
      </c>
      <c r="CR3">
        <v>0</v>
      </c>
      <c r="CS3">
        <v>231.88064686287154</v>
      </c>
      <c r="CT3">
        <v>41.50774007342133</v>
      </c>
      <c r="CU3">
        <v>39.436705791443146</v>
      </c>
      <c r="CV3">
        <v>337.6659858545963</v>
      </c>
      <c r="CW3">
        <v>0</v>
      </c>
      <c r="CX3">
        <v>100.81335846385751</v>
      </c>
      <c r="CY3">
        <v>202.3473003484278</v>
      </c>
      <c r="CZ3">
        <v>278.23812995016885</v>
      </c>
      <c r="DA3">
        <v>233.9083166065242</v>
      </c>
      <c r="DB3">
        <v>76.67378297497578</v>
      </c>
      <c r="DC3">
        <v>1121.2451148198802</v>
      </c>
      <c r="DD3">
        <v>0</v>
      </c>
      <c r="DE3">
        <v>588.4778286791044</v>
      </c>
      <c r="DF3">
        <v>51.11485107677967</v>
      </c>
      <c r="DG3">
        <v>89.59510210498046</v>
      </c>
      <c r="DH3">
        <v>431.35942830765396</v>
      </c>
      <c r="DI3">
        <v>68.16171355706639</v>
      </c>
      <c r="DJ3">
        <v>0</v>
      </c>
      <c r="DK3">
        <v>232.03841382247566</v>
      </c>
      <c r="DL3">
        <v>15.191479897894531</v>
      </c>
      <c r="DM3">
        <v>39.289654109564786</v>
      </c>
      <c r="DN3">
        <v>348.63037984497697</v>
      </c>
      <c r="DO3">
        <v>0</v>
      </c>
      <c r="DP3">
        <v>112.36835732981537</v>
      </c>
      <c r="DQ3">
        <v>202.00571659073907</v>
      </c>
      <c r="DR3">
        <v>311.5448008434964</v>
      </c>
      <c r="DS3">
        <v>243.7928687503923</v>
      </c>
      <c r="DT3">
        <v>69.5728639982192</v>
      </c>
      <c r="DU3">
        <v>1134.3643667808778</v>
      </c>
      <c r="DV3">
        <v>0</v>
      </c>
      <c r="DW3">
        <v>0</v>
      </c>
      <c r="DX3">
        <v>55.81595604651744</v>
      </c>
      <c r="DY3">
        <v>66.35259449802079</v>
      </c>
      <c r="DZ3">
        <v>425.1117069671956</v>
      </c>
      <c r="EA3">
        <v>89.30259336386065</v>
      </c>
      <c r="EB3">
        <v>0</v>
      </c>
      <c r="EC3">
        <v>233.44959317203987</v>
      </c>
      <c r="ED3">
        <v>24.283486296271334</v>
      </c>
      <c r="EE3">
        <v>18.82053630008244</v>
      </c>
      <c r="EF3">
        <v>12.786725154865687</v>
      </c>
      <c r="EG3">
        <v>0</v>
      </c>
      <c r="EH3">
        <v>-21.771701572849565</v>
      </c>
      <c r="EI3">
        <v>253.56102148064278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-2289.7897941154074</v>
      </c>
    </row>
    <row r="4" spans="20:158" ht="12.75">
      <c r="T4" s="3"/>
      <c r="BO4" s="3">
        <v>3</v>
      </c>
      <c r="BP4">
        <v>273.10955151357723</v>
      </c>
      <c r="BQ4">
        <v>233.41241366743475</v>
      </c>
      <c r="BR4">
        <v>61.189569316913385</v>
      </c>
      <c r="BS4">
        <v>1131.5259245619088</v>
      </c>
      <c r="BT4">
        <v>0</v>
      </c>
      <c r="BU4">
        <v>660.2678391880224</v>
      </c>
      <c r="BV4">
        <v>48.597853455585636</v>
      </c>
      <c r="BW4">
        <v>111.88929448726805</v>
      </c>
      <c r="BX4">
        <v>421.72778098242844</v>
      </c>
      <c r="BY4">
        <v>103.58570704393898</v>
      </c>
      <c r="BZ4">
        <v>0</v>
      </c>
      <c r="CA4">
        <v>206.50099368230067</v>
      </c>
      <c r="CB4">
        <v>47.284054300554544</v>
      </c>
      <c r="CC4">
        <v>45.04715138863638</v>
      </c>
      <c r="CD4">
        <v>332.7557100736952</v>
      </c>
      <c r="CE4">
        <v>0</v>
      </c>
      <c r="CF4">
        <v>122.24121962489671</v>
      </c>
      <c r="CG4">
        <v>185.45900343003316</v>
      </c>
      <c r="CH4">
        <v>275.72914036466227</v>
      </c>
      <c r="CI4">
        <v>232.75096673686977</v>
      </c>
      <c r="CJ4">
        <v>55.02126212325646</v>
      </c>
      <c r="CK4">
        <v>1134.2789931383645</v>
      </c>
      <c r="CL4">
        <v>0</v>
      </c>
      <c r="CM4">
        <v>669.7497772343996</v>
      </c>
      <c r="CN4">
        <v>42.19311188500558</v>
      </c>
      <c r="CO4">
        <v>99.94405679950259</v>
      </c>
      <c r="CP4">
        <v>424.042137542137</v>
      </c>
      <c r="CQ4">
        <v>105.93725433084343</v>
      </c>
      <c r="CR4">
        <v>0</v>
      </c>
      <c r="CS4">
        <v>205.3282764403092</v>
      </c>
      <c r="CT4">
        <v>45.51080943406443</v>
      </c>
      <c r="CU4">
        <v>41.18515344881408</v>
      </c>
      <c r="CV4">
        <v>336.0624161567726</v>
      </c>
      <c r="CW4">
        <v>0</v>
      </c>
      <c r="CX4">
        <v>105.678297137906</v>
      </c>
      <c r="CY4">
        <v>184.0301816786409</v>
      </c>
      <c r="CZ4">
        <v>274.9642497291355</v>
      </c>
      <c r="DA4">
        <v>232.58454084777824</v>
      </c>
      <c r="DB4">
        <v>61.171257587430816</v>
      </c>
      <c r="DC4">
        <v>1135.4238216886217</v>
      </c>
      <c r="DD4">
        <v>0</v>
      </c>
      <c r="DE4">
        <v>601.2503442924212</v>
      </c>
      <c r="DF4">
        <v>70.70609280423308</v>
      </c>
      <c r="DG4">
        <v>85.44230542776837</v>
      </c>
      <c r="DH4">
        <v>425.6005371906621</v>
      </c>
      <c r="DI4">
        <v>99.38785937882962</v>
      </c>
      <c r="DJ4">
        <v>0</v>
      </c>
      <c r="DK4">
        <v>205.88713186986456</v>
      </c>
      <c r="DL4">
        <v>18.383047677604086</v>
      </c>
      <c r="DM4">
        <v>39.044153534037676</v>
      </c>
      <c r="DN4">
        <v>345.84629788025535</v>
      </c>
      <c r="DO4">
        <v>0</v>
      </c>
      <c r="DP4">
        <v>120.56449915026953</v>
      </c>
      <c r="DQ4">
        <v>186.66128409488832</v>
      </c>
      <c r="DR4">
        <v>307.0217095026368</v>
      </c>
      <c r="DS4">
        <v>231.08080120361768</v>
      </c>
      <c r="DT4">
        <v>58.566927902386794</v>
      </c>
      <c r="DU4">
        <v>1146.5893765343558</v>
      </c>
      <c r="DV4">
        <v>0</v>
      </c>
      <c r="DW4">
        <v>0</v>
      </c>
      <c r="DX4">
        <v>54.11484892521991</v>
      </c>
      <c r="DY4">
        <v>60.86872638833237</v>
      </c>
      <c r="DZ4">
        <v>419.63594182137587</v>
      </c>
      <c r="EA4">
        <v>118.57417090708088</v>
      </c>
      <c r="EB4">
        <v>0</v>
      </c>
      <c r="EC4">
        <v>208.5598508655182</v>
      </c>
      <c r="ED4">
        <v>28.883204696615856</v>
      </c>
      <c r="EE4">
        <v>20.50547504407874</v>
      </c>
      <c r="EF4">
        <v>22.10759297762647</v>
      </c>
      <c r="EG4">
        <v>0</v>
      </c>
      <c r="EH4">
        <v>-26.195672066392188</v>
      </c>
      <c r="EI4">
        <v>236.16943157550614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-1991.982223569671</v>
      </c>
    </row>
    <row r="5" spans="20:158" ht="12.75">
      <c r="T5" s="3"/>
      <c r="BO5" s="3">
        <v>4</v>
      </c>
      <c r="BP5">
        <v>277.60881371855834</v>
      </c>
      <c r="BQ5">
        <v>232.09994937688302</v>
      </c>
      <c r="BR5">
        <v>61.092528765544714</v>
      </c>
      <c r="BS5">
        <v>1128.7813417284658</v>
      </c>
      <c r="BT5">
        <v>0</v>
      </c>
      <c r="BU5">
        <v>659.3893559907607</v>
      </c>
      <c r="BV5">
        <v>44.26889875088403</v>
      </c>
      <c r="BW5">
        <v>92.84419658336232</v>
      </c>
      <c r="BX5">
        <v>422.75690189995754</v>
      </c>
      <c r="BY5">
        <v>103.99681286294346</v>
      </c>
      <c r="BZ5">
        <v>0</v>
      </c>
      <c r="CA5">
        <v>207.43714890006305</v>
      </c>
      <c r="CB5">
        <v>54.08583868277672</v>
      </c>
      <c r="CC5">
        <v>44.223484151796086</v>
      </c>
      <c r="CD5">
        <v>335.5524168696239</v>
      </c>
      <c r="CE5">
        <v>0</v>
      </c>
      <c r="CF5">
        <v>116.213160721587</v>
      </c>
      <c r="CG5">
        <v>184.83410502204907</v>
      </c>
      <c r="CH5">
        <v>280.23764563373766</v>
      </c>
      <c r="CI5">
        <v>231.43926078013388</v>
      </c>
      <c r="CJ5">
        <v>54.88177808173424</v>
      </c>
      <c r="CK5">
        <v>1131.7536426275456</v>
      </c>
      <c r="CL5">
        <v>0</v>
      </c>
      <c r="CM5">
        <v>669.4571808789004</v>
      </c>
      <c r="CN5">
        <v>37.17514827977463</v>
      </c>
      <c r="CO5">
        <v>74.33371903826314</v>
      </c>
      <c r="CP5">
        <v>425.5904473494806</v>
      </c>
      <c r="CQ5">
        <v>106.7430234496441</v>
      </c>
      <c r="CR5">
        <v>0</v>
      </c>
      <c r="CS5">
        <v>206.8822721629793</v>
      </c>
      <c r="CT5">
        <v>52.24750663472202</v>
      </c>
      <c r="CU5">
        <v>41.33092673055184</v>
      </c>
      <c r="CV5">
        <v>338.1856474820512</v>
      </c>
      <c r="CW5">
        <v>0</v>
      </c>
      <c r="CX5">
        <v>97.65954018855096</v>
      </c>
      <c r="CY5">
        <v>183.13084371424958</v>
      </c>
      <c r="CZ5">
        <v>279.73569014880843</v>
      </c>
      <c r="DA5">
        <v>231.4046753269603</v>
      </c>
      <c r="DB5">
        <v>60.54220663565362</v>
      </c>
      <c r="DC5">
        <v>1133.9851608185888</v>
      </c>
      <c r="DD5">
        <v>0</v>
      </c>
      <c r="DE5">
        <v>598.9233362338043</v>
      </c>
      <c r="DF5">
        <v>47.72120104279263</v>
      </c>
      <c r="DG5">
        <v>55.90294231262041</v>
      </c>
      <c r="DH5">
        <v>427.25150351179605</v>
      </c>
      <c r="DI5">
        <v>100.45928348637763</v>
      </c>
      <c r="DJ5">
        <v>0</v>
      </c>
      <c r="DK5">
        <v>207.12644666814728</v>
      </c>
      <c r="DL5">
        <v>28.37134895953819</v>
      </c>
      <c r="DM5">
        <v>38.13914634901101</v>
      </c>
      <c r="DN5">
        <v>349.7039874272044</v>
      </c>
      <c r="DO5">
        <v>0</v>
      </c>
      <c r="DP5">
        <v>115.50890354686429</v>
      </c>
      <c r="DQ5">
        <v>187.27996835604145</v>
      </c>
      <c r="DR5">
        <v>311.07806125406637</v>
      </c>
      <c r="DS5">
        <v>229.64056330994524</v>
      </c>
      <c r="DT5">
        <v>59.139149886131854</v>
      </c>
      <c r="DU5">
        <v>1143.2841568851811</v>
      </c>
      <c r="DV5">
        <v>0</v>
      </c>
      <c r="DW5">
        <v>0</v>
      </c>
      <c r="DX5">
        <v>58.89610242067959</v>
      </c>
      <c r="DY5">
        <v>62.37372138611052</v>
      </c>
      <c r="DZ5">
        <v>423.2951765059345</v>
      </c>
      <c r="EA5">
        <v>120.04928539060752</v>
      </c>
      <c r="EB5">
        <v>0</v>
      </c>
      <c r="EC5">
        <v>206.07837352973397</v>
      </c>
      <c r="ED5">
        <v>28.53642548610262</v>
      </c>
      <c r="EE5">
        <v>18.894965133675495</v>
      </c>
      <c r="EF5">
        <v>20.665797540477634</v>
      </c>
      <c r="EG5">
        <v>0</v>
      </c>
      <c r="EH5">
        <v>-32.88129244526864</v>
      </c>
      <c r="EI5">
        <v>239.2340599949416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-1973.773285765706</v>
      </c>
    </row>
    <row r="6" spans="20:158" ht="12.75">
      <c r="T6" s="3"/>
      <c r="BO6" s="3">
        <v>5</v>
      </c>
      <c r="BP6">
        <v>303.752191453964</v>
      </c>
      <c r="BQ6">
        <v>205.87518559103142</v>
      </c>
      <c r="BR6">
        <v>55.768860884953554</v>
      </c>
      <c r="BS6">
        <v>1111.982306835458</v>
      </c>
      <c r="BT6">
        <v>0</v>
      </c>
      <c r="BU6">
        <v>736.0805855460724</v>
      </c>
      <c r="BV6">
        <v>-82.17866713368012</v>
      </c>
      <c r="BW6">
        <v>-0.1928556894998615</v>
      </c>
      <c r="BX6">
        <v>338.0953896142312</v>
      </c>
      <c r="BY6">
        <v>116.95907364584443</v>
      </c>
      <c r="BZ6">
        <v>0</v>
      </c>
      <c r="CA6">
        <v>182.77389126830587</v>
      </c>
      <c r="CB6">
        <v>93.87759644208077</v>
      </c>
      <c r="CC6">
        <v>40.71978516385177</v>
      </c>
      <c r="CD6">
        <v>287.9205872508203</v>
      </c>
      <c r="CE6">
        <v>0</v>
      </c>
      <c r="CF6">
        <v>98.14431063368524</v>
      </c>
      <c r="CG6">
        <v>169.6737764169614</v>
      </c>
      <c r="CH6">
        <v>305.4188822567121</v>
      </c>
      <c r="CI6">
        <v>204.82023105012223</v>
      </c>
      <c r="CJ6">
        <v>50.83542502279437</v>
      </c>
      <c r="CK6">
        <v>1114.0990110871958</v>
      </c>
      <c r="CL6">
        <v>0</v>
      </c>
      <c r="CM6">
        <v>745.3722144525346</v>
      </c>
      <c r="CN6">
        <v>-85.84221035823855</v>
      </c>
      <c r="CO6">
        <v>-24.66567264218202</v>
      </c>
      <c r="CP6">
        <v>339.5517818723169</v>
      </c>
      <c r="CQ6">
        <v>119.41627064483515</v>
      </c>
      <c r="CR6">
        <v>0</v>
      </c>
      <c r="CS6">
        <v>183.17552676007182</v>
      </c>
      <c r="CT6">
        <v>92.14190845741622</v>
      </c>
      <c r="CU6">
        <v>38.01609702799505</v>
      </c>
      <c r="CV6">
        <v>290.70252748127916</v>
      </c>
      <c r="CW6">
        <v>0</v>
      </c>
      <c r="CX6">
        <v>82.42101245998649</v>
      </c>
      <c r="CY6">
        <v>168.27300326695232</v>
      </c>
      <c r="CZ6">
        <v>307.2330890066549</v>
      </c>
      <c r="DA6">
        <v>205.21836110122666</v>
      </c>
      <c r="DB6">
        <v>55.99476398860809</v>
      </c>
      <c r="DC6">
        <v>1113.9424132581119</v>
      </c>
      <c r="DD6">
        <v>0</v>
      </c>
      <c r="DE6">
        <v>677.8188935159461</v>
      </c>
      <c r="DF6">
        <v>-67.71490363461632</v>
      </c>
      <c r="DG6">
        <v>-42.50403188273502</v>
      </c>
      <c r="DH6">
        <v>343.51521751836793</v>
      </c>
      <c r="DI6">
        <v>113.35046593502551</v>
      </c>
      <c r="DJ6">
        <v>0</v>
      </c>
      <c r="DK6">
        <v>183.70684055282797</v>
      </c>
      <c r="DL6">
        <v>70.09477322644739</v>
      </c>
      <c r="DM6">
        <v>35.18964211750512</v>
      </c>
      <c r="DN6">
        <v>298.36613207344396</v>
      </c>
      <c r="DO6">
        <v>0</v>
      </c>
      <c r="DP6">
        <v>94.71940140368183</v>
      </c>
      <c r="DQ6">
        <v>171.58386156275216</v>
      </c>
      <c r="DR6">
        <v>330.9537460758965</v>
      </c>
      <c r="DS6">
        <v>202.99520566045635</v>
      </c>
      <c r="DT6">
        <v>53.462949761240814</v>
      </c>
      <c r="DU6">
        <v>1122.4051130693435</v>
      </c>
      <c r="DV6">
        <v>0</v>
      </c>
      <c r="DW6">
        <v>0</v>
      </c>
      <c r="DX6">
        <v>-66.52085722709728</v>
      </c>
      <c r="DY6">
        <v>-37.98217708698434</v>
      </c>
      <c r="DZ6">
        <v>341.31728427132754</v>
      </c>
      <c r="EA6">
        <v>131.80537406345542</v>
      </c>
      <c r="EB6">
        <v>0</v>
      </c>
      <c r="EC6">
        <v>183.8308385287192</v>
      </c>
      <c r="ED6">
        <v>73.79139662964073</v>
      </c>
      <c r="EE6">
        <v>19.153931231678715</v>
      </c>
      <c r="EF6">
        <v>31.05139805749376</v>
      </c>
      <c r="EG6">
        <v>0</v>
      </c>
      <c r="EH6">
        <v>-30.36188026480442</v>
      </c>
      <c r="EI6">
        <v>222.95293464895857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-1771.8160639572313</v>
      </c>
    </row>
    <row r="7" spans="20:158" ht="12.75">
      <c r="T7" s="3"/>
      <c r="BO7" s="3">
        <v>6</v>
      </c>
      <c r="BP7">
        <v>287.30934689858293</v>
      </c>
      <c r="BQ7">
        <v>237.244034653155</v>
      </c>
      <c r="BR7">
        <v>53.933506350991884</v>
      </c>
      <c r="BS7">
        <v>1131.0036538774277</v>
      </c>
      <c r="BT7">
        <v>0</v>
      </c>
      <c r="BU7">
        <v>693.7256255239159</v>
      </c>
      <c r="BV7">
        <v>35.19324701003096</v>
      </c>
      <c r="BW7">
        <v>53.75396850658903</v>
      </c>
      <c r="BX7">
        <v>423.77395927638895</v>
      </c>
      <c r="BY7">
        <v>103.43907917198372</v>
      </c>
      <c r="BZ7">
        <v>0</v>
      </c>
      <c r="CA7">
        <v>210.0971340142465</v>
      </c>
      <c r="CB7">
        <v>-8.402356090605704</v>
      </c>
      <c r="CC7">
        <v>43.495896634717745</v>
      </c>
      <c r="CD7">
        <v>346.4372724782823</v>
      </c>
      <c r="CE7">
        <v>0</v>
      </c>
      <c r="CF7">
        <v>86.91078911435625</v>
      </c>
      <c r="CG7">
        <v>171.15389518170812</v>
      </c>
      <c r="CH7">
        <v>290.03953801336957</v>
      </c>
      <c r="CI7">
        <v>240.15140604753802</v>
      </c>
      <c r="CJ7">
        <v>47.27656016141614</v>
      </c>
      <c r="CK7">
        <v>1133.4797896807888</v>
      </c>
      <c r="CL7">
        <v>0</v>
      </c>
      <c r="CM7">
        <v>702.5097092815331</v>
      </c>
      <c r="CN7">
        <v>28.530250424575478</v>
      </c>
      <c r="CO7">
        <v>35.71834688765605</v>
      </c>
      <c r="CP7">
        <v>426.534628602215</v>
      </c>
      <c r="CQ7">
        <v>105.98778952629985</v>
      </c>
      <c r="CR7">
        <v>0</v>
      </c>
      <c r="CS7">
        <v>209.7632930249798</v>
      </c>
      <c r="CT7">
        <v>-10.685629468101583</v>
      </c>
      <c r="CU7">
        <v>40.912874743806476</v>
      </c>
      <c r="CV7">
        <v>349.13600188253133</v>
      </c>
      <c r="CW7">
        <v>0</v>
      </c>
      <c r="CX7">
        <v>91.22604526858709</v>
      </c>
      <c r="CY7">
        <v>168.23077838253172</v>
      </c>
      <c r="CZ7">
        <v>290.65340502983025</v>
      </c>
      <c r="DA7">
        <v>241.17857292842476</v>
      </c>
      <c r="DB7">
        <v>55.125532482913705</v>
      </c>
      <c r="DC7">
        <v>1136.3674097856476</v>
      </c>
      <c r="DD7">
        <v>0</v>
      </c>
      <c r="DE7">
        <v>646.2957501602846</v>
      </c>
      <c r="DF7">
        <v>29.553661830706705</v>
      </c>
      <c r="DG7">
        <v>19.247840883534405</v>
      </c>
      <c r="DH7">
        <v>427.57079411080724</v>
      </c>
      <c r="DI7">
        <v>99.3305807500962</v>
      </c>
      <c r="DJ7">
        <v>0</v>
      </c>
      <c r="DK7">
        <v>211.46555945096438</v>
      </c>
      <c r="DL7">
        <v>-10.67093888056321</v>
      </c>
      <c r="DM7">
        <v>38.956868490445174</v>
      </c>
      <c r="DN7">
        <v>363.2186336683728</v>
      </c>
      <c r="DO7">
        <v>0</v>
      </c>
      <c r="DP7">
        <v>108.7194401533875</v>
      </c>
      <c r="DQ7">
        <v>170.09212355831886</v>
      </c>
      <c r="DR7">
        <v>316.81789920556093</v>
      </c>
      <c r="DS7">
        <v>217.86786420439915</v>
      </c>
      <c r="DT7">
        <v>50.79186335920451</v>
      </c>
      <c r="DU7">
        <v>1143.5862514289233</v>
      </c>
      <c r="DV7">
        <v>0</v>
      </c>
      <c r="DW7">
        <v>0</v>
      </c>
      <c r="DX7">
        <v>39.681620681610006</v>
      </c>
      <c r="DY7">
        <v>14.729115389120418</v>
      </c>
      <c r="DZ7">
        <v>424.4263779736075</v>
      </c>
      <c r="EA7">
        <v>120.61834739071445</v>
      </c>
      <c r="EB7">
        <v>0</v>
      </c>
      <c r="EC7">
        <v>211.6010821310929</v>
      </c>
      <c r="ED7">
        <v>28.340229625618534</v>
      </c>
      <c r="EE7">
        <v>14.119450869366299</v>
      </c>
      <c r="EF7">
        <v>31.99106330611123</v>
      </c>
      <c r="EG7">
        <v>0</v>
      </c>
      <c r="EH7">
        <v>-12.360617720809278</v>
      </c>
      <c r="EI7">
        <v>221.774843541772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-1919.1915682814085</v>
      </c>
    </row>
    <row r="8" spans="20:158" ht="12.75">
      <c r="T8" s="3"/>
      <c r="BO8" s="3">
        <v>7</v>
      </c>
      <c r="BP8">
        <v>279.0673879664782</v>
      </c>
      <c r="BQ8">
        <v>233.22894676936968</v>
      </c>
      <c r="BR8">
        <v>57.889942302860675</v>
      </c>
      <c r="BS8">
        <v>1136.4364736150126</v>
      </c>
      <c r="BT8">
        <v>0</v>
      </c>
      <c r="BU8">
        <v>666.4106233284807</v>
      </c>
      <c r="BV8">
        <v>53.860831704243935</v>
      </c>
      <c r="BW8">
        <v>103.16070439145551</v>
      </c>
      <c r="BX8">
        <v>418.2880248065132</v>
      </c>
      <c r="BY8">
        <v>101.47614078595622</v>
      </c>
      <c r="BZ8">
        <v>0</v>
      </c>
      <c r="CA8">
        <v>205.11967337685772</v>
      </c>
      <c r="CB8">
        <v>9.283595188052844</v>
      </c>
      <c r="CC8">
        <v>43.54521182273838</v>
      </c>
      <c r="CD8">
        <v>333.0274379458319</v>
      </c>
      <c r="CE8">
        <v>0</v>
      </c>
      <c r="CF8">
        <v>113.54138514068373</v>
      </c>
      <c r="CG8">
        <v>184.51998249728277</v>
      </c>
      <c r="CH8">
        <v>281.55268024634194</v>
      </c>
      <c r="CI8">
        <v>233.58303651034643</v>
      </c>
      <c r="CJ8">
        <v>51.7574776369921</v>
      </c>
      <c r="CK8">
        <v>1139.552094977128</v>
      </c>
      <c r="CL8">
        <v>0</v>
      </c>
      <c r="CM8">
        <v>675.565313843623</v>
      </c>
      <c r="CN8">
        <v>44.18926384733953</v>
      </c>
      <c r="CO8">
        <v>87.59813682275427</v>
      </c>
      <c r="CP8">
        <v>421.4027286882903</v>
      </c>
      <c r="CQ8">
        <v>104.36275896622543</v>
      </c>
      <c r="CR8">
        <v>0</v>
      </c>
      <c r="CS8">
        <v>204.90529678471813</v>
      </c>
      <c r="CT8">
        <v>7.212058302596904</v>
      </c>
      <c r="CU8">
        <v>41.47499844024102</v>
      </c>
      <c r="CV8">
        <v>335.3932717331431</v>
      </c>
      <c r="CW8">
        <v>0</v>
      </c>
      <c r="CX8">
        <v>109.63532190936301</v>
      </c>
      <c r="CY8">
        <v>182.97563640040028</v>
      </c>
      <c r="CZ8">
        <v>280.85246568338243</v>
      </c>
      <c r="DA8">
        <v>234.5812792272028</v>
      </c>
      <c r="DB8">
        <v>57.95943984448505</v>
      </c>
      <c r="DC8">
        <v>1141.0082987301275</v>
      </c>
      <c r="DD8">
        <v>0</v>
      </c>
      <c r="DE8">
        <v>612.9877365915489</v>
      </c>
      <c r="DF8">
        <v>67.29148418299691</v>
      </c>
      <c r="DG8">
        <v>72.89316925532096</v>
      </c>
      <c r="DH8">
        <v>423.41552323137375</v>
      </c>
      <c r="DI8">
        <v>97.68683640200699</v>
      </c>
      <c r="DJ8">
        <v>0</v>
      </c>
      <c r="DK8">
        <v>205.55261679413488</v>
      </c>
      <c r="DL8">
        <v>8.62661718939934</v>
      </c>
      <c r="DM8">
        <v>40.286281992028044</v>
      </c>
      <c r="DN8">
        <v>350.48394765343886</v>
      </c>
      <c r="DO8">
        <v>0</v>
      </c>
      <c r="DP8">
        <v>124.84081656411475</v>
      </c>
      <c r="DQ8">
        <v>185.97611314190445</v>
      </c>
      <c r="DR8">
        <v>313.6900000744582</v>
      </c>
      <c r="DS8">
        <v>226.50983319250605</v>
      </c>
      <c r="DT8">
        <v>55.28017784645834</v>
      </c>
      <c r="DU8">
        <v>1152.058136256099</v>
      </c>
      <c r="DV8">
        <v>0</v>
      </c>
      <c r="DW8">
        <v>0</v>
      </c>
      <c r="DX8">
        <v>61.000375557428654</v>
      </c>
      <c r="DY8">
        <v>62.71397238886037</v>
      </c>
      <c r="DZ8">
        <v>418.24574547804116</v>
      </c>
      <c r="EA8">
        <v>116.61656585028364</v>
      </c>
      <c r="EB8">
        <v>0</v>
      </c>
      <c r="EC8">
        <v>209.36227643411084</v>
      </c>
      <c r="ED8">
        <v>27.603863839042855</v>
      </c>
      <c r="EE8">
        <v>20.407231349369784</v>
      </c>
      <c r="EF8">
        <v>23.626011885608065</v>
      </c>
      <c r="EG8">
        <v>0</v>
      </c>
      <c r="EH8">
        <v>-26.717802701059288</v>
      </c>
      <c r="EI8">
        <v>238.29211751926647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-1963.5586297925072</v>
      </c>
    </row>
    <row r="9" spans="20:158" ht="12.75">
      <c r="T9" s="3"/>
      <c r="BO9" s="3">
        <v>8</v>
      </c>
      <c r="BP9">
        <v>265.5465117583432</v>
      </c>
      <c r="BQ9">
        <v>256.44288280071976</v>
      </c>
      <c r="BR9">
        <v>69.29004957123828</v>
      </c>
      <c r="BS9">
        <v>1110.7190169974335</v>
      </c>
      <c r="BT9">
        <v>0</v>
      </c>
      <c r="BU9">
        <v>582.9745337498686</v>
      </c>
      <c r="BV9">
        <v>75.49536765700799</v>
      </c>
      <c r="BW9">
        <v>56.41350604069733</v>
      </c>
      <c r="BX9">
        <v>359.2645755791329</v>
      </c>
      <c r="BY9">
        <v>88.23181785609124</v>
      </c>
      <c r="BZ9">
        <v>0</v>
      </c>
      <c r="CA9">
        <v>193.4382141301399</v>
      </c>
      <c r="CB9">
        <v>24.19635690074438</v>
      </c>
      <c r="CC9">
        <v>49.54436260678152</v>
      </c>
      <c r="CD9">
        <v>-36.61892182741083</v>
      </c>
      <c r="CE9">
        <v>0</v>
      </c>
      <c r="CF9">
        <v>-42.41180611508162</v>
      </c>
      <c r="CG9">
        <v>193.89222020978792</v>
      </c>
      <c r="CH9">
        <v>268.162559509762</v>
      </c>
      <c r="CI9">
        <v>256.80947075233786</v>
      </c>
      <c r="CJ9">
        <v>65.74175170109095</v>
      </c>
      <c r="CK9">
        <v>1112.5137641437664</v>
      </c>
      <c r="CL9">
        <v>0</v>
      </c>
      <c r="CM9">
        <v>586.9620818127316</v>
      </c>
      <c r="CN9">
        <v>78.6720397685048</v>
      </c>
      <c r="CO9">
        <v>42.95583036854695</v>
      </c>
      <c r="CP9">
        <v>360.357020185908</v>
      </c>
      <c r="CQ9">
        <v>90.06276865311587</v>
      </c>
      <c r="CR9">
        <v>0</v>
      </c>
      <c r="CS9">
        <v>193.45068595584735</v>
      </c>
      <c r="CT9">
        <v>25.002882547328245</v>
      </c>
      <c r="CU9">
        <v>47.19749803894328</v>
      </c>
      <c r="CV9">
        <v>-35.23235557388003</v>
      </c>
      <c r="CW9">
        <v>0</v>
      </c>
      <c r="CX9">
        <v>-51.51408875737747</v>
      </c>
      <c r="CY9">
        <v>191.66458804144156</v>
      </c>
      <c r="CZ9">
        <v>269.32317559834604</v>
      </c>
      <c r="DA9">
        <v>261.99351754526293</v>
      </c>
      <c r="DB9">
        <v>69.32005753230226</v>
      </c>
      <c r="DC9">
        <v>1115.3634455888632</v>
      </c>
      <c r="DD9">
        <v>0</v>
      </c>
      <c r="DE9">
        <v>553.7172232837651</v>
      </c>
      <c r="DF9">
        <v>71.28487869347666</v>
      </c>
      <c r="DG9">
        <v>25.814436378376225</v>
      </c>
      <c r="DH9">
        <v>362.98040130147024</v>
      </c>
      <c r="DI9">
        <v>84.32950088765466</v>
      </c>
      <c r="DJ9">
        <v>0</v>
      </c>
      <c r="DK9">
        <v>196.6588391825346</v>
      </c>
      <c r="DL9">
        <v>22.289224221994647</v>
      </c>
      <c r="DM9">
        <v>46.7714585393198</v>
      </c>
      <c r="DN9">
        <v>-22.593685716390123</v>
      </c>
      <c r="DO9">
        <v>0</v>
      </c>
      <c r="DP9">
        <v>-37.84890039868977</v>
      </c>
      <c r="DQ9">
        <v>196.28360274533233</v>
      </c>
      <c r="DR9">
        <v>297.6200000668396</v>
      </c>
      <c r="DS9">
        <v>276.67110423456694</v>
      </c>
      <c r="DT9">
        <v>70.58381560300097</v>
      </c>
      <c r="DU9">
        <v>1125.8247355268527</v>
      </c>
      <c r="DV9">
        <v>0</v>
      </c>
      <c r="DW9">
        <v>0</v>
      </c>
      <c r="DX9">
        <v>80.40852779584681</v>
      </c>
      <c r="DY9">
        <v>21.042966056597503</v>
      </c>
      <c r="DZ9">
        <v>363.91289889318557</v>
      </c>
      <c r="EA9">
        <v>97.86110853690987</v>
      </c>
      <c r="EB9">
        <v>0</v>
      </c>
      <c r="EC9">
        <v>193.75101522116233</v>
      </c>
      <c r="ED9">
        <v>40.6596619578849</v>
      </c>
      <c r="EE9">
        <v>34.30553437713441</v>
      </c>
      <c r="EF9">
        <v>-64.34951967751627</v>
      </c>
      <c r="EG9">
        <v>0</v>
      </c>
      <c r="EH9">
        <v>-39.70365881916891</v>
      </c>
      <c r="EI9">
        <v>252.4749626699783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-1521.8753681321055</v>
      </c>
    </row>
    <row r="10" spans="20:158" ht="12.75">
      <c r="T10" s="3"/>
      <c r="BO10" s="3">
        <v>10</v>
      </c>
      <c r="BP10">
        <v>112.83205721899722</v>
      </c>
      <c r="BQ10">
        <v>541.2768609841681</v>
      </c>
      <c r="BR10">
        <v>177.27291709233003</v>
      </c>
      <c r="BS10">
        <v>268.3879065390933</v>
      </c>
      <c r="BT10">
        <v>0</v>
      </c>
      <c r="BU10">
        <v>-22.55138769373215</v>
      </c>
      <c r="BV10">
        <v>207.3313389855414</v>
      </c>
      <c r="BW10">
        <v>4.038767279184892</v>
      </c>
      <c r="BX10">
        <v>9.130105327743504</v>
      </c>
      <c r="BY10">
        <v>71.60757141862533</v>
      </c>
      <c r="BZ10">
        <v>0</v>
      </c>
      <c r="CA10">
        <v>152.83341697972116</v>
      </c>
      <c r="CB10">
        <v>122.32712266421225</v>
      </c>
      <c r="CC10">
        <v>45.91719116184554</v>
      </c>
      <c r="CD10">
        <v>433.409478062796</v>
      </c>
      <c r="CE10">
        <v>0</v>
      </c>
      <c r="CF10">
        <v>70.15221978434704</v>
      </c>
      <c r="CG10">
        <v>-6.697272006558333</v>
      </c>
      <c r="CH10">
        <v>113.15107296303499</v>
      </c>
      <c r="CI10">
        <v>541.4031382194859</v>
      </c>
      <c r="CJ10">
        <v>179.35099501506735</v>
      </c>
      <c r="CK10">
        <v>268.81227764112157</v>
      </c>
      <c r="CL10">
        <v>0</v>
      </c>
      <c r="CM10">
        <v>-21.324512755141704</v>
      </c>
      <c r="CN10">
        <v>210.88357901048036</v>
      </c>
      <c r="CO10">
        <v>3.534241309942695</v>
      </c>
      <c r="CP10">
        <v>8.085113751046595</v>
      </c>
      <c r="CQ10">
        <v>69.41598237527684</v>
      </c>
      <c r="CR10">
        <v>0</v>
      </c>
      <c r="CS10">
        <v>152.2074231434907</v>
      </c>
      <c r="CT10">
        <v>118.33265542830932</v>
      </c>
      <c r="CU10">
        <v>45.060625543441894</v>
      </c>
      <c r="CV10">
        <v>425.71238575639865</v>
      </c>
      <c r="CW10">
        <v>0</v>
      </c>
      <c r="CX10">
        <v>70.99399775516305</v>
      </c>
      <c r="CY10">
        <v>-9.635889354702075</v>
      </c>
      <c r="CZ10">
        <v>117.23931464638444</v>
      </c>
      <c r="DA10">
        <v>543.757721488311</v>
      </c>
      <c r="DB10">
        <v>173.87908002128816</v>
      </c>
      <c r="DC10">
        <v>269.52206526672</v>
      </c>
      <c r="DD10">
        <v>0</v>
      </c>
      <c r="DE10">
        <v>-27.45143272958096</v>
      </c>
      <c r="DF10">
        <v>221.64350045628535</v>
      </c>
      <c r="DG10">
        <v>2.9953982560170336</v>
      </c>
      <c r="DH10">
        <v>5.72620944049401</v>
      </c>
      <c r="DI10">
        <v>69.14387900793646</v>
      </c>
      <c r="DJ10">
        <v>0</v>
      </c>
      <c r="DK10">
        <v>144.94753137714991</v>
      </c>
      <c r="DL10">
        <v>116.04669818722215</v>
      </c>
      <c r="DM10">
        <v>39.30926397631671</v>
      </c>
      <c r="DN10">
        <v>430.62747439689696</v>
      </c>
      <c r="DO10">
        <v>0</v>
      </c>
      <c r="DP10">
        <v>65.08186415469042</v>
      </c>
      <c r="DQ10">
        <v>-12.243345588527447</v>
      </c>
      <c r="DR10">
        <v>125.0167719168585</v>
      </c>
      <c r="DS10">
        <v>581.0063584010694</v>
      </c>
      <c r="DT10">
        <v>141.2009332864539</v>
      </c>
      <c r="DU10">
        <v>273.113505109632</v>
      </c>
      <c r="DV10">
        <v>0</v>
      </c>
      <c r="DW10">
        <v>-27.33636442669576</v>
      </c>
      <c r="DX10">
        <v>198.84755972159357</v>
      </c>
      <c r="DY10">
        <v>10.924830371997876</v>
      </c>
      <c r="DZ10">
        <v>11.233985278270398</v>
      </c>
      <c r="EA10">
        <v>82.71959313352528</v>
      </c>
      <c r="EB10">
        <v>0</v>
      </c>
      <c r="EC10">
        <v>157.21154534764798</v>
      </c>
      <c r="ED10">
        <v>129.56499373201925</v>
      </c>
      <c r="EE10">
        <v>48.66059124770854</v>
      </c>
      <c r="EF10">
        <v>480.2197919548968</v>
      </c>
      <c r="EG10">
        <v>0</v>
      </c>
      <c r="EH10">
        <v>28.074462668347696</v>
      </c>
      <c r="EI10">
        <v>-10.325178125514082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-1082.1129952801139</v>
      </c>
    </row>
    <row r="11" spans="20:158" ht="12.75">
      <c r="T11" s="3"/>
      <c r="BO11" s="3">
        <v>11</v>
      </c>
      <c r="BP11">
        <v>114.52495483254852</v>
      </c>
      <c r="BQ11">
        <v>536.727796715391</v>
      </c>
      <c r="BR11">
        <v>198.68099059361532</v>
      </c>
      <c r="BS11">
        <v>271.0694069076104</v>
      </c>
      <c r="BT11">
        <v>0</v>
      </c>
      <c r="BU11">
        <v>24.64930611623759</v>
      </c>
      <c r="BV11">
        <v>208.60676758077602</v>
      </c>
      <c r="BW11">
        <v>7.896842266074589</v>
      </c>
      <c r="BX11">
        <v>7.9767568235169755</v>
      </c>
      <c r="BY11">
        <v>67.4502948254015</v>
      </c>
      <c r="BZ11">
        <v>0</v>
      </c>
      <c r="CA11">
        <v>147.05453849232165</v>
      </c>
      <c r="CB11">
        <v>121.8567620562441</v>
      </c>
      <c r="CC11">
        <v>43.1471146145334</v>
      </c>
      <c r="CD11">
        <v>450.7166922016601</v>
      </c>
      <c r="CE11">
        <v>0</v>
      </c>
      <c r="CF11">
        <v>76.75642952917921</v>
      </c>
      <c r="CG11">
        <v>-10.450531029994153</v>
      </c>
      <c r="CH11">
        <v>114.29240018477248</v>
      </c>
      <c r="CI11">
        <v>535.3739950645471</v>
      </c>
      <c r="CJ11">
        <v>199.85897457845724</v>
      </c>
      <c r="CK11">
        <v>269.9646583682406</v>
      </c>
      <c r="CL11">
        <v>0</v>
      </c>
      <c r="CM11">
        <v>20.310855707855623</v>
      </c>
      <c r="CN11">
        <v>209.90561045071482</v>
      </c>
      <c r="CO11">
        <v>8.282464603095887</v>
      </c>
      <c r="CP11">
        <v>7.011681674956907</v>
      </c>
      <c r="CQ11">
        <v>64.55628525755188</v>
      </c>
      <c r="CR11">
        <v>0</v>
      </c>
      <c r="CS11">
        <v>144.95238418484718</v>
      </c>
      <c r="CT11">
        <v>117.89778057301943</v>
      </c>
      <c r="CU11">
        <v>41.206179571236156</v>
      </c>
      <c r="CV11">
        <v>443.145989871953</v>
      </c>
      <c r="CW11">
        <v>0</v>
      </c>
      <c r="CX11">
        <v>77.36919133833187</v>
      </c>
      <c r="CY11">
        <v>-15.17223721624676</v>
      </c>
      <c r="CZ11">
        <v>119.13114589384158</v>
      </c>
      <c r="DA11">
        <v>531.9308275612806</v>
      </c>
      <c r="DB11">
        <v>192.19197816716297</v>
      </c>
      <c r="DC11">
        <v>271.116424124733</v>
      </c>
      <c r="DD11">
        <v>0</v>
      </c>
      <c r="DE11">
        <v>2.9944276592131147</v>
      </c>
      <c r="DF11">
        <v>217.5439038612272</v>
      </c>
      <c r="DG11">
        <v>6.608367077466634</v>
      </c>
      <c r="DH11">
        <v>3.58190588063114</v>
      </c>
      <c r="DI11">
        <v>63.71524403387902</v>
      </c>
      <c r="DJ11">
        <v>0</v>
      </c>
      <c r="DK11">
        <v>138.24742088737196</v>
      </c>
      <c r="DL11">
        <v>116.05959000956507</v>
      </c>
      <c r="DM11">
        <v>30.62781393407589</v>
      </c>
      <c r="DN11">
        <v>446.4795927605793</v>
      </c>
      <c r="DO11">
        <v>0</v>
      </c>
      <c r="DP11">
        <v>70.45173890679563</v>
      </c>
      <c r="DQ11">
        <v>-19.811811421812173</v>
      </c>
      <c r="DR11">
        <v>124.35482606362523</v>
      </c>
      <c r="DS11">
        <v>571.3353871713804</v>
      </c>
      <c r="DT11">
        <v>153.17779562094572</v>
      </c>
      <c r="DU11">
        <v>275.54242806802995</v>
      </c>
      <c r="DV11">
        <v>0</v>
      </c>
      <c r="DW11">
        <v>-26.6638667284134</v>
      </c>
      <c r="DX11">
        <v>191.4770581607457</v>
      </c>
      <c r="DY11">
        <v>13.4819977823178</v>
      </c>
      <c r="DZ11">
        <v>10.397433768479827</v>
      </c>
      <c r="EA11">
        <v>76.94092865225583</v>
      </c>
      <c r="EB11">
        <v>0</v>
      </c>
      <c r="EC11">
        <v>150.6666369600512</v>
      </c>
      <c r="ED11">
        <v>127.34366984160049</v>
      </c>
      <c r="EE11">
        <v>41.118636631695644</v>
      </c>
      <c r="EF11">
        <v>494.2209483174588</v>
      </c>
      <c r="EG11">
        <v>0</v>
      </c>
      <c r="EH11">
        <v>31.575940885977094</v>
      </c>
      <c r="EI11">
        <v>-16.916245023556254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-1132.007069041123</v>
      </c>
    </row>
    <row r="12" spans="20:158" ht="12.75">
      <c r="T12" s="3"/>
      <c r="BO12" s="3">
        <v>12</v>
      </c>
      <c r="BP12">
        <v>112.40551419236348</v>
      </c>
      <c r="BQ12">
        <v>530.686384045604</v>
      </c>
      <c r="BR12">
        <v>198.44836974440503</v>
      </c>
      <c r="BS12">
        <v>270.5980962679956</v>
      </c>
      <c r="BT12">
        <v>0</v>
      </c>
      <c r="BU12">
        <v>11.031530469667977</v>
      </c>
      <c r="BV12">
        <v>205.4315878267777</v>
      </c>
      <c r="BW12">
        <v>7.7884978816624715</v>
      </c>
      <c r="BX12">
        <v>8.289292870248719</v>
      </c>
      <c r="BY12">
        <v>69.0394852308907</v>
      </c>
      <c r="BZ12">
        <v>0</v>
      </c>
      <c r="CA12">
        <v>143.8398686866089</v>
      </c>
      <c r="CB12">
        <v>121.07735794420363</v>
      </c>
      <c r="CC12">
        <v>39.15786273206318</v>
      </c>
      <c r="CD12">
        <v>451.7766754303837</v>
      </c>
      <c r="CE12">
        <v>0</v>
      </c>
      <c r="CF12">
        <v>76.12579308276015</v>
      </c>
      <c r="CG12">
        <v>-16.955352138478517</v>
      </c>
      <c r="CH12">
        <v>112.22898831113001</v>
      </c>
      <c r="CI12">
        <v>529.6733565982408</v>
      </c>
      <c r="CJ12">
        <v>199.3575392432455</v>
      </c>
      <c r="CK12">
        <v>270.33426310176606</v>
      </c>
      <c r="CL12">
        <v>0</v>
      </c>
      <c r="CM12">
        <v>12.227727737850255</v>
      </c>
      <c r="CN12">
        <v>209.53301923030918</v>
      </c>
      <c r="CO12">
        <v>7.053642478680285</v>
      </c>
      <c r="CP12">
        <v>6.792884232000605</v>
      </c>
      <c r="CQ12">
        <v>66.75504314810662</v>
      </c>
      <c r="CR12">
        <v>0</v>
      </c>
      <c r="CS12">
        <v>145.00787798827022</v>
      </c>
      <c r="CT12">
        <v>117.67377329753704</v>
      </c>
      <c r="CU12">
        <v>38.50781567452701</v>
      </c>
      <c r="CV12">
        <v>443.75151048994235</v>
      </c>
      <c r="CW12">
        <v>0</v>
      </c>
      <c r="CX12">
        <v>77.0272757571426</v>
      </c>
      <c r="CY12">
        <v>-18.378972466137114</v>
      </c>
      <c r="CZ12">
        <v>116.44310764592494</v>
      </c>
      <c r="DA12">
        <v>526.2897530816306</v>
      </c>
      <c r="DB12">
        <v>191.42935593858118</v>
      </c>
      <c r="DC12">
        <v>271.1626168767966</v>
      </c>
      <c r="DD12">
        <v>0</v>
      </c>
      <c r="DE12">
        <v>4.947732269972614</v>
      </c>
      <c r="DF12">
        <v>218.52699239359626</v>
      </c>
      <c r="DG12">
        <v>6.760840197945034</v>
      </c>
      <c r="DH12">
        <v>3.467549815452466</v>
      </c>
      <c r="DI12">
        <v>66.87709656660694</v>
      </c>
      <c r="DJ12">
        <v>0</v>
      </c>
      <c r="DK12">
        <v>140.7129801636851</v>
      </c>
      <c r="DL12">
        <v>115.87635811815613</v>
      </c>
      <c r="DM12">
        <v>31.66152816912268</v>
      </c>
      <c r="DN12">
        <v>448.1090561679127</v>
      </c>
      <c r="DO12">
        <v>0</v>
      </c>
      <c r="DP12">
        <v>70.88304317368672</v>
      </c>
      <c r="DQ12">
        <v>-19.343857074337137</v>
      </c>
      <c r="DR12">
        <v>120.42285287311871</v>
      </c>
      <c r="DS12">
        <v>565.3364424829845</v>
      </c>
      <c r="DT12">
        <v>152.61181255774304</v>
      </c>
      <c r="DU12">
        <v>274.3271905382556</v>
      </c>
      <c r="DV12">
        <v>0</v>
      </c>
      <c r="DW12">
        <v>-26.698323514688283</v>
      </c>
      <c r="DX12">
        <v>191.2105526333812</v>
      </c>
      <c r="DY12">
        <v>13.435969410397176</v>
      </c>
      <c r="DZ12">
        <v>10.209802190637744</v>
      </c>
      <c r="EA12">
        <v>79.45973744788125</v>
      </c>
      <c r="EB12">
        <v>0</v>
      </c>
      <c r="EC12">
        <v>150.58091088301254</v>
      </c>
      <c r="ED12">
        <v>126.86949050344555</v>
      </c>
      <c r="EE12">
        <v>41.404417980411445</v>
      </c>
      <c r="EF12">
        <v>494.82329822206486</v>
      </c>
      <c r="EG12">
        <v>0</v>
      </c>
      <c r="EH12">
        <v>30.684622298570407</v>
      </c>
      <c r="EI12">
        <v>-17.271225933097593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-1111.272697656031</v>
      </c>
    </row>
    <row r="13" spans="20:158" ht="12.75">
      <c r="T13" s="3"/>
      <c r="BO13" s="3">
        <v>13</v>
      </c>
      <c r="BP13">
        <v>112.22012507464407</v>
      </c>
      <c r="BQ13">
        <v>538.9661319692024</v>
      </c>
      <c r="BR13">
        <v>191.79122844011602</v>
      </c>
      <c r="BS13">
        <v>273.516455529464</v>
      </c>
      <c r="BT13">
        <v>0</v>
      </c>
      <c r="BU13">
        <v>-53.025682921667034</v>
      </c>
      <c r="BV13">
        <v>232.7529639056929</v>
      </c>
      <c r="BW13">
        <v>-1.5692634925923123</v>
      </c>
      <c r="BX13">
        <v>11.02093722547349</v>
      </c>
      <c r="BY13">
        <v>68.96739380647779</v>
      </c>
      <c r="BZ13">
        <v>0</v>
      </c>
      <c r="CA13">
        <v>151.76475325859056</v>
      </c>
      <c r="CB13">
        <v>128.06643275846858</v>
      </c>
      <c r="CC13">
        <v>46.46006556402837</v>
      </c>
      <c r="CD13">
        <v>424.99687379084384</v>
      </c>
      <c r="CE13">
        <v>0</v>
      </c>
      <c r="CF13">
        <v>79.09816768473544</v>
      </c>
      <c r="CG13">
        <v>-11.913060426641609</v>
      </c>
      <c r="CH13">
        <v>112.57739541210874</v>
      </c>
      <c r="CI13">
        <v>537.5219569888128</v>
      </c>
      <c r="CJ13">
        <v>191.90279048171863</v>
      </c>
      <c r="CK13">
        <v>273.73930248357686</v>
      </c>
      <c r="CL13">
        <v>0</v>
      </c>
      <c r="CM13">
        <v>-51.98843132831438</v>
      </c>
      <c r="CN13">
        <v>236.3787053753548</v>
      </c>
      <c r="CO13">
        <v>-2.242894755506075</v>
      </c>
      <c r="CP13">
        <v>9.85502214595099</v>
      </c>
      <c r="CQ13">
        <v>66.33434614408178</v>
      </c>
      <c r="CR13">
        <v>0</v>
      </c>
      <c r="CS13">
        <v>152.9689865802491</v>
      </c>
      <c r="CT13">
        <v>124.15021364522357</v>
      </c>
      <c r="CU13">
        <v>46.504306873185314</v>
      </c>
      <c r="CV13">
        <v>418.00551104808466</v>
      </c>
      <c r="CW13">
        <v>0</v>
      </c>
      <c r="CX13">
        <v>80.50559467104793</v>
      </c>
      <c r="CY13">
        <v>-13.962591477588228</v>
      </c>
      <c r="CZ13">
        <v>113.97234700179685</v>
      </c>
      <c r="DA13">
        <v>541.3863822426631</v>
      </c>
      <c r="DB13">
        <v>184.95126767552716</v>
      </c>
      <c r="DC13">
        <v>275.0759904243225</v>
      </c>
      <c r="DD13">
        <v>0</v>
      </c>
      <c r="DE13">
        <v>-56.69163431242731</v>
      </c>
      <c r="DF13">
        <v>244.55801651898804</v>
      </c>
      <c r="DG13">
        <v>-2.3477714723823806</v>
      </c>
      <c r="DH13">
        <v>7.661140447399236</v>
      </c>
      <c r="DI13">
        <v>67.08945407607713</v>
      </c>
      <c r="DJ13">
        <v>0</v>
      </c>
      <c r="DK13">
        <v>148.46285472956797</v>
      </c>
      <c r="DL13">
        <v>122.31600192328753</v>
      </c>
      <c r="DM13">
        <v>42.78839697497775</v>
      </c>
      <c r="DN13">
        <v>419.8376930265487</v>
      </c>
      <c r="DO13">
        <v>0</v>
      </c>
      <c r="DP13">
        <v>73.52980181213083</v>
      </c>
      <c r="DQ13">
        <v>-16.34567161786826</v>
      </c>
      <c r="DR13">
        <v>120.83507432473061</v>
      </c>
      <c r="DS13">
        <v>567.3901384323435</v>
      </c>
      <c r="DT13">
        <v>141.22022238782404</v>
      </c>
      <c r="DU13">
        <v>279.9731257106502</v>
      </c>
      <c r="DV13">
        <v>0</v>
      </c>
      <c r="DW13">
        <v>-28.064695912431176</v>
      </c>
      <c r="DX13">
        <v>217.68238365219048</v>
      </c>
      <c r="DY13">
        <v>5.163742060517504</v>
      </c>
      <c r="DZ13">
        <v>11.375604375169793</v>
      </c>
      <c r="EA13">
        <v>81.5529626763275</v>
      </c>
      <c r="EB13">
        <v>0</v>
      </c>
      <c r="EC13">
        <v>160.6198672087709</v>
      </c>
      <c r="ED13">
        <v>135.98711477682247</v>
      </c>
      <c r="EE13">
        <v>54.11571638153879</v>
      </c>
      <c r="EF13">
        <v>479.75864646002475</v>
      </c>
      <c r="EG13">
        <v>0</v>
      </c>
      <c r="EH13">
        <v>31.058413106456197</v>
      </c>
      <c r="EI13">
        <v>-12.345708498431506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-1110.693247372221</v>
      </c>
    </row>
    <row r="14" spans="20:158" ht="12.75">
      <c r="T14" s="3"/>
      <c r="BO14" s="3">
        <v>14</v>
      </c>
      <c r="BP14">
        <v>107.21395355176855</v>
      </c>
      <c r="BQ14">
        <v>529.7203190371243</v>
      </c>
      <c r="BR14">
        <v>193.22062008483914</v>
      </c>
      <c r="BS14">
        <v>251.90042667679901</v>
      </c>
      <c r="BT14">
        <v>0</v>
      </c>
      <c r="BU14">
        <v>-51.90127358480439</v>
      </c>
      <c r="BV14">
        <v>230.69948579550885</v>
      </c>
      <c r="BW14">
        <v>3.838223282872994</v>
      </c>
      <c r="BX14">
        <v>13.624487579585994</v>
      </c>
      <c r="BY14">
        <v>64.74747543956164</v>
      </c>
      <c r="BZ14">
        <v>0</v>
      </c>
      <c r="CA14">
        <v>158.32710854445418</v>
      </c>
      <c r="CB14">
        <v>128.67663738295713</v>
      </c>
      <c r="CC14">
        <v>39.535802001464624</v>
      </c>
      <c r="CD14">
        <v>423.3788707519252</v>
      </c>
      <c r="CE14">
        <v>0</v>
      </c>
      <c r="CF14">
        <v>59.69655518793869</v>
      </c>
      <c r="CG14">
        <v>-17.297327645468457</v>
      </c>
      <c r="CH14">
        <v>107.82622329204895</v>
      </c>
      <c r="CI14">
        <v>528.792388121567</v>
      </c>
      <c r="CJ14">
        <v>193.44455990677332</v>
      </c>
      <c r="CK14">
        <v>251.84166456656294</v>
      </c>
      <c r="CL14">
        <v>0</v>
      </c>
      <c r="CM14">
        <v>-50.829697677613034</v>
      </c>
      <c r="CN14">
        <v>233.95321907381756</v>
      </c>
      <c r="CO14">
        <v>3.1210475952321914</v>
      </c>
      <c r="CP14">
        <v>12.252796604496025</v>
      </c>
      <c r="CQ14">
        <v>62.54183426665066</v>
      </c>
      <c r="CR14">
        <v>0</v>
      </c>
      <c r="CS14">
        <v>159.17316384065126</v>
      </c>
      <c r="CT14">
        <v>125.10547004243604</v>
      </c>
      <c r="CU14">
        <v>38.914513385556326</v>
      </c>
      <c r="CV14">
        <v>416.20479884358383</v>
      </c>
      <c r="CW14">
        <v>0</v>
      </c>
      <c r="CX14">
        <v>61.024100028212644</v>
      </c>
      <c r="CY14">
        <v>-20.08350115609177</v>
      </c>
      <c r="CZ14">
        <v>110.6137757950704</v>
      </c>
      <c r="DA14">
        <v>533.8401584097048</v>
      </c>
      <c r="DB14">
        <v>187.0240590651919</v>
      </c>
      <c r="DC14">
        <v>253.01512541444183</v>
      </c>
      <c r="DD14">
        <v>0</v>
      </c>
      <c r="DE14">
        <v>-55.83893314777342</v>
      </c>
      <c r="DF14">
        <v>240.04028582611298</v>
      </c>
      <c r="DG14">
        <v>2.4464152692205814</v>
      </c>
      <c r="DH14">
        <v>10.846341655082687</v>
      </c>
      <c r="DI14">
        <v>62.434566739423836</v>
      </c>
      <c r="DJ14">
        <v>0</v>
      </c>
      <c r="DK14">
        <v>156.1235472019365</v>
      </c>
      <c r="DL14">
        <v>126.05108646995151</v>
      </c>
      <c r="DM14">
        <v>36.04827872872893</v>
      </c>
      <c r="DN14">
        <v>416.7647202404373</v>
      </c>
      <c r="DO14">
        <v>0</v>
      </c>
      <c r="DP14">
        <v>57.40438342944531</v>
      </c>
      <c r="DQ14">
        <v>-22.52089292205225</v>
      </c>
      <c r="DR14">
        <v>124.69461387789322</v>
      </c>
      <c r="DS14">
        <v>559.4622868862102</v>
      </c>
      <c r="DT14">
        <v>145.87459998124086</v>
      </c>
      <c r="DU14">
        <v>259.2424030079593</v>
      </c>
      <c r="DV14">
        <v>0</v>
      </c>
      <c r="DW14">
        <v>-30.815476274043153</v>
      </c>
      <c r="DX14">
        <v>217.40952754292474</v>
      </c>
      <c r="DY14">
        <v>10.034659096237116</v>
      </c>
      <c r="DZ14">
        <v>14.323847043255304</v>
      </c>
      <c r="EA14">
        <v>76.01263383358535</v>
      </c>
      <c r="EB14">
        <v>0</v>
      </c>
      <c r="EC14">
        <v>165.96378554290453</v>
      </c>
      <c r="ED14">
        <v>134.75569113045924</v>
      </c>
      <c r="EE14">
        <v>48.16249732450705</v>
      </c>
      <c r="EF14">
        <v>472.6445018394958</v>
      </c>
      <c r="EG14">
        <v>0</v>
      </c>
      <c r="EH14">
        <v>32.579753136977835</v>
      </c>
      <c r="EI14">
        <v>-19.14343537540506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-1058.9570251919645</v>
      </c>
    </row>
    <row r="15" spans="20:158" ht="12.75">
      <c r="T15" s="3"/>
      <c r="BO15" s="3">
        <v>15</v>
      </c>
      <c r="BP15">
        <v>111.1656007086752</v>
      </c>
      <c r="BQ15">
        <v>545.1845362023852</v>
      </c>
      <c r="BR15">
        <v>200.34063389430773</v>
      </c>
      <c r="BS15">
        <v>262.82408839679636</v>
      </c>
      <c r="BT15">
        <v>0</v>
      </c>
      <c r="BU15">
        <v>-22.90739183199776</v>
      </c>
      <c r="BV15">
        <v>144.50775017745323</v>
      </c>
      <c r="BW15">
        <v>17.520415570338567</v>
      </c>
      <c r="BX15">
        <v>8.760778768512349</v>
      </c>
      <c r="BY15">
        <v>66.15954736592339</v>
      </c>
      <c r="BZ15">
        <v>0</v>
      </c>
      <c r="CA15">
        <v>149.7009538969925</v>
      </c>
      <c r="CB15">
        <v>115.11751388123173</v>
      </c>
      <c r="CC15">
        <v>52.47209595551615</v>
      </c>
      <c r="CD15">
        <v>428.50644286622867</v>
      </c>
      <c r="CE15">
        <v>0</v>
      </c>
      <c r="CF15">
        <v>65.0355912901762</v>
      </c>
      <c r="CG15">
        <v>0.6279128315819792</v>
      </c>
      <c r="CH15">
        <v>112.37572409894302</v>
      </c>
      <c r="CI15">
        <v>540.688217055503</v>
      </c>
      <c r="CJ15">
        <v>200.47668082819726</v>
      </c>
      <c r="CK15">
        <v>263.19508691460703</v>
      </c>
      <c r="CL15">
        <v>0</v>
      </c>
      <c r="CM15">
        <v>-21.550612715618065</v>
      </c>
      <c r="CN15">
        <v>148.66542870953788</v>
      </c>
      <c r="CO15">
        <v>16.63656181730619</v>
      </c>
      <c r="CP15">
        <v>7.681831423315472</v>
      </c>
      <c r="CQ15">
        <v>64.97455429969446</v>
      </c>
      <c r="CR15">
        <v>0</v>
      </c>
      <c r="CS15">
        <v>149.78712286696995</v>
      </c>
      <c r="CT15">
        <v>111.04224402487306</v>
      </c>
      <c r="CU15">
        <v>50.98802859137775</v>
      </c>
      <c r="CV15">
        <v>421.5406903963135</v>
      </c>
      <c r="CW15">
        <v>0</v>
      </c>
      <c r="CX15">
        <v>65.96910016647418</v>
      </c>
      <c r="CY15">
        <v>-3.0433026593805974</v>
      </c>
      <c r="CZ15">
        <v>116.59543874325742</v>
      </c>
      <c r="DA15">
        <v>546.4006172546202</v>
      </c>
      <c r="DB15">
        <v>192.10597225768296</v>
      </c>
      <c r="DC15">
        <v>265.27527176402094</v>
      </c>
      <c r="DD15">
        <v>0</v>
      </c>
      <c r="DE15">
        <v>-24.956493188645435</v>
      </c>
      <c r="DF15">
        <v>158.3841356928943</v>
      </c>
      <c r="DG15">
        <v>15.906665022150698</v>
      </c>
      <c r="DH15">
        <v>4.469773831807342</v>
      </c>
      <c r="DI15">
        <v>64.24755591423452</v>
      </c>
      <c r="DJ15">
        <v>0</v>
      </c>
      <c r="DK15">
        <v>145.74161492118057</v>
      </c>
      <c r="DL15">
        <v>109.66956364850878</v>
      </c>
      <c r="DM15">
        <v>42.17712850228759</v>
      </c>
      <c r="DN15">
        <v>425.3634567125007</v>
      </c>
      <c r="DO15">
        <v>0</v>
      </c>
      <c r="DP15">
        <v>60.83814471007375</v>
      </c>
      <c r="DQ15">
        <v>-4.0341686666856384</v>
      </c>
      <c r="DR15">
        <v>121.93712416694088</v>
      </c>
      <c r="DS15">
        <v>604.57146302913</v>
      </c>
      <c r="DT15">
        <v>151.9123140403534</v>
      </c>
      <c r="DU15">
        <v>264.0515516965274</v>
      </c>
      <c r="DV15">
        <v>0</v>
      </c>
      <c r="DW15">
        <v>-32.17833170709926</v>
      </c>
      <c r="DX15">
        <v>162.74397014881632</v>
      </c>
      <c r="DY15">
        <v>20.772367444539217</v>
      </c>
      <c r="DZ15">
        <v>8.545683359717206</v>
      </c>
      <c r="EA15">
        <v>83.94366519691417</v>
      </c>
      <c r="EB15">
        <v>0</v>
      </c>
      <c r="EC15">
        <v>158.77392096109614</v>
      </c>
      <c r="ED15">
        <v>121.84762124563137</v>
      </c>
      <c r="EE15">
        <v>50.397214250943094</v>
      </c>
      <c r="EF15">
        <v>479.0481087093808</v>
      </c>
      <c r="EG15">
        <v>0</v>
      </c>
      <c r="EH15">
        <v>31.23570148174322</v>
      </c>
      <c r="EI15">
        <v>-2.8349989877208897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-1059.2462462953706</v>
      </c>
    </row>
    <row r="16" spans="20:158" ht="12.75">
      <c r="T16" s="3"/>
      <c r="BO16" s="3">
        <v>16</v>
      </c>
      <c r="BP16">
        <v>107.9292704597227</v>
      </c>
      <c r="BQ16">
        <v>526.985845870673</v>
      </c>
      <c r="BR16">
        <v>78.04817845040712</v>
      </c>
      <c r="BS16">
        <v>290.05496863958916</v>
      </c>
      <c r="BT16">
        <v>0</v>
      </c>
      <c r="BU16">
        <v>-23.669281104343185</v>
      </c>
      <c r="BV16">
        <v>226.31009194445463</v>
      </c>
      <c r="BW16">
        <v>5.6049610625027935</v>
      </c>
      <c r="BX16">
        <v>4.676562584315777</v>
      </c>
      <c r="BY16">
        <v>61.70698033209287</v>
      </c>
      <c r="BZ16">
        <v>0</v>
      </c>
      <c r="CA16">
        <v>129.03132919590203</v>
      </c>
      <c r="CB16">
        <v>115.97087568156208</v>
      </c>
      <c r="CC16">
        <v>31.696190374737068</v>
      </c>
      <c r="CD16">
        <v>404.9545212468195</v>
      </c>
      <c r="CE16">
        <v>0</v>
      </c>
      <c r="CF16">
        <v>37.161989185935894</v>
      </c>
      <c r="CG16">
        <v>-5.9123451288319036</v>
      </c>
      <c r="CH16">
        <v>108.97459737540751</v>
      </c>
      <c r="CI16">
        <v>527.0207396348703</v>
      </c>
      <c r="CJ16">
        <v>79.15094543567209</v>
      </c>
      <c r="CK16">
        <v>289.1425801241967</v>
      </c>
      <c r="CL16">
        <v>0</v>
      </c>
      <c r="CM16">
        <v>-22.998263781052646</v>
      </c>
      <c r="CN16">
        <v>228.38839202109153</v>
      </c>
      <c r="CO16">
        <v>5.727054106631935</v>
      </c>
      <c r="CP16">
        <v>2.9789375737001653</v>
      </c>
      <c r="CQ16">
        <v>59.816448165049486</v>
      </c>
      <c r="CR16">
        <v>0</v>
      </c>
      <c r="CS16">
        <v>130.44337937559754</v>
      </c>
      <c r="CT16">
        <v>114.96092854370866</v>
      </c>
      <c r="CU16">
        <v>30.065300962798233</v>
      </c>
      <c r="CV16">
        <v>398.8263343541064</v>
      </c>
      <c r="CW16">
        <v>0</v>
      </c>
      <c r="CX16">
        <v>37.97246236767783</v>
      </c>
      <c r="CY16">
        <v>-8.226192214520008</v>
      </c>
      <c r="CZ16">
        <v>106.78312813133223</v>
      </c>
      <c r="DA16">
        <v>528.1114683849291</v>
      </c>
      <c r="DB16">
        <v>75.81595376853423</v>
      </c>
      <c r="DC16">
        <v>290.94537283436944</v>
      </c>
      <c r="DD16">
        <v>0</v>
      </c>
      <c r="DE16">
        <v>-27.71509637485717</v>
      </c>
      <c r="DF16">
        <v>236.51523760570586</v>
      </c>
      <c r="DG16">
        <v>5.226953458881476</v>
      </c>
      <c r="DH16">
        <v>0.42559880911582354</v>
      </c>
      <c r="DI16">
        <v>61.7547841313185</v>
      </c>
      <c r="DJ16">
        <v>0</v>
      </c>
      <c r="DK16">
        <v>126.71185298950051</v>
      </c>
      <c r="DL16">
        <v>112.25167071435395</v>
      </c>
      <c r="DM16">
        <v>28.676421919723143</v>
      </c>
      <c r="DN16">
        <v>402.31104577618635</v>
      </c>
      <c r="DO16">
        <v>0</v>
      </c>
      <c r="DP16">
        <v>34.86411698943802</v>
      </c>
      <c r="DQ16">
        <v>-11.74025605157621</v>
      </c>
      <c r="DR16">
        <v>112.32712340864467</v>
      </c>
      <c r="DS16">
        <v>553.3237855820864</v>
      </c>
      <c r="DT16">
        <v>107.89117383518148</v>
      </c>
      <c r="DU16">
        <v>289.0669120489462</v>
      </c>
      <c r="DV16">
        <v>0</v>
      </c>
      <c r="DW16">
        <v>-27.241424863152545</v>
      </c>
      <c r="DX16">
        <v>207.86279884242737</v>
      </c>
      <c r="DY16">
        <v>9.249883244000719</v>
      </c>
      <c r="DZ16">
        <v>1.6755682239215832</v>
      </c>
      <c r="EA16">
        <v>75.20016344095139</v>
      </c>
      <c r="EB16">
        <v>0</v>
      </c>
      <c r="EC16">
        <v>140.55996665242438</v>
      </c>
      <c r="ED16">
        <v>122.61800628261828</v>
      </c>
      <c r="EE16">
        <v>37.39041490123194</v>
      </c>
      <c r="EF16">
        <v>477.33400031360804</v>
      </c>
      <c r="EG16">
        <v>0</v>
      </c>
      <c r="EH16">
        <v>29.25994309594434</v>
      </c>
      <c r="EI16">
        <v>-8.152486288943335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-949.6592102196221</v>
      </c>
    </row>
    <row r="17" spans="20:158" ht="12.75">
      <c r="T17" s="3"/>
      <c r="BO17" s="3">
        <v>17</v>
      </c>
      <c r="BP17">
        <v>117.63466092158278</v>
      </c>
      <c r="BQ17">
        <v>538.367018239115</v>
      </c>
      <c r="BR17">
        <v>201.77157463576975</v>
      </c>
      <c r="BS17">
        <v>289.2957493741243</v>
      </c>
      <c r="BT17">
        <v>0</v>
      </c>
      <c r="BU17">
        <v>-1.9798194332974424</v>
      </c>
      <c r="BV17">
        <v>211.40549387189307</v>
      </c>
      <c r="BW17">
        <v>7.745240916191139</v>
      </c>
      <c r="BX17">
        <v>2.7258853318097223</v>
      </c>
      <c r="BY17">
        <v>63.20020510167487</v>
      </c>
      <c r="BZ17">
        <v>0</v>
      </c>
      <c r="CA17">
        <v>101.920510248345</v>
      </c>
      <c r="CB17">
        <v>125.6056252129733</v>
      </c>
      <c r="CC17">
        <v>16.046253791667635</v>
      </c>
      <c r="CD17">
        <v>340.70437269028247</v>
      </c>
      <c r="CE17">
        <v>0</v>
      </c>
      <c r="CF17">
        <v>0.8996136535561376</v>
      </c>
      <c r="CG17">
        <v>-6.399501195358323</v>
      </c>
      <c r="CH17">
        <v>117.44624067008994</v>
      </c>
      <c r="CI17">
        <v>536.3169603525325</v>
      </c>
      <c r="CJ17">
        <v>203.68975982715605</v>
      </c>
      <c r="CK17">
        <v>289.7608281411906</v>
      </c>
      <c r="CL17">
        <v>0</v>
      </c>
      <c r="CM17">
        <v>-0.6437553128554016</v>
      </c>
      <c r="CN17">
        <v>213.38905265764825</v>
      </c>
      <c r="CO17">
        <v>7.034029464656334</v>
      </c>
      <c r="CP17">
        <v>1.3060747258328345</v>
      </c>
      <c r="CQ17">
        <v>61.833055748369745</v>
      </c>
      <c r="CR17">
        <v>0</v>
      </c>
      <c r="CS17">
        <v>102.51005060520035</v>
      </c>
      <c r="CT17">
        <v>122.66619315942437</v>
      </c>
      <c r="CU17">
        <v>14.990259336935777</v>
      </c>
      <c r="CV17">
        <v>333.46786585296775</v>
      </c>
      <c r="CW17">
        <v>0</v>
      </c>
      <c r="CX17">
        <v>1.5597426101428418</v>
      </c>
      <c r="CY17">
        <v>-8.637731268021303</v>
      </c>
      <c r="CZ17">
        <v>121.63781604265633</v>
      </c>
      <c r="DA17">
        <v>539.2492189558775</v>
      </c>
      <c r="DB17">
        <v>197.65569736822536</v>
      </c>
      <c r="DC17">
        <v>289.09313812449096</v>
      </c>
      <c r="DD17">
        <v>0</v>
      </c>
      <c r="DE17">
        <v>-6.530317499086007</v>
      </c>
      <c r="DF17">
        <v>221.92245121915207</v>
      </c>
      <c r="DG17">
        <v>6.411142027941523</v>
      </c>
      <c r="DH17">
        <v>0.4394724356696287</v>
      </c>
      <c r="DI17">
        <v>60.458924969832125</v>
      </c>
      <c r="DJ17">
        <v>0</v>
      </c>
      <c r="DK17">
        <v>97.72736305197611</v>
      </c>
      <c r="DL17">
        <v>119.68251655331703</v>
      </c>
      <c r="DM17">
        <v>9.434439620843223</v>
      </c>
      <c r="DN17">
        <v>337.5519833691627</v>
      </c>
      <c r="DO17">
        <v>0</v>
      </c>
      <c r="DP17">
        <v>-0.940299652204727</v>
      </c>
      <c r="DQ17">
        <v>-9.377211071269066</v>
      </c>
      <c r="DR17">
        <v>127.36674815672127</v>
      </c>
      <c r="DS17">
        <v>570.7021861614758</v>
      </c>
      <c r="DT17">
        <v>155.21271689114516</v>
      </c>
      <c r="DU17">
        <v>285.5371495528483</v>
      </c>
      <c r="DV17">
        <v>0</v>
      </c>
      <c r="DW17">
        <v>-21.529824667965535</v>
      </c>
      <c r="DX17">
        <v>199.66745726493428</v>
      </c>
      <c r="DY17">
        <v>13.191832168354699</v>
      </c>
      <c r="DZ17">
        <v>3.375844431329146</v>
      </c>
      <c r="EA17">
        <v>77.4124194895144</v>
      </c>
      <c r="EB17">
        <v>0</v>
      </c>
      <c r="EC17">
        <v>112.91829573046996</v>
      </c>
      <c r="ED17">
        <v>133.38344408362272</v>
      </c>
      <c r="EE17">
        <v>20.492365557226776</v>
      </c>
      <c r="EF17">
        <v>407.6778121901825</v>
      </c>
      <c r="EG17">
        <v>0</v>
      </c>
      <c r="EH17">
        <v>-13.104093776489686</v>
      </c>
      <c r="EI17">
        <v>-5.641222122433158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-945.0859006332656</v>
      </c>
    </row>
    <row r="18" spans="20:158" ht="12.75">
      <c r="T18" s="3"/>
      <c r="BO18" s="3">
        <v>18</v>
      </c>
      <c r="BP18">
        <v>378.1995085785457</v>
      </c>
      <c r="BQ18">
        <v>7989.84459719814</v>
      </c>
      <c r="BR18">
        <v>4307.731956767142</v>
      </c>
      <c r="BS18">
        <v>0</v>
      </c>
      <c r="BT18">
        <v>776.1404365575294</v>
      </c>
      <c r="BU18">
        <v>5194.63779593683</v>
      </c>
      <c r="BV18">
        <v>89.46222148773913</v>
      </c>
      <c r="BW18">
        <v>-618.2659568521051</v>
      </c>
      <c r="BX18">
        <v>1551.3588458407903</v>
      </c>
      <c r="BY18">
        <v>-233.96651000229141</v>
      </c>
      <c r="BZ18">
        <v>0</v>
      </c>
      <c r="CA18">
        <v>700.3283037189991</v>
      </c>
      <c r="CB18">
        <v>1195.6549436326013</v>
      </c>
      <c r="CC18">
        <v>200.81870523723777</v>
      </c>
      <c r="CD18">
        <v>4225.753427970888</v>
      </c>
      <c r="CE18">
        <v>0</v>
      </c>
      <c r="CF18">
        <v>1320.131536178989</v>
      </c>
      <c r="CG18">
        <v>25.153072249177967</v>
      </c>
      <c r="CH18">
        <v>367.03363090110025</v>
      </c>
      <c r="CI18">
        <v>8105.540638222709</v>
      </c>
      <c r="CJ18">
        <v>4319.3986970551105</v>
      </c>
      <c r="CK18">
        <v>-271.8685219486018</v>
      </c>
      <c r="CL18">
        <v>777.0755527498281</v>
      </c>
      <c r="CM18">
        <v>5200.326040524891</v>
      </c>
      <c r="CN18">
        <v>89.27254851490677</v>
      </c>
      <c r="CO18">
        <v>-614.1373589840118</v>
      </c>
      <c r="CP18">
        <v>1553.111458160467</v>
      </c>
      <c r="CQ18">
        <v>-233.25735533696863</v>
      </c>
      <c r="CR18">
        <v>0</v>
      </c>
      <c r="CS18">
        <v>698.0838068850794</v>
      </c>
      <c r="CT18">
        <v>1249.0875462757247</v>
      </c>
      <c r="CU18">
        <v>210.28364374408767</v>
      </c>
      <c r="CV18">
        <v>4190.877558192302</v>
      </c>
      <c r="CW18">
        <v>0</v>
      </c>
      <c r="CX18">
        <v>1327.7677185047082</v>
      </c>
      <c r="CY18">
        <v>20.04305106535509</v>
      </c>
      <c r="CZ18">
        <v>415.56773601985606</v>
      </c>
      <c r="DA18">
        <v>0</v>
      </c>
      <c r="DB18">
        <v>4299.677537936174</v>
      </c>
      <c r="DC18">
        <v>-272.29182108071814</v>
      </c>
      <c r="DD18">
        <v>775.3378621065883</v>
      </c>
      <c r="DE18">
        <v>5235.292445668418</v>
      </c>
      <c r="DF18">
        <v>92.42006604017637</v>
      </c>
      <c r="DG18">
        <v>-605.8407458983816</v>
      </c>
      <c r="DH18">
        <v>1545.5944655587466</v>
      </c>
      <c r="DI18">
        <v>-227.70344266008752</v>
      </c>
      <c r="DJ18">
        <v>0</v>
      </c>
      <c r="DK18">
        <v>672.1498592816341</v>
      </c>
      <c r="DL18">
        <v>1246.944332464607</v>
      </c>
      <c r="DM18">
        <v>146.02985377992408</v>
      </c>
      <c r="DN18">
        <v>4172.792326767709</v>
      </c>
      <c r="DO18">
        <v>0</v>
      </c>
      <c r="DP18">
        <v>1217.0374746774462</v>
      </c>
      <c r="DQ18">
        <v>31.380616612013732</v>
      </c>
      <c r="DR18">
        <v>377.64399031368765</v>
      </c>
      <c r="DS18">
        <v>0</v>
      </c>
      <c r="DT18">
        <v>4409.126709018625</v>
      </c>
      <c r="DU18">
        <v>-295.1866104452724</v>
      </c>
      <c r="DV18">
        <v>767.1632685981373</v>
      </c>
      <c r="DW18">
        <v>5309.345888865316</v>
      </c>
      <c r="DX18">
        <v>0</v>
      </c>
      <c r="DY18">
        <v>-668.9937247849655</v>
      </c>
      <c r="DZ18">
        <v>1860.5233966616531</v>
      </c>
      <c r="EA18">
        <v>-221.50445675448415</v>
      </c>
      <c r="EB18">
        <v>0</v>
      </c>
      <c r="EC18">
        <v>641.4573031174061</v>
      </c>
      <c r="ED18">
        <v>1170.8764593136475</v>
      </c>
      <c r="EE18">
        <v>0</v>
      </c>
      <c r="EF18">
        <v>0</v>
      </c>
      <c r="EG18">
        <v>0</v>
      </c>
      <c r="EH18">
        <v>1106.9515691299005</v>
      </c>
      <c r="EI18">
        <v>-29.6893296758505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-13418.225969534615</v>
      </c>
    </row>
    <row r="19" spans="20:158" ht="12.75">
      <c r="T19" s="3"/>
      <c r="BO19" s="3">
        <v>19</v>
      </c>
      <c r="BP19">
        <v>375.63497442412336</v>
      </c>
      <c r="BQ19">
        <v>7964.269123049397</v>
      </c>
      <c r="BR19">
        <v>4315.030153847704</v>
      </c>
      <c r="BS19">
        <v>0</v>
      </c>
      <c r="BT19">
        <v>772.919873633562</v>
      </c>
      <c r="BU19">
        <v>5196.93367209891</v>
      </c>
      <c r="BV19">
        <v>89.4300995321733</v>
      </c>
      <c r="BW19">
        <v>-615.8618856325456</v>
      </c>
      <c r="BX19">
        <v>1545.874345342317</v>
      </c>
      <c r="BY19">
        <v>-246.4485572164386</v>
      </c>
      <c r="BZ19">
        <v>0</v>
      </c>
      <c r="CA19">
        <v>689.4596870471057</v>
      </c>
      <c r="CB19">
        <v>1200.1240276077172</v>
      </c>
      <c r="CC19">
        <v>199.8239189678567</v>
      </c>
      <c r="CD19">
        <v>4233.241959791866</v>
      </c>
      <c r="CE19">
        <v>0</v>
      </c>
      <c r="CF19">
        <v>1335.4765111543422</v>
      </c>
      <c r="CG19">
        <v>15.557841320650065</v>
      </c>
      <c r="CH19">
        <v>365.0772389013295</v>
      </c>
      <c r="CI19">
        <v>8080.323686523964</v>
      </c>
      <c r="CJ19">
        <v>4326.456318559511</v>
      </c>
      <c r="CK19">
        <v>-278.35033009943686</v>
      </c>
      <c r="CL19">
        <v>774.7542682406516</v>
      </c>
      <c r="CM19">
        <v>5202.936603777877</v>
      </c>
      <c r="CN19">
        <v>89.56202818558185</v>
      </c>
      <c r="CO19">
        <v>-611.9063595945751</v>
      </c>
      <c r="CP19">
        <v>1547.8674530812925</v>
      </c>
      <c r="CQ19">
        <v>-246.26681593335158</v>
      </c>
      <c r="CR19">
        <v>0</v>
      </c>
      <c r="CS19">
        <v>687.2957409969654</v>
      </c>
      <c r="CT19">
        <v>1255.6997120350636</v>
      </c>
      <c r="CU19">
        <v>209.41099000915077</v>
      </c>
      <c r="CV19">
        <v>4199.002538205106</v>
      </c>
      <c r="CW19">
        <v>0</v>
      </c>
      <c r="CX19">
        <v>1343.7835891034658</v>
      </c>
      <c r="CY19">
        <v>10.617012228175067</v>
      </c>
      <c r="CZ19">
        <v>414.9803314066251</v>
      </c>
      <c r="DA19">
        <v>0</v>
      </c>
      <c r="DB19">
        <v>4307.216132233832</v>
      </c>
      <c r="DC19">
        <v>-278.04623859202326</v>
      </c>
      <c r="DD19">
        <v>772.889101610017</v>
      </c>
      <c r="DE19">
        <v>5238.034938661806</v>
      </c>
      <c r="DF19">
        <v>91.9990878625283</v>
      </c>
      <c r="DG19">
        <v>-603.6916311267872</v>
      </c>
      <c r="DH19">
        <v>1540.6452588414165</v>
      </c>
      <c r="DI19">
        <v>-237.60560619854257</v>
      </c>
      <c r="DJ19">
        <v>0</v>
      </c>
      <c r="DK19">
        <v>676.7018929489033</v>
      </c>
      <c r="DL19">
        <v>1250.9298671571325</v>
      </c>
      <c r="DM19">
        <v>146.56733617366066</v>
      </c>
      <c r="DN19">
        <v>4180.150260003386</v>
      </c>
      <c r="DO19">
        <v>0</v>
      </c>
      <c r="DP19">
        <v>1224.2107146935493</v>
      </c>
      <c r="DQ19">
        <v>32.55474863399383</v>
      </c>
      <c r="DR19">
        <v>375.4215075852972</v>
      </c>
      <c r="DS19">
        <v>0</v>
      </c>
      <c r="DT19">
        <v>4419.1779468230225</v>
      </c>
      <c r="DU19">
        <v>-291.13990792184745</v>
      </c>
      <c r="DV19">
        <v>771.6382915044082</v>
      </c>
      <c r="DW19">
        <v>5314.614552252779</v>
      </c>
      <c r="DX19">
        <v>0</v>
      </c>
      <c r="DY19">
        <v>-665.8223741003177</v>
      </c>
      <c r="DZ19">
        <v>1853.1583959884592</v>
      </c>
      <c r="EA19">
        <v>-227.13762971987634</v>
      </c>
      <c r="EB19">
        <v>0</v>
      </c>
      <c r="EC19">
        <v>645.5867585298232</v>
      </c>
      <c r="ED19">
        <v>1176.5235200218492</v>
      </c>
      <c r="EE19">
        <v>0</v>
      </c>
      <c r="EF19">
        <v>0</v>
      </c>
      <c r="EG19">
        <v>0</v>
      </c>
      <c r="EH19">
        <v>1108.5968125917352</v>
      </c>
      <c r="EI19">
        <v>-32.33139049199185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-13396.30823090426</v>
      </c>
    </row>
    <row r="20" spans="20:158" ht="12.75">
      <c r="T20" s="3"/>
      <c r="BO20" s="3">
        <v>20</v>
      </c>
      <c r="BP20">
        <v>324.29403073998907</v>
      </c>
      <c r="BQ20">
        <v>7977.316913773594</v>
      </c>
      <c r="BR20">
        <v>4401.5267438276815</v>
      </c>
      <c r="BS20">
        <v>0</v>
      </c>
      <c r="BT20">
        <v>756.9235355250247</v>
      </c>
      <c r="BU20">
        <v>5164.516174365155</v>
      </c>
      <c r="BV20">
        <v>90.21333261351437</v>
      </c>
      <c r="BW20">
        <v>-625.815724498497</v>
      </c>
      <c r="BX20">
        <v>1512.5389882397724</v>
      </c>
      <c r="BY20">
        <v>-339.25560879278555</v>
      </c>
      <c r="BZ20">
        <v>0</v>
      </c>
      <c r="CA20">
        <v>843.6448555758915</v>
      </c>
      <c r="CB20">
        <v>1228.2966089842928</v>
      </c>
      <c r="CC20">
        <v>120.9885990913631</v>
      </c>
      <c r="CD20">
        <v>4240.287842824732</v>
      </c>
      <c r="CE20">
        <v>0</v>
      </c>
      <c r="CF20">
        <v>1299.994928077814</v>
      </c>
      <c r="CG20">
        <v>29.210266056608926</v>
      </c>
      <c r="CH20">
        <v>314.8139698171107</v>
      </c>
      <c r="CI20">
        <v>8089.815927800355</v>
      </c>
      <c r="CJ20">
        <v>4412.0597155217765</v>
      </c>
      <c r="CK20">
        <v>-442.91050884803974</v>
      </c>
      <c r="CL20">
        <v>757.7903468217226</v>
      </c>
      <c r="CM20">
        <v>5171.322751324062</v>
      </c>
      <c r="CN20">
        <v>90.62864669168707</v>
      </c>
      <c r="CO20">
        <v>-621.7350234834756</v>
      </c>
      <c r="CP20">
        <v>1514.6707418901112</v>
      </c>
      <c r="CQ20">
        <v>-338.7250682314705</v>
      </c>
      <c r="CR20">
        <v>0</v>
      </c>
      <c r="CS20">
        <v>840.8514142261957</v>
      </c>
      <c r="CT20">
        <v>1279.9288739055057</v>
      </c>
      <c r="CU20">
        <v>128.7430129756282</v>
      </c>
      <c r="CV20">
        <v>4196.476495272885</v>
      </c>
      <c r="CW20">
        <v>0</v>
      </c>
      <c r="CX20">
        <v>1310.4360916412127</v>
      </c>
      <c r="CY20">
        <v>24.46510197459539</v>
      </c>
      <c r="CZ20">
        <v>375.9875762859443</v>
      </c>
      <c r="DA20">
        <v>0</v>
      </c>
      <c r="DB20">
        <v>4395.5451516146395</v>
      </c>
      <c r="DC20">
        <v>-442.50779019114145</v>
      </c>
      <c r="DD20">
        <v>756.9924832330686</v>
      </c>
      <c r="DE20">
        <v>5207.239714788144</v>
      </c>
      <c r="DF20">
        <v>92.68815554181924</v>
      </c>
      <c r="DG20">
        <v>-612.7512671939742</v>
      </c>
      <c r="DH20">
        <v>1505.3735746456377</v>
      </c>
      <c r="DI20">
        <v>-329.0999443018982</v>
      </c>
      <c r="DJ20">
        <v>0</v>
      </c>
      <c r="DK20">
        <v>818.0168306827612</v>
      </c>
      <c r="DL20">
        <v>1269.7902457048667</v>
      </c>
      <c r="DM20">
        <v>59.416787198233784</v>
      </c>
      <c r="DN20">
        <v>4185.57133495074</v>
      </c>
      <c r="DO20">
        <v>0</v>
      </c>
      <c r="DP20">
        <v>1257.0549967390752</v>
      </c>
      <c r="DQ20">
        <v>40.505482298329106</v>
      </c>
      <c r="DR20">
        <v>397.6991029261417</v>
      </c>
      <c r="DS20">
        <v>0</v>
      </c>
      <c r="DT20">
        <v>4511.085388154508</v>
      </c>
      <c r="DU20">
        <v>-445.0369839868539</v>
      </c>
      <c r="DV20">
        <v>756.6360464115301</v>
      </c>
      <c r="DW20">
        <v>5305.522046581042</v>
      </c>
      <c r="DX20">
        <v>0</v>
      </c>
      <c r="DY20">
        <v>-670.1135718034691</v>
      </c>
      <c r="DZ20">
        <v>1820.1503301858206</v>
      </c>
      <c r="EA20">
        <v>-308.8965643265966</v>
      </c>
      <c r="EB20">
        <v>0</v>
      </c>
      <c r="EC20">
        <v>776.0187657717726</v>
      </c>
      <c r="ED20">
        <v>1195.978117997972</v>
      </c>
      <c r="EE20">
        <v>0</v>
      </c>
      <c r="EF20">
        <v>0</v>
      </c>
      <c r="EG20">
        <v>0</v>
      </c>
      <c r="EH20">
        <v>1201.312537468094</v>
      </c>
      <c r="EI20">
        <v>-19.927523463047265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-13286.535816200654</v>
      </c>
    </row>
    <row r="21" spans="20:158" ht="12.75">
      <c r="T21" s="3"/>
      <c r="BO21" s="3">
        <v>21</v>
      </c>
      <c r="BP21">
        <v>392.68175773934774</v>
      </c>
      <c r="BQ21">
        <v>7979.712772893847</v>
      </c>
      <c r="BR21">
        <v>4412.450299235451</v>
      </c>
      <c r="BS21">
        <v>0</v>
      </c>
      <c r="BT21">
        <v>484.80910400750537</v>
      </c>
      <c r="BU21">
        <v>5294.943906392919</v>
      </c>
      <c r="BV21">
        <v>81.06151580255577</v>
      </c>
      <c r="BW21">
        <v>-581.0601983688773</v>
      </c>
      <c r="BX21">
        <v>1428.4378641156015</v>
      </c>
      <c r="BY21">
        <v>-363.7232298411653</v>
      </c>
      <c r="BZ21">
        <v>0</v>
      </c>
      <c r="CA21">
        <v>670.9886846850454</v>
      </c>
      <c r="CB21">
        <v>1331.1976633249978</v>
      </c>
      <c r="CC21">
        <v>75.8988810333787</v>
      </c>
      <c r="CD21">
        <v>4235.7751603105</v>
      </c>
      <c r="CE21">
        <v>0</v>
      </c>
      <c r="CF21">
        <v>1267.8403546766742</v>
      </c>
      <c r="CG21">
        <v>-106.90836595988999</v>
      </c>
      <c r="CH21">
        <v>381.45299174356956</v>
      </c>
      <c r="CI21">
        <v>8097.2493156752935</v>
      </c>
      <c r="CJ21">
        <v>4423.520137091807</v>
      </c>
      <c r="CK21">
        <v>-369.2985701069916</v>
      </c>
      <c r="CL21">
        <v>486.01570826221763</v>
      </c>
      <c r="CM21">
        <v>5306.6215595194435</v>
      </c>
      <c r="CN21">
        <v>81.9227229270373</v>
      </c>
      <c r="CO21">
        <v>-577.4662424235211</v>
      </c>
      <c r="CP21">
        <v>1431.187199972271</v>
      </c>
      <c r="CQ21">
        <v>-363.3655482606868</v>
      </c>
      <c r="CR21">
        <v>0</v>
      </c>
      <c r="CS21">
        <v>667.6340744682676</v>
      </c>
      <c r="CT21">
        <v>1381.267456954924</v>
      </c>
      <c r="CU21">
        <v>83.42188230986969</v>
      </c>
      <c r="CV21">
        <v>4198.378687015371</v>
      </c>
      <c r="CW21">
        <v>0</v>
      </c>
      <c r="CX21">
        <v>1278.1949528583125</v>
      </c>
      <c r="CY21">
        <v>-111.39589056416533</v>
      </c>
      <c r="CZ21">
        <v>435.53413168036315</v>
      </c>
      <c r="DA21">
        <v>0</v>
      </c>
      <c r="DB21">
        <v>4405.153359265471</v>
      </c>
      <c r="DC21">
        <v>-368.90156587761913</v>
      </c>
      <c r="DD21">
        <v>484.54098301007406</v>
      </c>
      <c r="DE21">
        <v>5339.085748434859</v>
      </c>
      <c r="DF21">
        <v>84.7660706928297</v>
      </c>
      <c r="DG21">
        <v>-568.0838321052892</v>
      </c>
      <c r="DH21">
        <v>1420.860400142165</v>
      </c>
      <c r="DI21">
        <v>-355.2018595407591</v>
      </c>
      <c r="DJ21">
        <v>0</v>
      </c>
      <c r="DK21">
        <v>653.9350329996599</v>
      </c>
      <c r="DL21">
        <v>1368.0728051487613</v>
      </c>
      <c r="DM21">
        <v>17.32520845966979</v>
      </c>
      <c r="DN21">
        <v>4186.816333152415</v>
      </c>
      <c r="DO21">
        <v>0</v>
      </c>
      <c r="DP21">
        <v>1256.2547415828417</v>
      </c>
      <c r="DQ21">
        <v>-92.2670794484059</v>
      </c>
      <c r="DR21">
        <v>504.75083249843675</v>
      </c>
      <c r="DS21">
        <v>0</v>
      </c>
      <c r="DT21">
        <v>4515.804374296861</v>
      </c>
      <c r="DU21">
        <v>-372.7280556130476</v>
      </c>
      <c r="DV21">
        <v>492.43277782171094</v>
      </c>
      <c r="DW21">
        <v>5363.813463422102</v>
      </c>
      <c r="DX21">
        <v>0</v>
      </c>
      <c r="DY21">
        <v>-634.6544457286727</v>
      </c>
      <c r="DZ21">
        <v>1716.1601072957799</v>
      </c>
      <c r="EA21">
        <v>-341.7069893739656</v>
      </c>
      <c r="EB21">
        <v>0</v>
      </c>
      <c r="EC21">
        <v>624.1377274134179</v>
      </c>
      <c r="ED21">
        <v>1287.6883628500998</v>
      </c>
      <c r="EE21">
        <v>0</v>
      </c>
      <c r="EF21">
        <v>0</v>
      </c>
      <c r="EG21">
        <v>0</v>
      </c>
      <c r="EH21">
        <v>1216.3566610276275</v>
      </c>
      <c r="EI21">
        <v>-118.54652604098439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-13077.373802277572</v>
      </c>
    </row>
    <row r="22" ht="12.75">
      <c r="T22" s="3"/>
    </row>
    <row r="23" ht="12.75">
      <c r="T23" s="3"/>
    </row>
    <row r="24" ht="12.75">
      <c r="T24" s="3"/>
    </row>
    <row r="25" ht="12.75">
      <c r="T25" s="3"/>
    </row>
    <row r="26" ht="12.75">
      <c r="T26" s="3"/>
    </row>
    <row r="27" ht="12.75">
      <c r="T27" s="3"/>
    </row>
    <row r="28" ht="12.75">
      <c r="T28" s="3"/>
    </row>
    <row r="29" ht="12.75">
      <c r="T29" s="3"/>
    </row>
    <row r="43" spans="2:177" ht="12.75">
      <c r="B43" s="49" t="s">
        <v>114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28" t="s">
        <v>220</v>
      </c>
      <c r="U43" s="50" t="s">
        <v>167</v>
      </c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49" t="s">
        <v>115</v>
      </c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 t="s">
        <v>166</v>
      </c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</row>
    <row r="44" spans="1:177" ht="12.75">
      <c r="A44" s="1" t="s">
        <v>5</v>
      </c>
      <c r="B44" s="29" t="s">
        <v>6</v>
      </c>
      <c r="C44" s="29" t="s">
        <v>7</v>
      </c>
      <c r="D44" s="29" t="s">
        <v>8</v>
      </c>
      <c r="E44" s="29" t="s">
        <v>9</v>
      </c>
      <c r="F44" s="29" t="s">
        <v>10</v>
      </c>
      <c r="G44" s="29" t="s">
        <v>11</v>
      </c>
      <c r="H44" s="29" t="s">
        <v>12</v>
      </c>
      <c r="I44" s="29" t="s">
        <v>13</v>
      </c>
      <c r="J44" s="29" t="s">
        <v>14</v>
      </c>
      <c r="K44" s="29" t="s">
        <v>15</v>
      </c>
      <c r="L44" s="29" t="s">
        <v>16</v>
      </c>
      <c r="M44" s="29" t="s">
        <v>17</v>
      </c>
      <c r="N44" s="29" t="s">
        <v>18</v>
      </c>
      <c r="O44" s="29" t="s">
        <v>19</v>
      </c>
      <c r="P44" s="29" t="s">
        <v>20</v>
      </c>
      <c r="Q44" s="29" t="s">
        <v>21</v>
      </c>
      <c r="R44" s="29" t="s">
        <v>22</v>
      </c>
      <c r="S44" s="29" t="s">
        <v>23</v>
      </c>
      <c r="T44" s="30" t="s">
        <v>118</v>
      </c>
      <c r="U44" s="31" t="s">
        <v>119</v>
      </c>
      <c r="V44" s="31" t="s">
        <v>120</v>
      </c>
      <c r="W44" s="31" t="s">
        <v>123</v>
      </c>
      <c r="X44" s="31" t="s">
        <v>124</v>
      </c>
      <c r="Y44" s="31" t="s">
        <v>126</v>
      </c>
      <c r="Z44" s="31" t="s">
        <v>127</v>
      </c>
      <c r="AA44" s="31" t="s">
        <v>129</v>
      </c>
      <c r="AB44" s="31" t="s">
        <v>130</v>
      </c>
      <c r="AC44" s="31" t="s">
        <v>132</v>
      </c>
      <c r="AD44" s="31" t="s">
        <v>133</v>
      </c>
      <c r="AE44" s="31" t="s">
        <v>135</v>
      </c>
      <c r="AF44" s="31" t="s">
        <v>136</v>
      </c>
      <c r="AG44" s="31" t="s">
        <v>138</v>
      </c>
      <c r="AH44" s="31" t="s">
        <v>139</v>
      </c>
      <c r="AI44" s="31" t="s">
        <v>141</v>
      </c>
      <c r="AJ44" s="31" t="s">
        <v>143</v>
      </c>
      <c r="AK44" s="31" t="s">
        <v>145</v>
      </c>
      <c r="AL44" s="31" t="s">
        <v>147</v>
      </c>
      <c r="AM44" s="31" t="s">
        <v>149</v>
      </c>
      <c r="AN44" s="31" t="s">
        <v>151</v>
      </c>
      <c r="AO44" s="31" t="s">
        <v>152</v>
      </c>
      <c r="AP44" s="31" t="s">
        <v>154</v>
      </c>
      <c r="AQ44" s="31" t="s">
        <v>156</v>
      </c>
      <c r="AR44" s="31" t="s">
        <v>158</v>
      </c>
      <c r="AS44" s="31" t="s">
        <v>160</v>
      </c>
      <c r="AT44" s="31" t="s">
        <v>162</v>
      </c>
      <c r="AU44" s="31" t="s">
        <v>164</v>
      </c>
      <c r="AV44" s="31" t="s">
        <v>121</v>
      </c>
      <c r="AW44" s="31" t="s">
        <v>122</v>
      </c>
      <c r="AX44" s="31" t="s">
        <v>125</v>
      </c>
      <c r="AY44" s="31" t="s">
        <v>128</v>
      </c>
      <c r="AZ44" s="31" t="s">
        <v>131</v>
      </c>
      <c r="BA44" s="31" t="s">
        <v>134</v>
      </c>
      <c r="BB44" s="31" t="s">
        <v>137</v>
      </c>
      <c r="BC44" s="31" t="s">
        <v>140</v>
      </c>
      <c r="BD44" s="31" t="s">
        <v>142</v>
      </c>
      <c r="BE44" s="31" t="s">
        <v>144</v>
      </c>
      <c r="BF44" s="31" t="s">
        <v>146</v>
      </c>
      <c r="BG44" s="31" t="s">
        <v>148</v>
      </c>
      <c r="BH44" s="31" t="s">
        <v>150</v>
      </c>
      <c r="BI44" s="31" t="s">
        <v>153</v>
      </c>
      <c r="BJ44" s="31" t="s">
        <v>155</v>
      </c>
      <c r="BK44" s="31" t="s">
        <v>157</v>
      </c>
      <c r="BL44" s="31" t="s">
        <v>159</v>
      </c>
      <c r="BM44" s="31" t="s">
        <v>161</v>
      </c>
      <c r="BN44" s="31" t="s">
        <v>163</v>
      </c>
      <c r="BO44" s="31" t="s">
        <v>165</v>
      </c>
      <c r="BP44" s="33" t="s">
        <v>24</v>
      </c>
      <c r="BQ44" s="33" t="s">
        <v>25</v>
      </c>
      <c r="BR44" s="33" t="s">
        <v>26</v>
      </c>
      <c r="BS44" s="33" t="s">
        <v>27</v>
      </c>
      <c r="BT44" s="33" t="s">
        <v>28</v>
      </c>
      <c r="BU44" s="33" t="s">
        <v>29</v>
      </c>
      <c r="BV44" s="33" t="s">
        <v>30</v>
      </c>
      <c r="BW44" s="33" t="s">
        <v>31</v>
      </c>
      <c r="BX44" s="33" t="s">
        <v>32</v>
      </c>
      <c r="BY44" s="33" t="s">
        <v>33</v>
      </c>
      <c r="BZ44" s="33" t="s">
        <v>34</v>
      </c>
      <c r="CA44" s="33" t="s">
        <v>35</v>
      </c>
      <c r="CB44" s="33" t="s">
        <v>36</v>
      </c>
      <c r="CC44" s="33" t="s">
        <v>37</v>
      </c>
      <c r="CD44" s="33" t="s">
        <v>38</v>
      </c>
      <c r="CE44" s="33" t="s">
        <v>39</v>
      </c>
      <c r="CF44" s="33" t="s">
        <v>40</v>
      </c>
      <c r="CG44" s="33" t="s">
        <v>41</v>
      </c>
      <c r="CH44" s="33" t="s">
        <v>42</v>
      </c>
      <c r="CI44" s="33" t="s">
        <v>43</v>
      </c>
      <c r="CJ44" s="33" t="s">
        <v>44</v>
      </c>
      <c r="CK44" s="33" t="s">
        <v>45</v>
      </c>
      <c r="CL44" s="33" t="s">
        <v>46</v>
      </c>
      <c r="CM44" s="33" t="s">
        <v>47</v>
      </c>
      <c r="CN44" s="33" t="s">
        <v>48</v>
      </c>
      <c r="CO44" s="33" t="s">
        <v>49</v>
      </c>
      <c r="CP44" s="33" t="s">
        <v>50</v>
      </c>
      <c r="CQ44" s="33" t="s">
        <v>51</v>
      </c>
      <c r="CR44" s="33" t="s">
        <v>52</v>
      </c>
      <c r="CS44" s="33" t="s">
        <v>53</v>
      </c>
      <c r="CT44" s="33" t="s">
        <v>54</v>
      </c>
      <c r="CU44" s="33" t="s">
        <v>55</v>
      </c>
      <c r="CV44" s="33" t="s">
        <v>56</v>
      </c>
      <c r="CW44" s="33" t="s">
        <v>57</v>
      </c>
      <c r="CX44" s="33" t="s">
        <v>58</v>
      </c>
      <c r="CY44" s="33" t="s">
        <v>59</v>
      </c>
      <c r="CZ44" s="33" t="s">
        <v>60</v>
      </c>
      <c r="DA44" s="33" t="s">
        <v>61</v>
      </c>
      <c r="DB44" s="33" t="s">
        <v>62</v>
      </c>
      <c r="DC44" s="33" t="s">
        <v>63</v>
      </c>
      <c r="DD44" s="33" t="s">
        <v>64</v>
      </c>
      <c r="DE44" s="33" t="s">
        <v>65</v>
      </c>
      <c r="DF44" s="33" t="s">
        <v>66</v>
      </c>
      <c r="DG44" s="33" t="s">
        <v>67</v>
      </c>
      <c r="DH44" s="33" t="s">
        <v>68</v>
      </c>
      <c r="DI44" s="33" t="s">
        <v>69</v>
      </c>
      <c r="DJ44" s="33" t="s">
        <v>70</v>
      </c>
      <c r="DK44" s="33" t="s">
        <v>71</v>
      </c>
      <c r="DL44" s="33" t="s">
        <v>72</v>
      </c>
      <c r="DM44" s="33" t="s">
        <v>73</v>
      </c>
      <c r="DN44" s="33" t="s">
        <v>74</v>
      </c>
      <c r="DO44" s="33" t="s">
        <v>75</v>
      </c>
      <c r="DP44" s="33" t="s">
        <v>76</v>
      </c>
      <c r="DQ44" s="33" t="s">
        <v>77</v>
      </c>
      <c r="DR44" s="33" t="s">
        <v>78</v>
      </c>
      <c r="DS44" s="33" t="s">
        <v>79</v>
      </c>
      <c r="DT44" s="33" t="s">
        <v>80</v>
      </c>
      <c r="DU44" s="33" t="s">
        <v>81</v>
      </c>
      <c r="DV44" s="33" t="s">
        <v>82</v>
      </c>
      <c r="DW44" s="33" t="s">
        <v>83</v>
      </c>
      <c r="DX44" s="33" t="s">
        <v>84</v>
      </c>
      <c r="DY44" s="33" t="s">
        <v>85</v>
      </c>
      <c r="DZ44" s="33" t="s">
        <v>86</v>
      </c>
      <c r="EA44" s="33" t="s">
        <v>87</v>
      </c>
      <c r="EB44" s="33" t="s">
        <v>88</v>
      </c>
      <c r="EC44" s="33" t="s">
        <v>89</v>
      </c>
      <c r="ED44" s="33" t="s">
        <v>90</v>
      </c>
      <c r="EE44" s="33" t="s">
        <v>91</v>
      </c>
      <c r="EF44" s="33" t="s">
        <v>92</v>
      </c>
      <c r="EG44" s="33" t="s">
        <v>93</v>
      </c>
      <c r="EH44" s="33" t="s">
        <v>94</v>
      </c>
      <c r="EI44" s="33" t="s">
        <v>95</v>
      </c>
      <c r="EJ44" s="33" t="s">
        <v>96</v>
      </c>
      <c r="EK44" s="33" t="s">
        <v>97</v>
      </c>
      <c r="EL44" s="33" t="s">
        <v>98</v>
      </c>
      <c r="EM44" s="33" t="s">
        <v>99</v>
      </c>
      <c r="EN44" s="33" t="s">
        <v>100</v>
      </c>
      <c r="EO44" s="33" t="s">
        <v>101</v>
      </c>
      <c r="EP44" s="33" t="s">
        <v>102</v>
      </c>
      <c r="EQ44" s="33" t="s">
        <v>103</v>
      </c>
      <c r="ER44" s="33" t="s">
        <v>104</v>
      </c>
      <c r="ES44" s="33" t="s">
        <v>105</v>
      </c>
      <c r="ET44" s="33" t="s">
        <v>106</v>
      </c>
      <c r="EU44" s="33" t="s">
        <v>107</v>
      </c>
      <c r="EV44" s="33" t="s">
        <v>108</v>
      </c>
      <c r="EW44" s="33" t="s">
        <v>109</v>
      </c>
      <c r="EX44" s="33" t="s">
        <v>110</v>
      </c>
      <c r="EY44" s="33" t="s">
        <v>111</v>
      </c>
      <c r="EZ44" s="33" t="s">
        <v>112</v>
      </c>
      <c r="FA44" s="33" t="s">
        <v>113</v>
      </c>
      <c r="FB44" s="41">
        <v>1</v>
      </c>
      <c r="FC44" s="41">
        <v>2</v>
      </c>
      <c r="FD44" s="41">
        <v>3</v>
      </c>
      <c r="FE44" s="41">
        <v>4</v>
      </c>
      <c r="FF44" s="41">
        <v>5</v>
      </c>
      <c r="FG44" s="41">
        <v>6</v>
      </c>
      <c r="FH44" s="41">
        <v>7</v>
      </c>
      <c r="FI44" s="41">
        <v>8</v>
      </c>
      <c r="FJ44" s="41">
        <v>10</v>
      </c>
      <c r="FK44" s="41">
        <v>11</v>
      </c>
      <c r="FL44" s="41">
        <v>12</v>
      </c>
      <c r="FM44" s="41">
        <v>13</v>
      </c>
      <c r="FN44" s="41">
        <v>14</v>
      </c>
      <c r="FO44" s="41">
        <v>15</v>
      </c>
      <c r="FP44" s="41">
        <v>16</v>
      </c>
      <c r="FQ44" s="41">
        <v>17</v>
      </c>
      <c r="FR44" s="41">
        <v>18</v>
      </c>
      <c r="FS44" s="41">
        <v>19</v>
      </c>
      <c r="FT44" s="41">
        <v>20</v>
      </c>
      <c r="FU44" s="41">
        <v>21</v>
      </c>
    </row>
    <row r="45" spans="1:177" ht="12.75">
      <c r="A45" s="5" t="s">
        <v>191</v>
      </c>
      <c r="B45" s="29">
        <f>'Front End'!D10</f>
        <v>1</v>
      </c>
      <c r="C45" s="29">
        <f>'Front End'!D11</f>
        <v>1</v>
      </c>
      <c r="D45" s="29">
        <f>'Front End'!D12</f>
        <v>1</v>
      </c>
      <c r="E45" s="29">
        <f>'Front End'!D13</f>
        <v>2</v>
      </c>
      <c r="F45" s="29">
        <f>'Front End'!D14</f>
        <v>1</v>
      </c>
      <c r="G45" s="29">
        <f>'Front End'!D15</f>
        <v>1</v>
      </c>
      <c r="H45" s="29">
        <f>'Front End'!D16</f>
        <v>1</v>
      </c>
      <c r="I45" s="29">
        <f>'Front End'!D17</f>
        <v>1</v>
      </c>
      <c r="J45" s="29">
        <f>'Front End'!D18</f>
        <v>1</v>
      </c>
      <c r="K45" s="29">
        <f>'Front End'!D19</f>
        <v>1</v>
      </c>
      <c r="L45" s="29">
        <f>'Front End'!D20</f>
        <v>1</v>
      </c>
      <c r="M45" s="29">
        <f>'Front End'!D21</f>
        <v>1</v>
      </c>
      <c r="N45" s="29">
        <f>'Front End'!D22</f>
        <v>0</v>
      </c>
      <c r="O45" s="29">
        <f>'Front End'!D23</f>
        <v>0</v>
      </c>
      <c r="P45" s="29">
        <f>'Front End'!D24</f>
        <v>0</v>
      </c>
      <c r="Q45" s="29">
        <f>'Front End'!D25</f>
        <v>0</v>
      </c>
      <c r="R45" s="29">
        <f>'Front End'!D26</f>
        <v>0</v>
      </c>
      <c r="S45" s="29">
        <f>'Front End'!D27</f>
        <v>0</v>
      </c>
      <c r="T45" s="29">
        <f>'Front End'!D30</f>
        <v>3</v>
      </c>
      <c r="U45" s="31">
        <f>IF(G45&gt;1,1,0)</f>
        <v>0</v>
      </c>
      <c r="V45" s="31">
        <f>IF(H45&gt;1,1,IF(I45&gt;1,1,IF(H45=1,0,IF(I45=1,0,1))))</f>
        <v>0</v>
      </c>
      <c r="W45" s="31">
        <f>IF(G45&gt;1,1,0)</f>
        <v>0</v>
      </c>
      <c r="X45" s="31">
        <f>IF(H45&gt;2,1,IF(I45&gt;2,1,IF(H45=2,0,IF(I45=2,0,1))))</f>
        <v>1</v>
      </c>
      <c r="Y45" s="31">
        <f>IF(G45&gt;1,1,0)</f>
        <v>0</v>
      </c>
      <c r="Z45" s="31">
        <f>IF(H45&gt;3,1,IF(I45&gt;3,1,IF(H45=3,0,IF(I45=3,0,1))))</f>
        <v>1</v>
      </c>
      <c r="AA45" s="31">
        <f>IF(G45&gt;1,1,0)</f>
        <v>0</v>
      </c>
      <c r="AB45" s="31">
        <f>IF(H45=4,0,IF(I45=4,0,1))</f>
        <v>1</v>
      </c>
      <c r="AC45" s="31">
        <f>IF(H45&gt;2,0,IF(I45&gt;2,0,1))</f>
        <v>1</v>
      </c>
      <c r="AD45" s="31">
        <f>IF(N45&gt;2,0,1)</f>
        <v>1</v>
      </c>
      <c r="AE45" s="31">
        <f>IF(H45=4,1,IF(I45=4,1,IF(H45=2,0,IF(H45=3,0,IF(I45=2,0,IF(I45=3,0,1))))))</f>
        <v>1</v>
      </c>
      <c r="AF45" s="31">
        <v>0</v>
      </c>
      <c r="AG45" s="31">
        <f>IF(H45&gt;2,0,IF(I45&gt;2,0,1))</f>
        <v>1</v>
      </c>
      <c r="AH45" s="31">
        <f>IF(P45&gt;2,0,1)</f>
        <v>1</v>
      </c>
      <c r="AI45" s="31">
        <f>IF(G45&gt;0,0,1)</f>
        <v>0</v>
      </c>
      <c r="AJ45" s="31">
        <f>IF(G45&lt;2,0,1)</f>
        <v>0</v>
      </c>
      <c r="AK45" s="31">
        <f>IF(G45=1,0,IF(G45=2,0,1))</f>
        <v>0</v>
      </c>
      <c r="AL45" s="31">
        <f>IF(G45&gt;2,0,1)</f>
        <v>1</v>
      </c>
      <c r="AM45" s="31">
        <f>IF(G45&gt;2,0,1)</f>
        <v>1</v>
      </c>
      <c r="AN45" s="31">
        <f>IF(G45&gt;1,0,1)</f>
        <v>1</v>
      </c>
      <c r="AO45" s="31">
        <f>IF(H45&gt;2,0,1)</f>
        <v>1</v>
      </c>
      <c r="AP45" s="31">
        <f>IF(G45&gt;1,0,1)</f>
        <v>1</v>
      </c>
      <c r="AQ45" s="31">
        <f>IF(G45&gt;0,0,1)</f>
        <v>0</v>
      </c>
      <c r="AR45" s="31">
        <f>IF(E45=1,0,IF(E45=2,0,1))</f>
        <v>0</v>
      </c>
      <c r="AS45" s="31">
        <f>IF(E45=2,0,IF(E45=3,0,1))</f>
        <v>0</v>
      </c>
      <c r="AT45" s="31">
        <f>IF(E45=3,0,IF(E45=4,0,1))</f>
        <v>1</v>
      </c>
      <c r="AU45" s="31">
        <f>IF(E45&gt;1,0,1)</f>
        <v>0</v>
      </c>
      <c r="AV45" s="31">
        <f>IF(SUM(U45:V45)&gt;0,1,0)</f>
        <v>0</v>
      </c>
      <c r="AW45" s="31">
        <f>IF(SUM(U45:V45)&gt;0,1,0)</f>
        <v>0</v>
      </c>
      <c r="AX45" s="31">
        <f>IF(SUM(W45:X45)&gt;0,1,0)</f>
        <v>1</v>
      </c>
      <c r="AY45" s="31">
        <f>IF(SUM(Y45:Z45)&gt;0,1,0)</f>
        <v>1</v>
      </c>
      <c r="AZ45" s="31">
        <f>IF(SUM(AA45:AB45)&gt;0,1,0)</f>
        <v>1</v>
      </c>
      <c r="BA45" s="31">
        <f>IF(SUM(AC45:AD45)&gt;0,1,0)</f>
        <v>1</v>
      </c>
      <c r="BB45" s="31">
        <f>IF(SUM(AE45:AF45)&gt;0,1,0)</f>
        <v>1</v>
      </c>
      <c r="BC45" s="31">
        <f>IF(SUM(AG45:AH45)&gt;0,1,0)</f>
        <v>1</v>
      </c>
      <c r="BD45" s="31">
        <f>IF(AI45=1,1,0)</f>
        <v>0</v>
      </c>
      <c r="BE45" s="31">
        <f>IF(AJ45=1,1,0)</f>
        <v>0</v>
      </c>
      <c r="BF45" s="31">
        <f>IF(AK45=1,1,0)</f>
        <v>0</v>
      </c>
      <c r="BG45" s="31">
        <f>IF(AL45=1,1,0)</f>
        <v>1</v>
      </c>
      <c r="BH45" s="31">
        <f>IF(AM45=1,1,0)</f>
        <v>1</v>
      </c>
      <c r="BI45" s="31">
        <f>IF(SUM(AN45:AO45)&gt;0,1,0)</f>
        <v>1</v>
      </c>
      <c r="BJ45" s="31">
        <f aca="true" t="shared" si="0" ref="BJ45:BO45">IF(AP45=1,1,0)</f>
        <v>1</v>
      </c>
      <c r="BK45" s="31">
        <f t="shared" si="0"/>
        <v>0</v>
      </c>
      <c r="BL45" s="31">
        <f t="shared" si="0"/>
        <v>0</v>
      </c>
      <c r="BM45" s="31">
        <f t="shared" si="0"/>
        <v>0</v>
      </c>
      <c r="BN45" s="31">
        <f t="shared" si="0"/>
        <v>1</v>
      </c>
      <c r="BO45" s="31">
        <f t="shared" si="0"/>
        <v>0</v>
      </c>
      <c r="BP45" s="33">
        <f>IF(B45=0,1,0)</f>
        <v>0</v>
      </c>
      <c r="BQ45" s="33">
        <f aca="true" t="shared" si="1" ref="BQ45:CG45">IF(C45=0,1,0)</f>
        <v>0</v>
      </c>
      <c r="BR45" s="33">
        <f t="shared" si="1"/>
        <v>0</v>
      </c>
      <c r="BS45" s="33">
        <f t="shared" si="1"/>
        <v>0</v>
      </c>
      <c r="BT45" s="33">
        <f t="shared" si="1"/>
        <v>0</v>
      </c>
      <c r="BU45" s="33">
        <f t="shared" si="1"/>
        <v>0</v>
      </c>
      <c r="BV45" s="33">
        <f t="shared" si="1"/>
        <v>0</v>
      </c>
      <c r="BW45" s="33">
        <f t="shared" si="1"/>
        <v>0</v>
      </c>
      <c r="BX45" s="33">
        <f t="shared" si="1"/>
        <v>0</v>
      </c>
      <c r="BY45" s="33">
        <f t="shared" si="1"/>
        <v>0</v>
      </c>
      <c r="BZ45" s="33">
        <f t="shared" si="1"/>
        <v>0</v>
      </c>
      <c r="CA45" s="33">
        <f t="shared" si="1"/>
        <v>0</v>
      </c>
      <c r="CB45" s="33">
        <f t="shared" si="1"/>
        <v>1</v>
      </c>
      <c r="CC45" s="33">
        <f t="shared" si="1"/>
        <v>1</v>
      </c>
      <c r="CD45" s="33">
        <f t="shared" si="1"/>
        <v>1</v>
      </c>
      <c r="CE45" s="33">
        <f t="shared" si="1"/>
        <v>1</v>
      </c>
      <c r="CF45" s="33">
        <f t="shared" si="1"/>
        <v>1</v>
      </c>
      <c r="CG45" s="33">
        <f t="shared" si="1"/>
        <v>1</v>
      </c>
      <c r="CH45" s="33">
        <f>IF(B45=1,1,0)</f>
        <v>1</v>
      </c>
      <c r="CI45" s="33">
        <f aca="true" t="shared" si="2" ref="CI45:CY45">IF(C45=1,1,0)</f>
        <v>1</v>
      </c>
      <c r="CJ45" s="33">
        <f t="shared" si="2"/>
        <v>1</v>
      </c>
      <c r="CK45" s="33">
        <f t="shared" si="2"/>
        <v>0</v>
      </c>
      <c r="CL45" s="33">
        <f t="shared" si="2"/>
        <v>1</v>
      </c>
      <c r="CM45" s="33">
        <f t="shared" si="2"/>
        <v>1</v>
      </c>
      <c r="CN45" s="33">
        <f t="shared" si="2"/>
        <v>1</v>
      </c>
      <c r="CO45" s="33">
        <f t="shared" si="2"/>
        <v>1</v>
      </c>
      <c r="CP45" s="33">
        <f t="shared" si="2"/>
        <v>1</v>
      </c>
      <c r="CQ45" s="33">
        <f t="shared" si="2"/>
        <v>1</v>
      </c>
      <c r="CR45" s="33">
        <f t="shared" si="2"/>
        <v>1</v>
      </c>
      <c r="CS45" s="33">
        <f t="shared" si="2"/>
        <v>1</v>
      </c>
      <c r="CT45" s="33">
        <f t="shared" si="2"/>
        <v>0</v>
      </c>
      <c r="CU45" s="33">
        <f t="shared" si="2"/>
        <v>0</v>
      </c>
      <c r="CV45" s="33">
        <f t="shared" si="2"/>
        <v>0</v>
      </c>
      <c r="CW45" s="33">
        <f t="shared" si="2"/>
        <v>0</v>
      </c>
      <c r="CX45" s="33">
        <f t="shared" si="2"/>
        <v>0</v>
      </c>
      <c r="CY45" s="33">
        <f t="shared" si="2"/>
        <v>0</v>
      </c>
      <c r="CZ45" s="33">
        <f>IF(B45=2,1,0)</f>
        <v>0</v>
      </c>
      <c r="DA45" s="33">
        <f aca="true" t="shared" si="3" ref="DA45:DQ45">IF(C45=2,1,0)</f>
        <v>0</v>
      </c>
      <c r="DB45" s="33">
        <f t="shared" si="3"/>
        <v>0</v>
      </c>
      <c r="DC45" s="33">
        <f t="shared" si="3"/>
        <v>1</v>
      </c>
      <c r="DD45" s="33">
        <f t="shared" si="3"/>
        <v>0</v>
      </c>
      <c r="DE45" s="33">
        <f t="shared" si="3"/>
        <v>0</v>
      </c>
      <c r="DF45" s="33">
        <f t="shared" si="3"/>
        <v>0</v>
      </c>
      <c r="DG45" s="33">
        <f t="shared" si="3"/>
        <v>0</v>
      </c>
      <c r="DH45" s="33">
        <f t="shared" si="3"/>
        <v>0</v>
      </c>
      <c r="DI45" s="33">
        <f t="shared" si="3"/>
        <v>0</v>
      </c>
      <c r="DJ45" s="33">
        <f t="shared" si="3"/>
        <v>0</v>
      </c>
      <c r="DK45" s="33">
        <f t="shared" si="3"/>
        <v>0</v>
      </c>
      <c r="DL45" s="33">
        <f t="shared" si="3"/>
        <v>0</v>
      </c>
      <c r="DM45" s="33">
        <f t="shared" si="3"/>
        <v>0</v>
      </c>
      <c r="DN45" s="33">
        <f t="shared" si="3"/>
        <v>0</v>
      </c>
      <c r="DO45" s="33">
        <f t="shared" si="3"/>
        <v>0</v>
      </c>
      <c r="DP45" s="33">
        <f t="shared" si="3"/>
        <v>0</v>
      </c>
      <c r="DQ45" s="33">
        <f t="shared" si="3"/>
        <v>0</v>
      </c>
      <c r="DR45" s="33">
        <f>IF(B45=3,1,0)</f>
        <v>0</v>
      </c>
      <c r="DS45" s="33">
        <f aca="true" t="shared" si="4" ref="DS45:EI45">IF(C45=3,1,0)</f>
        <v>0</v>
      </c>
      <c r="DT45" s="33">
        <f t="shared" si="4"/>
        <v>0</v>
      </c>
      <c r="DU45" s="33">
        <f t="shared" si="4"/>
        <v>0</v>
      </c>
      <c r="DV45" s="33">
        <f t="shared" si="4"/>
        <v>0</v>
      </c>
      <c r="DW45" s="33">
        <f t="shared" si="4"/>
        <v>0</v>
      </c>
      <c r="DX45" s="33">
        <f t="shared" si="4"/>
        <v>0</v>
      </c>
      <c r="DY45" s="33">
        <f t="shared" si="4"/>
        <v>0</v>
      </c>
      <c r="DZ45" s="33">
        <f t="shared" si="4"/>
        <v>0</v>
      </c>
      <c r="EA45" s="33">
        <f t="shared" si="4"/>
        <v>0</v>
      </c>
      <c r="EB45" s="33">
        <f t="shared" si="4"/>
        <v>0</v>
      </c>
      <c r="EC45" s="33">
        <f t="shared" si="4"/>
        <v>0</v>
      </c>
      <c r="ED45" s="33">
        <f t="shared" si="4"/>
        <v>0</v>
      </c>
      <c r="EE45" s="33">
        <f t="shared" si="4"/>
        <v>0</v>
      </c>
      <c r="EF45" s="33">
        <f t="shared" si="4"/>
        <v>0</v>
      </c>
      <c r="EG45" s="33">
        <f t="shared" si="4"/>
        <v>0</v>
      </c>
      <c r="EH45" s="33">
        <f t="shared" si="4"/>
        <v>0</v>
      </c>
      <c r="EI45" s="33">
        <f t="shared" si="4"/>
        <v>0</v>
      </c>
      <c r="EJ45" s="33">
        <f>IF(B45=4,1,0)</f>
        <v>0</v>
      </c>
      <c r="EK45" s="33">
        <f aca="true" t="shared" si="5" ref="EK45:FA45">IF(C45=4,1,0)</f>
        <v>0</v>
      </c>
      <c r="EL45" s="33">
        <f t="shared" si="5"/>
        <v>0</v>
      </c>
      <c r="EM45" s="33">
        <f t="shared" si="5"/>
        <v>0</v>
      </c>
      <c r="EN45" s="33">
        <f t="shared" si="5"/>
        <v>0</v>
      </c>
      <c r="EO45" s="33">
        <f t="shared" si="5"/>
        <v>0</v>
      </c>
      <c r="EP45" s="33">
        <f t="shared" si="5"/>
        <v>0</v>
      </c>
      <c r="EQ45" s="33">
        <f t="shared" si="5"/>
        <v>0</v>
      </c>
      <c r="ER45" s="33">
        <f t="shared" si="5"/>
        <v>0</v>
      </c>
      <c r="ES45" s="33">
        <f t="shared" si="5"/>
        <v>0</v>
      </c>
      <c r="ET45" s="33">
        <f t="shared" si="5"/>
        <v>0</v>
      </c>
      <c r="EU45" s="33">
        <f t="shared" si="5"/>
        <v>0</v>
      </c>
      <c r="EV45" s="33">
        <f t="shared" si="5"/>
        <v>0</v>
      </c>
      <c r="EW45" s="33">
        <f t="shared" si="5"/>
        <v>0</v>
      </c>
      <c r="EX45" s="33">
        <f t="shared" si="5"/>
        <v>0</v>
      </c>
      <c r="EY45" s="33">
        <f t="shared" si="5"/>
        <v>0</v>
      </c>
      <c r="EZ45" s="33">
        <f t="shared" si="5"/>
        <v>0</v>
      </c>
      <c r="FA45" s="33">
        <f t="shared" si="5"/>
        <v>0</v>
      </c>
      <c r="FB45" s="42" t="str">
        <f>IF(T45=1,(SUMPRODUCT($BP$2:$FA$2,$BP45:$FA45)+$FB$2),".")</f>
        <v>.</v>
      </c>
      <c r="FC45" s="42" t="str">
        <f>IF(T45=1,(SUMPRODUCT($BP$3:$FA$3,$BP45:$FA45)+$FB$3),".")</f>
        <v>.</v>
      </c>
      <c r="FD45" s="42" t="str">
        <f>IF(T45=1,(SUMPRODUCT($BP$4:$FA$4,$BP45:$FA45)+$FB$4),".")</f>
        <v>.</v>
      </c>
      <c r="FE45" s="42" t="str">
        <f>IF(T45=1,(SUMPRODUCT($BP$5:$FA$5,$BP45:$FA45)+$FB$5),".")</f>
        <v>.</v>
      </c>
      <c r="FF45" s="42" t="str">
        <f>IF(T45=1,(SUMPRODUCT($BP$6:$FA$6,$BP45:$FA45)+$FB$6),".")</f>
        <v>.</v>
      </c>
      <c r="FG45" s="42" t="str">
        <f>IF(T45=1,(SUMPRODUCT($BP$7:$FA$7,$BP45:$FA45)+$FB$7),".")</f>
        <v>.</v>
      </c>
      <c r="FH45" s="42" t="str">
        <f>IF(T45=1,(SUMPRODUCT($BP$8:$FA$8,$BP45:$FA45)+$FB$8),".")</f>
        <v>.</v>
      </c>
      <c r="FI45" s="42" t="str">
        <f>IF(T45=1,(SUMPRODUCT($BP$9:$FA$9,$BP45:$FA45)+$FB$9),".")</f>
        <v>.</v>
      </c>
      <c r="FJ45" s="42" t="str">
        <f>IF(T45=2,(SUMPRODUCT($BP$10:$FA$10,$BP45:$FA45)+$FB$10),".")</f>
        <v>.</v>
      </c>
      <c r="FK45" s="42" t="str">
        <f>IF(T45=2,(SUMPRODUCT($BP$11:$FA$11,$BP45:$FA45)+$FB$11),".")</f>
        <v>.</v>
      </c>
      <c r="FL45" s="42" t="str">
        <f>IF(T45=2,(SUMPRODUCT($BP$12:$FA$12,$BP45:$FA45)+$FB$12),".")</f>
        <v>.</v>
      </c>
      <c r="FM45" s="42" t="str">
        <f>IF(T45=2,(SUMPRODUCT($BP$13:$FA$13,$BP45:$FA45)+$FB$13),".")</f>
        <v>.</v>
      </c>
      <c r="FN45" s="42" t="str">
        <f>IF(T45=2,(SUMPRODUCT($BP$14:$FA$14,$BP45:$FA45)+$FB$14),".")</f>
        <v>.</v>
      </c>
      <c r="FO45" s="42" t="str">
        <f>IF(T45=2,(SUMPRODUCT($BP$15:$FA$15,$BP45:$FA45)+$FB$15),".")</f>
        <v>.</v>
      </c>
      <c r="FP45" s="42" t="str">
        <f>IF(T45=2,(SUMPRODUCT($BP$16:$FA$16,$BP45:$FA45)+$FB$16),".")</f>
        <v>.</v>
      </c>
      <c r="FQ45" s="42" t="str">
        <f>IF(T45=2,(SUMPRODUCT($BP$17:$FA$17,$BP45:$FA45)+$FB$17),".")</f>
        <v>.</v>
      </c>
      <c r="FR45" s="42">
        <f>IF(T45=3,(SUMPRODUCT($BP$18:$FA$18,$BP45:$FA45)+$FB$18),".")</f>
        <v>13539.44155334667</v>
      </c>
      <c r="FS45" s="42">
        <f>IF(T45=3,(SUMPRODUCT($BP$19:$FA$19,$BP45:$FA45)+$FB$19),".")</f>
        <v>13525.9699520854</v>
      </c>
      <c r="FT45" s="42">
        <f>IF(T45=3,(SUMPRODUCT($BP$20:$FA$20,$BP45:$FA45)+$FB$20),".")</f>
        <v>13421.228061021086</v>
      </c>
      <c r="FU45" s="42">
        <f>IF(T45=3,(SUMPRODUCT($BP$21:$FA$21,$BP45:$FA45)+$FB$21),".")</f>
        <v>13292.300244206166</v>
      </c>
    </row>
    <row r="46" spans="1:20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3" spans="1:20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2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2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2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2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2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2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2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2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2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2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2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2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2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2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2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2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2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2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2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2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2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2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2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2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2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2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2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2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2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2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2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2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2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2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2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2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2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2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2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2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2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2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2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2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2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2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2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2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2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2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2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2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2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2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2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2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2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2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2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2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2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2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2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2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2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2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2.7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2.7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2.7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2.7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2.7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2.7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2.7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2.7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2.7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2.7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2.7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2.7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2.7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2.7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2.7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2.7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2.7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2.7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2.7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2.7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2.7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2.7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2.7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2.7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2.7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2.7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2.7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2.7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2.7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2.7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2.7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2.7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2.7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2.7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2.7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2.7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2.7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2.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2.7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2.7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2.7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2.7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2.7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2.7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2.7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2.7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2.7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2.7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2.7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2.7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2.7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2.7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2.7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2.7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2.7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2.7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2.7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2.7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2.7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2.7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2.7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2.7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2.7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2.7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2.7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2.7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2.7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2.7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2.7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2.7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2.7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2.7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2.7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2.7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2.7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2.7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2.7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2.7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2.7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2.7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2.7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2.7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2.7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2.7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2.7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2.7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2.7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2.7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2.7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2.7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2.7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2.7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2.7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2.7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2.7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2.7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2.7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2.7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2.7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2.7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2.7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2.7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2.7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2.7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2.7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2.7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2.7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2.7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2.7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2.7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2.7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2.7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2.7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2.7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2.7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2.7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2.7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2.7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2.7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2.7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2.7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2.7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2.7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2.7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2.7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2.7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2.7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2.7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2.7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2.7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2.7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2.7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2.7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2.7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2.7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2.7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2.7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2.7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2.7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2.7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2.7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2.7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2.7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2.7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2.7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2.7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2.7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2.7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2.7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2.7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2.7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2.7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2.7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2.7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2.7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2.7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2.7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2.7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2.7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2.7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2.7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2.7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2.7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2.7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2.7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2.7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2.7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2.7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2.7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2.7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2.7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2.7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2.7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2.7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2.7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2.7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2.7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2.7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2.7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2.7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2.7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2.7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2.7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2.7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2.7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2.7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2.7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2.7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2.7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2.7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2.7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2.7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2.7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2.7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2.7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2.7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2.7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2.7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2.7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2.7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2.7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2.7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2.7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2.7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2.7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2.7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2.7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2.7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2.7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2.7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2.7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2.7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2.7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2.7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2.7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2.7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2.7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2.7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2.7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2.7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2.7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2.7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2.7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2.7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2.7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2.7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2.7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2.7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2.7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2.7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2.7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2.7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2.7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2.7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2.7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2.7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2.7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2.7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2.7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2.7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2.7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2.7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2.7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2.7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2.7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2.7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2.7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2.7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2.7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2.7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2.7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2.7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2.7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2.7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2.7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2.7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2.7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2.7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2.7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2.7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2.7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2.7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2.7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2.7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2.7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2.7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2.7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2.7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2.7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2.7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2.7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2.7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2.7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2.7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2.7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2.7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2.7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2.7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2.7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2.7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2.7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2.7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2.7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2.7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2.7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2.7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2.7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2.7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2.7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2.7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2.7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2.7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2.7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2.7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2.7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2.7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2.7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2.7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2.7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2.7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2.7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2.7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2.7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2.7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2.7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2.7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2.7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2.7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2.7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2.7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2.7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2.7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2.7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2.7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2.7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2.7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2.7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2.7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2.7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2.7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2.7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2.7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2.7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2.7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2.7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2.7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2.7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2.7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2.7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2.7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2.7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2.7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2.7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2.7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2.7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2.7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2.7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2.7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2.7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2.7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2.7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2.7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2.7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2.7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2.7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2.7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2.7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2.7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2.7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2.7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2.7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2.7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2.7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2.7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2.7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2.7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2.7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2.7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2.7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2.7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2.7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2.7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2.7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2.7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2.7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2.7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2.7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2.7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2.7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2.7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2.7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2.7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2.7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2.7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2.7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2.7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2.7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2.7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2.7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2.7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2.7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2.7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2.7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2.7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2.7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2.7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2.7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2.7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2.7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2.7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2.7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2.7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2.7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2.7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2.7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2.7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2.7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2.7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2.7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2.7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2.7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2.7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2.7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2.7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2.7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2.7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2.7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2.7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2.7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2.7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2.7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2.7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2.7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2.7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2.7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2.7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2.7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2.7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2.7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2.7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2.7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2.7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2.7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2.7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2.7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2.7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2.7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2.7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2.7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2.7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2.7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2.7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2.7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2.7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2.7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2.7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2.7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2.7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2.7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2.7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2.7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2.7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2.7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2.7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2.7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2.7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2.7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2.7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2.7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2.7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2.7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2.7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2.7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2.7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2.7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2.7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2.7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2.7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2.7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2.7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2.7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2.7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2.7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2.7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2.7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2.7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2.7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2.7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2.7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2.7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2.7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2.7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2.7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2.7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2.7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2.7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2.7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2.7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2.7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2.7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2.7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2.7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2.7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2.7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2.7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2.7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2.7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2.7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2.75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2.75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2.75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2.75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2.75">
      <c r="A1005" s="1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2.75">
      <c r="A1006" s="1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2.75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2.75">
      <c r="A1008" s="1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2.75">
      <c r="A1009" s="1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2.75">
      <c r="A1010" s="1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2.75">
      <c r="A1011" s="1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2.75">
      <c r="A1012" s="1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2.75">
      <c r="A1013" s="1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2.75">
      <c r="A1014" s="1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2.75">
      <c r="A1015" s="1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2.75">
      <c r="A1016" s="1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12.75">
      <c r="A1017" s="1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1:20" ht="12.75">
      <c r="A1018" s="1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ht="12.75">
      <c r="A1019" s="1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ht="12.75">
      <c r="A1020" s="1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ht="12.75">
      <c r="A1021" s="1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1:20" ht="12.75">
      <c r="A1022" s="1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12.75">
      <c r="A1023" s="1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12.75">
      <c r="A1024" s="1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1:20" ht="12.75">
      <c r="A1025" s="1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ht="12.75">
      <c r="A1026" s="1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ht="12.75">
      <c r="A1027" s="1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ht="12.75">
      <c r="A1028" s="1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1:20" ht="12.75">
      <c r="A1029" s="1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12.75">
      <c r="A1030" s="1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12.75">
      <c r="A1031" s="1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1:20" ht="12.75">
      <c r="A1032" s="1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ht="12.75">
      <c r="A1033" s="1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ht="12.75">
      <c r="A1034" s="1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ht="12.75">
      <c r="A1035" s="1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1:20" ht="12.75">
      <c r="A1036" s="1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12.75">
      <c r="A1037" s="1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12.75">
      <c r="A1038" s="1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1:20" ht="12.75">
      <c r="A1039" s="1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ht="12.75">
      <c r="A1040" s="1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ht="12.75">
      <c r="A1041" s="1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ht="12.75">
      <c r="A1042" s="1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1:20" ht="12.75">
      <c r="A1043" s="1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12.75">
      <c r="A1044" s="1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12.75">
      <c r="A1045" s="1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1:20" ht="12.75">
      <c r="A1046" s="1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ht="12.75">
      <c r="A1047" s="1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ht="12.75">
      <c r="A1048" s="1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ht="12.75">
      <c r="A1049" s="1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</row>
    <row r="1050" spans="1:20" ht="12.75">
      <c r="A1050" s="1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12.75">
      <c r="A1051" s="1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12.75">
      <c r="A1052" s="1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</row>
    <row r="1053" spans="1:20" ht="12.75">
      <c r="A1053" s="1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ht="12.75">
      <c r="A1054" s="1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ht="12.75">
      <c r="A1055" s="1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ht="12.75">
      <c r="A1056" s="1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</row>
    <row r="1057" spans="1:20" ht="12.75">
      <c r="A1057" s="1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12.75">
      <c r="A1058" s="1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12.75">
      <c r="A1059" s="1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</row>
    <row r="1060" spans="1:20" ht="12.75">
      <c r="A1060" s="1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ht="12.75">
      <c r="A1061" s="1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ht="12.75">
      <c r="A1062" s="1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ht="12.75">
      <c r="A1063" s="1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</row>
    <row r="1064" spans="1:20" ht="12.75">
      <c r="A1064" s="1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12.75">
      <c r="A1065" s="1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12.75">
      <c r="A1066" s="1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1:20" ht="12.75">
      <c r="A1067" s="1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ht="12.75">
      <c r="A1068" s="1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ht="12.75">
      <c r="A1069" s="1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ht="12.75">
      <c r="A1070" s="1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1:20" ht="12.75">
      <c r="A1071" s="1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12.75">
      <c r="A1072" s="1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12.75">
      <c r="A1073" s="1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1:20" ht="12.75">
      <c r="A1074" s="1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ht="12.75">
      <c r="A1075" s="1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ht="12.75">
      <c r="A1076" s="1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ht="12.75">
      <c r="A1077" s="1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1:20" ht="12.75">
      <c r="A1078" s="1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12.75">
      <c r="A1079" s="1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12.75">
      <c r="A1080" s="1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1:20" ht="12.75">
      <c r="A1081" s="1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ht="12.75">
      <c r="A1082" s="1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ht="12.75">
      <c r="A1083" s="1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ht="12.75">
      <c r="A1084" s="1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1:20" ht="12.75">
      <c r="A1085" s="1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12.75">
      <c r="A1086" s="1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12.75">
      <c r="A1087" s="1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1:20" ht="12.75">
      <c r="A1088" s="1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ht="12.75">
      <c r="A1089" s="1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ht="12.75">
      <c r="A1090" s="1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ht="12.75">
      <c r="A1091" s="1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1:20" ht="12.75">
      <c r="A1092" s="1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12.75">
      <c r="A1093" s="1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12.75">
      <c r="A1094" s="1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1:20" ht="12.75">
      <c r="A1095" s="1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ht="12.75">
      <c r="A1096" s="1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ht="12.75">
      <c r="A1097" s="1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ht="12.75">
      <c r="A1098" s="1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1:20" ht="12.75">
      <c r="A1099" s="1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12.75">
      <c r="A1100" s="1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12.75">
      <c r="A1101" s="1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1:20" ht="12.75">
      <c r="A1102" s="1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ht="12.75">
      <c r="A1103" s="1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ht="12.75">
      <c r="A1104" s="1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ht="12.75">
      <c r="A1105" s="1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1:20" ht="12.75">
      <c r="A1106" s="1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ht="12.75">
      <c r="A1107" s="1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ht="12.75">
      <c r="A1108" s="1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1:20" ht="12.75">
      <c r="A1109" s="1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ht="12.75">
      <c r="A1110" s="1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ht="12.75">
      <c r="A1111" s="1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ht="12.75">
      <c r="A1112" s="1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1:20" ht="12.75">
      <c r="A1113" s="1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ht="12.75">
      <c r="A1114" s="1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ht="12.75">
      <c r="A1115" s="1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1:20" ht="12.75">
      <c r="A1116" s="1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ht="12.75">
      <c r="A1117" s="1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ht="12.75">
      <c r="A1118" s="1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ht="12.75">
      <c r="A1119" s="1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1:20" ht="12.75">
      <c r="A1120" s="1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ht="12.75">
      <c r="A1121" s="1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ht="12.75">
      <c r="A1122" s="1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1:20" ht="12.75">
      <c r="A1123" s="1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ht="12.75">
      <c r="A1124" s="1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ht="12.75">
      <c r="A1125" s="1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ht="12.75">
      <c r="A1126" s="1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1:20" ht="12.75">
      <c r="A1127" s="1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ht="12.75">
      <c r="A1128" s="1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ht="12.75">
      <c r="A1129" s="1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1:20" ht="12.75">
      <c r="A1130" s="1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ht="12.75">
      <c r="A1131" s="1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ht="12.75">
      <c r="A1132" s="1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ht="12.75">
      <c r="A1133" s="1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1:20" ht="12.75">
      <c r="A1134" s="1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ht="12.75">
      <c r="A1135" s="1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ht="12.75">
      <c r="A1136" s="1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1:20" ht="12.75">
      <c r="A1137" s="1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ht="12.75">
      <c r="A1138" s="1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ht="12.75">
      <c r="A1139" s="1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ht="12.75">
      <c r="A1140" s="1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1:20" ht="12.75">
      <c r="A1141" s="1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ht="12.75">
      <c r="A1142" s="1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ht="12.75">
      <c r="A1143" s="1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1:20" ht="12.75">
      <c r="A1144" s="1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ht="12.75">
      <c r="A1145" s="1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ht="12.75">
      <c r="A1146" s="1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ht="12.75">
      <c r="A1147" s="1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1:20" ht="12.75">
      <c r="A1148" s="1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ht="12.75">
      <c r="A1149" s="1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ht="12.75">
      <c r="A1150" s="1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1:20" ht="12.75">
      <c r="A1151" s="1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ht="12.75">
      <c r="A1152" s="1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ht="12.75">
      <c r="A1153" s="1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ht="12.75">
      <c r="A1154" s="1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1:20" ht="12.75">
      <c r="A1155" s="1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ht="12.75">
      <c r="A1156" s="1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ht="12.75">
      <c r="A1157" s="1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1:20" ht="12.75">
      <c r="A1158" s="1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ht="12.75">
      <c r="A1159" s="1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ht="12.75">
      <c r="A1160" s="1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ht="12.75">
      <c r="A1161" s="1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1:20" ht="12.75">
      <c r="A1162" s="1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12.75">
      <c r="A1163" s="1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12.75">
      <c r="A1164" s="1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1:20" ht="12.75">
      <c r="A1165" s="1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ht="12.75">
      <c r="A1166" s="1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ht="12.75">
      <c r="A1167" s="1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ht="12.75">
      <c r="A1168" s="1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1:20" ht="12.75">
      <c r="A1169" s="1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12.75">
      <c r="A1170" s="1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12.75">
      <c r="A1171" s="1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1:20" ht="12.75">
      <c r="A1172" s="1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ht="12.75">
      <c r="A1173" s="1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ht="12.75">
      <c r="A1174" s="1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ht="12.75">
      <c r="A1175" s="1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1:20" ht="12.75">
      <c r="A1176" s="1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12.75">
      <c r="A1177" s="1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12.75">
      <c r="A1178" s="1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1:20" ht="12.75">
      <c r="A1179" s="1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ht="12.75">
      <c r="A1180" s="1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ht="12.75">
      <c r="A1181" s="1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ht="12.75">
      <c r="A1182" s="1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1:20" ht="12.75">
      <c r="A1183" s="1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ht="12.75">
      <c r="A1184" s="1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ht="12.75">
      <c r="A1185" s="1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1:20" ht="12.75">
      <c r="A1186" s="1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ht="12.75">
      <c r="A1187" s="1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ht="12.75">
      <c r="A1188" s="1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ht="12.75">
      <c r="A1189" s="1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1:20" ht="12.75">
      <c r="A1190" s="1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ht="12.75">
      <c r="A1191" s="1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ht="12.75">
      <c r="A1192" s="1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1:20" ht="12.75">
      <c r="A1193" s="1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ht="12.75">
      <c r="A1194" s="1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ht="12.75">
      <c r="A1195" s="1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ht="12.75">
      <c r="A1196" s="1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1:20" ht="12.75">
      <c r="A1197" s="1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ht="12.75">
      <c r="A1198" s="1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ht="12.75">
      <c r="A1199" s="1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1:20" ht="12.75">
      <c r="A1200" s="1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ht="12.75">
      <c r="A1201" s="1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ht="12.75">
      <c r="A1202" s="1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ht="12.75">
      <c r="A1203" s="1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1:20" ht="12.75">
      <c r="A1204" s="1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ht="12.75">
      <c r="A1205" s="1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ht="12.75">
      <c r="A1206" s="1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1:20" ht="12.75">
      <c r="A1207" s="1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ht="12.75">
      <c r="A1208" s="1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ht="12.75">
      <c r="A1209" s="1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ht="12.75">
      <c r="A1210" s="1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1:20" ht="12.75">
      <c r="A1211" s="1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ht="12.75">
      <c r="A1212" s="1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ht="12.75">
      <c r="A1213" s="1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1:20" ht="12.75">
      <c r="A1214" s="1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ht="12.75">
      <c r="A1215" s="1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ht="12.75">
      <c r="A1216" s="1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ht="12.75">
      <c r="A1217" s="1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1:20" ht="12.75">
      <c r="A1218" s="1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ht="12.75">
      <c r="A1219" s="1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ht="12.75">
      <c r="A1220" s="1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1:20" ht="12.75">
      <c r="A1221" s="1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ht="12.75">
      <c r="A1222" s="1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ht="12.75">
      <c r="A1223" s="1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ht="12.75">
      <c r="A1224" s="1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1:20" ht="12.75">
      <c r="A1225" s="1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ht="12.75">
      <c r="A1226" s="1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ht="12.75">
      <c r="A1227" s="1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1:20" ht="12.75">
      <c r="A1228" s="1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ht="12.75">
      <c r="A1229" s="1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ht="12.75">
      <c r="A1230" s="1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ht="12.75">
      <c r="A1231" s="1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1:20" ht="12.75">
      <c r="A1232" s="1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ht="12.75">
      <c r="A1233" s="1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ht="12.75">
      <c r="A1234" s="1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1:20" ht="12.75">
      <c r="A1235" s="1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ht="12.75">
      <c r="A1236" s="1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ht="12.75">
      <c r="A1237" s="1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ht="12.75">
      <c r="A1238" s="1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1:20" ht="12.75">
      <c r="A1239" s="1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ht="12.75">
      <c r="A1240" s="1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ht="12.75">
      <c r="A1241" s="1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1:20" ht="12.75">
      <c r="A1242" s="1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ht="12.75">
      <c r="A1243" s="1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ht="12.75">
      <c r="A1244" s="1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ht="12.75">
      <c r="A1245" s="1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1:20" ht="12.75">
      <c r="A1246" s="1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ht="12.75">
      <c r="A1247" s="1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ht="12.75">
      <c r="A1248" s="1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1:20" ht="12.75">
      <c r="A1249" s="1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ht="12.75">
      <c r="A1250" s="1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ht="12.75">
      <c r="A1251" s="1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ht="12.75">
      <c r="A1252" s="1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1:20" ht="12.75">
      <c r="A1253" s="1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ht="12.75">
      <c r="A1254" s="1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ht="12.75">
      <c r="A1255" s="1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1:20" ht="12.75">
      <c r="A1256" s="1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ht="12.75">
      <c r="A1257" s="1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ht="12.75">
      <c r="A1258" s="1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ht="12.75">
      <c r="A1259" s="1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1:20" ht="12.75">
      <c r="A1260" s="1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ht="12.75">
      <c r="A1261" s="1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ht="12.75">
      <c r="A1262" s="1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1:20" ht="12.75">
      <c r="A1263" s="1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ht="12.75">
      <c r="A1264" s="1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ht="12.75">
      <c r="A1265" s="1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ht="12.75">
      <c r="A1266" s="1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1:20" ht="12.75">
      <c r="A1267" s="1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ht="12.75">
      <c r="A1268" s="1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ht="12.75">
      <c r="A1269" s="1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1:20" ht="12.75">
      <c r="A1270" s="1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ht="12.75">
      <c r="A1271" s="1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ht="12.75">
      <c r="A1272" s="1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ht="12.75">
      <c r="A1273" s="1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1:20" ht="12.75">
      <c r="A1274" s="1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ht="12.75">
      <c r="A1275" s="1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ht="12.75">
      <c r="A1276" s="1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1:20" ht="12.75">
      <c r="A1277" s="1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ht="12.75">
      <c r="A1278" s="1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ht="12.75">
      <c r="A1279" s="1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ht="12.75">
      <c r="A1280" s="1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1:20" ht="12.75">
      <c r="A1281" s="1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ht="12.75">
      <c r="A1282" s="1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ht="12.75">
      <c r="A1283" s="1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1:20" ht="12.75">
      <c r="A1284" s="1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ht="12.75">
      <c r="A1285" s="1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</sheetData>
  <sheetProtection/>
  <autoFilter ref="A44:FU1285"/>
  <mergeCells count="4">
    <mergeCell ref="B43:S43"/>
    <mergeCell ref="BP43:FA43"/>
    <mergeCell ref="U43:BO43"/>
    <mergeCell ref="FB43:FU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>
    <oddHeader>&amp;CMental Health Clustering Tool algorithm</oddHeader>
    <oddFooter>&amp;LGateway ref. 18768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3:CD1285"/>
  <sheetViews>
    <sheetView zoomScale="70" zoomScaleNormal="70" zoomScalePageLayoutView="0" workbookViewId="0" topLeftCell="A9">
      <selection activeCell="G60" sqref="G60"/>
    </sheetView>
  </sheetViews>
  <sheetFormatPr defaultColWidth="9.140625" defaultRowHeight="12.75"/>
  <cols>
    <col min="1" max="1" width="11.00390625" style="0" customWidth="1"/>
    <col min="43" max="43" width="12.421875" style="0" bestFit="1" customWidth="1"/>
    <col min="59" max="60" width="12.57421875" style="0" bestFit="1" customWidth="1"/>
    <col min="62" max="62" width="12.57421875" style="0" bestFit="1" customWidth="1"/>
  </cols>
  <sheetData>
    <row r="43" spans="2:82" ht="12.75">
      <c r="B43" s="49" t="s">
        <v>168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 t="s">
        <v>169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 t="s">
        <v>217</v>
      </c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 t="s">
        <v>218</v>
      </c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</row>
    <row r="44" spans="1:82" ht="12.75">
      <c r="A44" s="1" t="s">
        <v>5</v>
      </c>
      <c r="B44" s="35">
        <v>1</v>
      </c>
      <c r="C44" s="35">
        <v>2</v>
      </c>
      <c r="D44" s="35">
        <v>3</v>
      </c>
      <c r="E44" s="35">
        <v>4</v>
      </c>
      <c r="F44" s="35">
        <v>5</v>
      </c>
      <c r="G44" s="35">
        <v>6</v>
      </c>
      <c r="H44" s="35">
        <v>7</v>
      </c>
      <c r="I44" s="35">
        <v>8</v>
      </c>
      <c r="J44" s="35">
        <v>10</v>
      </c>
      <c r="K44" s="35">
        <v>11</v>
      </c>
      <c r="L44" s="35">
        <v>12</v>
      </c>
      <c r="M44" s="35">
        <v>13</v>
      </c>
      <c r="N44" s="35">
        <v>14</v>
      </c>
      <c r="O44" s="35">
        <v>15</v>
      </c>
      <c r="P44" s="35">
        <v>16</v>
      </c>
      <c r="Q44" s="35">
        <v>17</v>
      </c>
      <c r="R44" s="35">
        <v>18</v>
      </c>
      <c r="S44" s="35">
        <v>19</v>
      </c>
      <c r="T44" s="35">
        <v>20</v>
      </c>
      <c r="U44" s="35">
        <v>21</v>
      </c>
      <c r="V44" s="37">
        <v>1</v>
      </c>
      <c r="W44" s="37">
        <v>2</v>
      </c>
      <c r="X44" s="37">
        <v>3</v>
      </c>
      <c r="Y44" s="37">
        <v>4</v>
      </c>
      <c r="Z44" s="37">
        <v>5</v>
      </c>
      <c r="AA44" s="37">
        <v>6</v>
      </c>
      <c r="AB44" s="37">
        <v>7</v>
      </c>
      <c r="AC44" s="37">
        <v>8</v>
      </c>
      <c r="AD44" s="37">
        <v>10</v>
      </c>
      <c r="AE44" s="37">
        <v>11</v>
      </c>
      <c r="AF44" s="37">
        <v>12</v>
      </c>
      <c r="AG44" s="37">
        <v>13</v>
      </c>
      <c r="AH44" s="37">
        <v>14</v>
      </c>
      <c r="AI44" s="37">
        <v>15</v>
      </c>
      <c r="AJ44" s="37">
        <v>16</v>
      </c>
      <c r="AK44" s="37">
        <v>17</v>
      </c>
      <c r="AL44" s="37">
        <v>18</v>
      </c>
      <c r="AM44" s="37">
        <v>19</v>
      </c>
      <c r="AN44" s="37">
        <v>20</v>
      </c>
      <c r="AO44" s="37">
        <v>21</v>
      </c>
      <c r="AP44" s="38" t="s">
        <v>216</v>
      </c>
      <c r="AQ44" s="34">
        <v>1</v>
      </c>
      <c r="AR44" s="34">
        <v>2</v>
      </c>
      <c r="AS44" s="34">
        <v>3</v>
      </c>
      <c r="AT44" s="34">
        <v>4</v>
      </c>
      <c r="AU44" s="34">
        <v>5</v>
      </c>
      <c r="AV44" s="34">
        <v>6</v>
      </c>
      <c r="AW44" s="34">
        <v>7</v>
      </c>
      <c r="AX44" s="34">
        <v>8</v>
      </c>
      <c r="AY44" s="34">
        <v>10</v>
      </c>
      <c r="AZ44" s="34">
        <v>11</v>
      </c>
      <c r="BA44" s="34">
        <v>12</v>
      </c>
      <c r="BB44" s="34">
        <v>13</v>
      </c>
      <c r="BC44" s="34">
        <v>14</v>
      </c>
      <c r="BD44" s="34">
        <v>15</v>
      </c>
      <c r="BE44" s="34">
        <v>16</v>
      </c>
      <c r="BF44" s="34">
        <v>17</v>
      </c>
      <c r="BG44" s="34">
        <v>18</v>
      </c>
      <c r="BH44" s="34">
        <v>19</v>
      </c>
      <c r="BI44" s="34">
        <v>20</v>
      </c>
      <c r="BJ44" s="34">
        <v>21</v>
      </c>
      <c r="BK44" s="34">
        <v>1</v>
      </c>
      <c r="BL44" s="34">
        <v>2</v>
      </c>
      <c r="BM44" s="34">
        <v>3</v>
      </c>
      <c r="BN44" s="34">
        <v>4</v>
      </c>
      <c r="BO44" s="34">
        <v>5</v>
      </c>
      <c r="BP44" s="34">
        <v>6</v>
      </c>
      <c r="BQ44" s="34">
        <v>7</v>
      </c>
      <c r="BR44" s="34">
        <v>8</v>
      </c>
      <c r="BS44" s="34">
        <v>10</v>
      </c>
      <c r="BT44" s="34">
        <v>11</v>
      </c>
      <c r="BU44" s="34">
        <v>12</v>
      </c>
      <c r="BV44" s="34">
        <v>13</v>
      </c>
      <c r="BW44" s="34">
        <v>14</v>
      </c>
      <c r="BX44" s="34">
        <v>15</v>
      </c>
      <c r="BY44" s="34">
        <v>16</v>
      </c>
      <c r="BZ44" s="34">
        <v>17</v>
      </c>
      <c r="CA44" s="34">
        <v>18</v>
      </c>
      <c r="CB44" s="34">
        <v>19</v>
      </c>
      <c r="CC44" s="34">
        <v>20</v>
      </c>
      <c r="CD44" s="34">
        <v>21</v>
      </c>
    </row>
    <row r="45" spans="1:82" ht="12.75">
      <c r="A45" s="5" t="s">
        <v>191</v>
      </c>
      <c r="B45" s="36" t="str">
        <f>IF('Front End'!$D$39=1,IF('Algorithm sheet 1'!AV45=1,".",'Algorithm sheet 1'!FB45),'Algorithm sheet 1'!FB45)</f>
        <v>.</v>
      </c>
      <c r="C45" s="36" t="str">
        <f>IF('Front End'!$D$39=1,IF('Algorithm sheet 1'!AW45=1,".",'Algorithm sheet 1'!FC45),'Algorithm sheet 1'!FC45)</f>
        <v>.</v>
      </c>
      <c r="D45" s="36" t="str">
        <f>IF('Front End'!$D$39=1,IF('Algorithm sheet 1'!AX45=1,".",'Algorithm sheet 1'!FD45),'Algorithm sheet 1'!FD45)</f>
        <v>.</v>
      </c>
      <c r="E45" s="36" t="str">
        <f>IF('Front End'!$D$39=1,IF('Algorithm sheet 1'!AY45=1,".",'Algorithm sheet 1'!FE45),'Algorithm sheet 1'!FE45)</f>
        <v>.</v>
      </c>
      <c r="F45" s="36" t="str">
        <f>IF('Front End'!$D$39=1,IF('Algorithm sheet 1'!AZ45=1,".",'Algorithm sheet 1'!FF45),'Algorithm sheet 1'!FF45)</f>
        <v>.</v>
      </c>
      <c r="G45" s="36" t="str">
        <f>IF('Front End'!$D$39=1,IF('Algorithm sheet 1'!BA45=1,".",'Algorithm sheet 1'!FG45),'Algorithm sheet 1'!FG45)</f>
        <v>.</v>
      </c>
      <c r="H45" s="36" t="str">
        <f>IF('Front End'!$D$39=1,IF('Algorithm sheet 1'!BB45=1,".",'Algorithm sheet 1'!FH45),'Algorithm sheet 1'!FH45)</f>
        <v>.</v>
      </c>
      <c r="I45" s="36" t="str">
        <f>IF('Front End'!$D$39=1,IF('Algorithm sheet 1'!BC45=1,".",'Algorithm sheet 1'!FI45),'Algorithm sheet 1'!FI45)</f>
        <v>.</v>
      </c>
      <c r="J45" s="36" t="str">
        <f>IF('Front End'!$D$39=1,IF('Algorithm sheet 1'!BD45=1,".",'Algorithm sheet 1'!FJ45),'Algorithm sheet 1'!FJ45)</f>
        <v>.</v>
      </c>
      <c r="K45" s="36" t="str">
        <f>IF('Front End'!$D$39=1,IF('Algorithm sheet 1'!BE45=1,".",'Algorithm sheet 1'!FK45),'Algorithm sheet 1'!FK45)</f>
        <v>.</v>
      </c>
      <c r="L45" s="36" t="str">
        <f>IF('Front End'!$D$39=1,IF('Algorithm sheet 1'!BF45=1,".",'Algorithm sheet 1'!FL45),'Algorithm sheet 1'!FL45)</f>
        <v>.</v>
      </c>
      <c r="M45" s="36" t="str">
        <f>IF('Front End'!$D$39=1,IF('Algorithm sheet 1'!BG45=1,".",'Algorithm sheet 1'!FM45),'Algorithm sheet 1'!FM45)</f>
        <v>.</v>
      </c>
      <c r="N45" s="36" t="str">
        <f>IF('Front End'!$D$39=1,IF('Algorithm sheet 1'!BH45=1,".",'Algorithm sheet 1'!FN45),'Algorithm sheet 1'!FN45)</f>
        <v>.</v>
      </c>
      <c r="O45" s="36" t="str">
        <f>IF('Front End'!$D$39=1,IF('Algorithm sheet 1'!BI45=1,".",'Algorithm sheet 1'!FO45),'Algorithm sheet 1'!FO45)</f>
        <v>.</v>
      </c>
      <c r="P45" s="36" t="str">
        <f>IF('Front End'!$D$39=1,IF('Algorithm sheet 1'!BJ45=1,".",'Algorithm sheet 1'!FP45),'Algorithm sheet 1'!FP45)</f>
        <v>.</v>
      </c>
      <c r="Q45" s="36" t="str">
        <f>IF('Front End'!$D$39=1,IF('Algorithm sheet 1'!BK45=1,".",'Algorithm sheet 1'!FQ45),'Algorithm sheet 1'!FQ45)</f>
        <v>.</v>
      </c>
      <c r="R45" s="36">
        <f>IF('Front End'!$D$39=1,IF('Algorithm sheet 1'!BL45=1,".",'Algorithm sheet 1'!FR45),'Algorithm sheet 1'!FR45)</f>
        <v>13539.44155334667</v>
      </c>
      <c r="S45" s="36">
        <f>IF('Front End'!$D$39=1,IF('Algorithm sheet 1'!BM45=1,".",'Algorithm sheet 1'!FS45),'Algorithm sheet 1'!FS45)</f>
        <v>13525.9699520854</v>
      </c>
      <c r="T45" s="36" t="str">
        <f>IF('Front End'!$D$39=1,IF('Algorithm sheet 1'!BN45=1,".",'Algorithm sheet 1'!FT45),'Algorithm sheet 1'!FT45)</f>
        <v>.</v>
      </c>
      <c r="U45" s="36">
        <f>IF('Front End'!$D$39=1,IF('Algorithm sheet 1'!BO45=1,".",'Algorithm sheet 1'!FU45),'Algorithm sheet 1'!FU45)</f>
        <v>13292.300244206166</v>
      </c>
      <c r="V45" s="39">
        <f aca="true" t="shared" si="0" ref="V45:AO45">IF(B45=MAX($B45:$U45),V$44,0)</f>
        <v>0</v>
      </c>
      <c r="W45" s="39">
        <f t="shared" si="0"/>
        <v>0</v>
      </c>
      <c r="X45" s="39">
        <f t="shared" si="0"/>
        <v>0</v>
      </c>
      <c r="Y45" s="39">
        <f t="shared" si="0"/>
        <v>0</v>
      </c>
      <c r="Z45" s="39">
        <f t="shared" si="0"/>
        <v>0</v>
      </c>
      <c r="AA45" s="39">
        <f t="shared" si="0"/>
        <v>0</v>
      </c>
      <c r="AB45" s="39">
        <f t="shared" si="0"/>
        <v>0</v>
      </c>
      <c r="AC45" s="39">
        <f t="shared" si="0"/>
        <v>0</v>
      </c>
      <c r="AD45" s="39">
        <f t="shared" si="0"/>
        <v>0</v>
      </c>
      <c r="AE45" s="39">
        <f t="shared" si="0"/>
        <v>0</v>
      </c>
      <c r="AF45" s="39">
        <f t="shared" si="0"/>
        <v>0</v>
      </c>
      <c r="AG45" s="39">
        <f t="shared" si="0"/>
        <v>0</v>
      </c>
      <c r="AH45" s="39">
        <f t="shared" si="0"/>
        <v>0</v>
      </c>
      <c r="AI45" s="39">
        <f t="shared" si="0"/>
        <v>0</v>
      </c>
      <c r="AJ45" s="39">
        <f t="shared" si="0"/>
        <v>0</v>
      </c>
      <c r="AK45" s="39">
        <f t="shared" si="0"/>
        <v>0</v>
      </c>
      <c r="AL45" s="39">
        <f t="shared" si="0"/>
        <v>18</v>
      </c>
      <c r="AM45" s="39">
        <f t="shared" si="0"/>
        <v>0</v>
      </c>
      <c r="AN45" s="39">
        <f t="shared" si="0"/>
        <v>0</v>
      </c>
      <c r="AO45" s="39">
        <f t="shared" si="0"/>
        <v>0</v>
      </c>
      <c r="AP45" s="39">
        <f>IF(SUM(V45:AO45)=0,".",SUM(V45:AO45))</f>
        <v>18</v>
      </c>
      <c r="AQ45" s="32" t="str">
        <f>IF(B45=".",".",EXP(B45/10))</f>
        <v>.</v>
      </c>
      <c r="AR45" s="32" t="str">
        <f aca="true" t="shared" si="1" ref="AR45:BF45">IF(C45=".",".",EXP(C45/10))</f>
        <v>.</v>
      </c>
      <c r="AS45" s="32" t="str">
        <f t="shared" si="1"/>
        <v>.</v>
      </c>
      <c r="AT45" s="32" t="str">
        <f t="shared" si="1"/>
        <v>.</v>
      </c>
      <c r="AU45" s="32" t="str">
        <f t="shared" si="1"/>
        <v>.</v>
      </c>
      <c r="AV45" s="32" t="str">
        <f t="shared" si="1"/>
        <v>.</v>
      </c>
      <c r="AW45" s="32" t="str">
        <f t="shared" si="1"/>
        <v>.</v>
      </c>
      <c r="AX45" s="32" t="str">
        <f t="shared" si="1"/>
        <v>.</v>
      </c>
      <c r="AY45" s="32" t="str">
        <f t="shared" si="1"/>
        <v>.</v>
      </c>
      <c r="AZ45" s="32" t="str">
        <f t="shared" si="1"/>
        <v>.</v>
      </c>
      <c r="BA45" s="32" t="str">
        <f t="shared" si="1"/>
        <v>.</v>
      </c>
      <c r="BB45" s="32" t="str">
        <f t="shared" si="1"/>
        <v>.</v>
      </c>
      <c r="BC45" s="32" t="str">
        <f t="shared" si="1"/>
        <v>.</v>
      </c>
      <c r="BD45" s="32" t="str">
        <f t="shared" si="1"/>
        <v>.</v>
      </c>
      <c r="BE45" s="32" t="str">
        <f t="shared" si="1"/>
        <v>.</v>
      </c>
      <c r="BF45" s="32" t="str">
        <f t="shared" si="1"/>
        <v>.</v>
      </c>
      <c r="BG45" s="32">
        <f>IF(R45=".",".",EXP(R45/100))</f>
        <v>6.324810918206677E+58</v>
      </c>
      <c r="BH45" s="32">
        <f>IF(S45=".",".",EXP(S45/100))</f>
        <v>5.527657499788008E+58</v>
      </c>
      <c r="BI45" s="32" t="str">
        <f>IF(T45=".",".",EXP(T45/100))</f>
        <v>.</v>
      </c>
      <c r="BJ45" s="32">
        <f>IF(U45=".",".",EXP(U45/100))</f>
        <v>5.3422779339323034E+57</v>
      </c>
      <c r="BK45" s="40" t="str">
        <f>IF(AQ45=".",".",AQ45/SUM($AQ45:$BJ45))</f>
        <v>.</v>
      </c>
      <c r="BL45" s="40" t="str">
        <f aca="true" t="shared" si="2" ref="BL45:CD45">IF(AR45=".",".",AR45/SUM($AQ45:$BJ45))</f>
        <v>.</v>
      </c>
      <c r="BM45" s="40" t="str">
        <f t="shared" si="2"/>
        <v>.</v>
      </c>
      <c r="BN45" s="40" t="str">
        <f t="shared" si="2"/>
        <v>.</v>
      </c>
      <c r="BO45" s="40" t="str">
        <f t="shared" si="2"/>
        <v>.</v>
      </c>
      <c r="BP45" s="40" t="str">
        <f t="shared" si="2"/>
        <v>.</v>
      </c>
      <c r="BQ45" s="40" t="str">
        <f t="shared" si="2"/>
        <v>.</v>
      </c>
      <c r="BR45" s="40" t="str">
        <f t="shared" si="2"/>
        <v>.</v>
      </c>
      <c r="BS45" s="40" t="str">
        <f t="shared" si="2"/>
        <v>.</v>
      </c>
      <c r="BT45" s="40" t="str">
        <f t="shared" si="2"/>
        <v>.</v>
      </c>
      <c r="BU45" s="40" t="str">
        <f t="shared" si="2"/>
        <v>.</v>
      </c>
      <c r="BV45" s="40" t="str">
        <f t="shared" si="2"/>
        <v>.</v>
      </c>
      <c r="BW45" s="40" t="str">
        <f t="shared" si="2"/>
        <v>.</v>
      </c>
      <c r="BX45" s="40" t="str">
        <f t="shared" si="2"/>
        <v>.</v>
      </c>
      <c r="BY45" s="40" t="str">
        <f t="shared" si="2"/>
        <v>.</v>
      </c>
      <c r="BZ45" s="40" t="str">
        <f t="shared" si="2"/>
        <v>.</v>
      </c>
      <c r="CA45" s="40">
        <f t="shared" si="2"/>
        <v>0.5106132265027907</v>
      </c>
      <c r="CB45" s="40">
        <f t="shared" si="2"/>
        <v>0.44625761425440175</v>
      </c>
      <c r="CC45" s="40" t="str">
        <f t="shared" si="2"/>
        <v>.</v>
      </c>
      <c r="CD45" s="40">
        <f t="shared" si="2"/>
        <v>0.043129159242807545</v>
      </c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</sheetData>
  <sheetProtection/>
  <autoFilter ref="A44:AQ1285"/>
  <mergeCells count="4">
    <mergeCell ref="AQ43:BJ43"/>
    <mergeCell ref="BK43:CD43"/>
    <mergeCell ref="B43:U43"/>
    <mergeCell ref="V43:AP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>
    <oddHeader>&amp;CMental Health Clustering Tool algorithm</oddHeader>
    <oddFooter>&amp;LGateway ref. 18768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B22"/>
  <sheetViews>
    <sheetView zoomScalePageLayoutView="0" workbookViewId="0" topLeftCell="A1">
      <selection activeCell="G60" sqref="G60"/>
    </sheetView>
  </sheetViews>
  <sheetFormatPr defaultColWidth="9.140625" defaultRowHeight="12.75"/>
  <sheetData>
    <row r="3" spans="1:2" ht="12.75">
      <c r="A3" s="3">
        <v>1</v>
      </c>
      <c r="B3" t="s">
        <v>195</v>
      </c>
    </row>
    <row r="4" spans="1:2" ht="12.75">
      <c r="A4" s="3">
        <v>2</v>
      </c>
      <c r="B4" t="s">
        <v>196</v>
      </c>
    </row>
    <row r="5" spans="1:2" ht="12.75">
      <c r="A5" s="3">
        <v>3</v>
      </c>
      <c r="B5" t="s">
        <v>197</v>
      </c>
    </row>
    <row r="6" spans="1:2" ht="12.75">
      <c r="A6" s="3">
        <v>4</v>
      </c>
      <c r="B6" t="s">
        <v>198</v>
      </c>
    </row>
    <row r="7" spans="1:2" ht="12.75">
      <c r="A7" s="3">
        <v>5</v>
      </c>
      <c r="B7" t="s">
        <v>199</v>
      </c>
    </row>
    <row r="8" spans="1:2" ht="12.75">
      <c r="A8" s="3">
        <v>6</v>
      </c>
      <c r="B8" t="s">
        <v>200</v>
      </c>
    </row>
    <row r="9" spans="1:2" ht="12.75">
      <c r="A9" s="3">
        <v>7</v>
      </c>
      <c r="B9" t="s">
        <v>201</v>
      </c>
    </row>
    <row r="10" spans="1:2" ht="12.75">
      <c r="A10" s="3">
        <v>8</v>
      </c>
      <c r="B10" t="s">
        <v>202</v>
      </c>
    </row>
    <row r="11" spans="1:2" ht="12.75">
      <c r="A11" s="3">
        <v>10</v>
      </c>
      <c r="B11" t="s">
        <v>203</v>
      </c>
    </row>
    <row r="12" spans="1:2" ht="12.75">
      <c r="A12" s="3">
        <v>11</v>
      </c>
      <c r="B12" t="s">
        <v>204</v>
      </c>
    </row>
    <row r="13" spans="1:2" ht="12.75">
      <c r="A13" s="3">
        <v>12</v>
      </c>
      <c r="B13" t="s">
        <v>205</v>
      </c>
    </row>
    <row r="14" spans="1:2" ht="12.75">
      <c r="A14" s="3">
        <v>13</v>
      </c>
      <c r="B14" t="s">
        <v>206</v>
      </c>
    </row>
    <row r="15" spans="1:2" ht="12.75">
      <c r="A15" s="3">
        <v>14</v>
      </c>
      <c r="B15" t="s">
        <v>207</v>
      </c>
    </row>
    <row r="16" spans="1:2" ht="12.75">
      <c r="A16" s="3">
        <v>15</v>
      </c>
      <c r="B16" t="s">
        <v>208</v>
      </c>
    </row>
    <row r="17" spans="1:2" ht="12.75">
      <c r="A17" s="3">
        <v>16</v>
      </c>
      <c r="B17" t="s">
        <v>209</v>
      </c>
    </row>
    <row r="18" spans="1:2" ht="12.75">
      <c r="A18" s="3">
        <v>17</v>
      </c>
      <c r="B18" t="s">
        <v>210</v>
      </c>
    </row>
    <row r="19" spans="1:2" ht="12.75">
      <c r="A19" s="3">
        <v>18</v>
      </c>
      <c r="B19" t="s">
        <v>211</v>
      </c>
    </row>
    <row r="20" spans="1:2" ht="12.75">
      <c r="A20" s="3">
        <v>19</v>
      </c>
      <c r="B20" t="s">
        <v>212</v>
      </c>
    </row>
    <row r="21" spans="1:2" ht="12.75">
      <c r="A21" s="3">
        <v>20</v>
      </c>
      <c r="B21" t="s">
        <v>213</v>
      </c>
    </row>
    <row r="22" spans="1:2" ht="12.75">
      <c r="A22" s="3">
        <v>21</v>
      </c>
      <c r="B22" t="s">
        <v>214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>
    <oddHeader>&amp;CMental Health Clustering Tool algorithm</oddHeader>
    <oddFooter>&amp;LGateway ref. 18768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Gardner</dc:creator>
  <cp:keywords/>
  <dc:description/>
  <cp:lastModifiedBy>SFenton</cp:lastModifiedBy>
  <cp:lastPrinted>2013-02-22T17:46:07Z</cp:lastPrinted>
  <dcterms:created xsi:type="dcterms:W3CDTF">2012-02-21T15:01:24Z</dcterms:created>
  <dcterms:modified xsi:type="dcterms:W3CDTF">2013-02-26T18:12:49Z</dcterms:modified>
  <cp:category/>
  <cp:version/>
  <cp:contentType/>
  <cp:contentStatus/>
</cp:coreProperties>
</file>