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00" tabRatio="787" firstSheet="1" activeTab="11"/>
  </bookViews>
  <sheets>
    <sheet name="index" sheetId="1" r:id="rId1"/>
    <sheet name="T1" sheetId="2" r:id="rId2"/>
    <sheet name="T2" sheetId="3" r:id="rId3"/>
    <sheet name="T3a" sheetId="4" r:id="rId4"/>
    <sheet name="T3b" sheetId="5" r:id="rId5"/>
    <sheet name="T4&amp;4b" sheetId="6" r:id="rId6"/>
    <sheet name="T5" sheetId="7" r:id="rId7"/>
    <sheet name="T6" sheetId="8" r:id="rId8"/>
    <sheet name="T7" sheetId="9" r:id="rId9"/>
    <sheet name="T8" sheetId="10" r:id="rId10"/>
    <sheet name="T9" sheetId="11" r:id="rId11"/>
    <sheet name="T10a" sheetId="12" r:id="rId12"/>
    <sheet name="T10b" sheetId="13" r:id="rId13"/>
    <sheet name="T11" sheetId="14" r:id="rId14"/>
    <sheet name="T12a" sheetId="15" r:id="rId15"/>
    <sheet name="T12b&amp;c" sheetId="16" r:id="rId16"/>
    <sheet name="T13 GB" sheetId="17" r:id="rId17"/>
  </sheets>
  <definedNames>
    <definedName name="_xlnm.Print_Area" localSheetId="0">'index'!$A$1:$K$58</definedName>
    <definedName name="_xlnm.Print_Area" localSheetId="11">'T10a'!$A$1:$X$225</definedName>
    <definedName name="_xlnm.Print_Area" localSheetId="12">'T10b'!$A$1:$T$230</definedName>
    <definedName name="_xlnm.Print_Area" localSheetId="16">'T13 GB'!$A$1:$N$66</definedName>
    <definedName name="_xlnm.Print_Area" localSheetId="9">'T8'!$A$1:$L$28</definedName>
    <definedName name="_xlnm.Print_Titles" localSheetId="11">'T10a'!$1:$19</definedName>
    <definedName name="_xlnm.Print_Titles" localSheetId="12">'T10b'!$1:$18</definedName>
    <definedName name="_xlnm.Print_Titles" localSheetId="13">'T11'!$1:$19</definedName>
    <definedName name="_xlnm.Print_Titles" localSheetId="14">'T12a'!$1:$9</definedName>
  </definedNames>
  <calcPr fullCalcOnLoad="1"/>
</workbook>
</file>

<file path=xl/sharedStrings.xml><?xml version="1.0" encoding="utf-8"?>
<sst xmlns="http://schemas.openxmlformats.org/spreadsheetml/2006/main" count="2615" uniqueCount="1193">
  <si>
    <t>England and Wales, residents and non-residents</t>
  </si>
  <si>
    <t>Year</t>
  </si>
  <si>
    <t>Total</t>
  </si>
  <si>
    <t>Residents</t>
  </si>
  <si>
    <t>Non-residents</t>
  </si>
  <si>
    <t>NHS</t>
  </si>
  <si>
    <t>Crude</t>
  </si>
  <si>
    <t>.</t>
  </si>
  <si>
    <t>England and Wales, residents</t>
  </si>
  <si>
    <t>numbers</t>
  </si>
  <si>
    <t xml:space="preserve"> </t>
  </si>
  <si>
    <t>Under 20</t>
  </si>
  <si>
    <t>20-34</t>
  </si>
  <si>
    <t>All legal abortions</t>
  </si>
  <si>
    <t>(i) Purchaser</t>
  </si>
  <si>
    <t>(ii) Statutory grounds</t>
  </si>
  <si>
    <t xml:space="preserve"> A (alone or with B, C or D) or F or G</t>
  </si>
  <si>
    <t xml:space="preserve"> B (alone)</t>
  </si>
  <si>
    <t xml:space="preserve"> C (alone)</t>
  </si>
  <si>
    <t xml:space="preserve"> D (alone, or with C)</t>
  </si>
  <si>
    <t xml:space="preserve"> E (alone or with A, B, C, or D)</t>
  </si>
  <si>
    <t>(iii) Gestation weeks</t>
  </si>
  <si>
    <t>10 - 12</t>
  </si>
  <si>
    <t>13 -19</t>
  </si>
  <si>
    <t>20 and over</t>
  </si>
  <si>
    <t>(iv) Procedure</t>
  </si>
  <si>
    <t>Surgical</t>
  </si>
  <si>
    <t>Medical</t>
  </si>
  <si>
    <t>Asian or Asian British</t>
  </si>
  <si>
    <t>Black or Black British</t>
  </si>
  <si>
    <t>White</t>
  </si>
  <si>
    <t>Chinese or other ethnic group</t>
  </si>
  <si>
    <t>Mixed</t>
  </si>
  <si>
    <t>(vii) Parity (number of previous pregnancies resulting in live or still birth)</t>
  </si>
  <si>
    <t>1+</t>
  </si>
  <si>
    <t xml:space="preserve">(viii) Number of previous pregnancies resulting in spontaneous miscarriage and ectopic pregnancies </t>
  </si>
  <si>
    <t>(ix) Number of previous pregnancies resulting in abortion under the Act</t>
  </si>
  <si>
    <t>percentages</t>
  </si>
  <si>
    <t>All legal abortions ( =100% )</t>
  </si>
  <si>
    <t xml:space="preserve"> B (alone or with C or D)</t>
  </si>
  <si>
    <t>10-12</t>
  </si>
  <si>
    <t>13-19</t>
  </si>
  <si>
    <t>Vacuum Aspiration</t>
  </si>
  <si>
    <t>Dilatation and Evacuation</t>
  </si>
  <si>
    <t>Other surgical</t>
  </si>
  <si>
    <t>(viii) Number of previous pregnancies resulting in spontaneous miscarriage and ectopic pregnancies</t>
  </si>
  <si>
    <t>Purchaser (%)</t>
  </si>
  <si>
    <t>Total number</t>
  </si>
  <si>
    <t>Gestation weeks</t>
  </si>
  <si>
    <t>of abortions</t>
  </si>
  <si>
    <t>28-31</t>
  </si>
  <si>
    <t>32 and over</t>
  </si>
  <si>
    <t>Purchaser</t>
  </si>
  <si>
    <t>35 and over</t>
  </si>
  <si>
    <t>Procedure</t>
  </si>
  <si>
    <t>13 - 14</t>
  </si>
  <si>
    <t xml:space="preserve">15 - 19 </t>
  </si>
  <si>
    <t>20 &amp; over</t>
  </si>
  <si>
    <t>Other</t>
  </si>
  <si>
    <t>without prostaglandin</t>
  </si>
  <si>
    <t>Gestation</t>
  </si>
  <si>
    <t>weeks</t>
  </si>
  <si>
    <t>all</t>
  </si>
  <si>
    <t>procedures</t>
  </si>
  <si>
    <t>Total complications (numbers)</t>
  </si>
  <si>
    <t xml:space="preserve"> Rate, all gestations</t>
  </si>
  <si>
    <t>Over 24 weeks</t>
  </si>
  <si>
    <t>Condition</t>
  </si>
  <si>
    <t>Q00-Q89</t>
  </si>
  <si>
    <t>Congenital malformations total</t>
  </si>
  <si>
    <t>Q00-Q07</t>
  </si>
  <si>
    <t>the nervous system total</t>
  </si>
  <si>
    <t>Q00</t>
  </si>
  <si>
    <t>anencephaly</t>
  </si>
  <si>
    <t>Q01</t>
  </si>
  <si>
    <t>encephalocele</t>
  </si>
  <si>
    <t>Q03</t>
  </si>
  <si>
    <t>hydrocephalus</t>
  </si>
  <si>
    <t>Q04</t>
  </si>
  <si>
    <t>other malformations of the brain</t>
  </si>
  <si>
    <t>Q05</t>
  </si>
  <si>
    <t>spina bifida</t>
  </si>
  <si>
    <t>other</t>
  </si>
  <si>
    <t>Q20-Q28</t>
  </si>
  <si>
    <t>the cardiovascular system</t>
  </si>
  <si>
    <t>Q30-Q34</t>
  </si>
  <si>
    <t>the respiratory system</t>
  </si>
  <si>
    <t>Q60-Q64</t>
  </si>
  <si>
    <t>the urinary system</t>
  </si>
  <si>
    <t>Q65-Q79</t>
  </si>
  <si>
    <t>the musculoskeletal system</t>
  </si>
  <si>
    <t>Q90-Q99</t>
  </si>
  <si>
    <t>Chromosomal abnormalities total</t>
  </si>
  <si>
    <t>Q90</t>
  </si>
  <si>
    <t>Down’s syndrome</t>
  </si>
  <si>
    <t>Q910-Q913</t>
  </si>
  <si>
    <t>Edwards’ syndrome</t>
  </si>
  <si>
    <t>Q914-Q917</t>
  </si>
  <si>
    <t>Patau’s syndrome</t>
  </si>
  <si>
    <t>P00-P04</t>
  </si>
  <si>
    <t>fetus affected by maternal factors</t>
  </si>
  <si>
    <t>P832-P833</t>
  </si>
  <si>
    <t>Z80-Z84</t>
  </si>
  <si>
    <t>family history of heritable disorder</t>
  </si>
  <si>
    <t>Age</t>
  </si>
  <si>
    <t>Under</t>
  </si>
  <si>
    <t>18 - 19</t>
  </si>
  <si>
    <t>20 - 24</t>
  </si>
  <si>
    <t>25 - 29</t>
  </si>
  <si>
    <t>30 - 34</t>
  </si>
  <si>
    <t>35 +</t>
  </si>
  <si>
    <t>ENGLAND &amp; WALES</t>
  </si>
  <si>
    <t>ENGLAND</t>
  </si>
  <si>
    <t>WALES</t>
  </si>
  <si>
    <t xml:space="preserve">number </t>
  </si>
  <si>
    <t>of</t>
  </si>
  <si>
    <t>abortions</t>
  </si>
  <si>
    <t>18-19</t>
  </si>
  <si>
    <t>20-24</t>
  </si>
  <si>
    <t>25-29</t>
  </si>
  <si>
    <t>30-34</t>
  </si>
  <si>
    <t>ENGLAND AND WALES</t>
  </si>
  <si>
    <t>5J9</t>
  </si>
  <si>
    <t>Darlington</t>
  </si>
  <si>
    <t>5D9</t>
  </si>
  <si>
    <t>Hartlepool</t>
  </si>
  <si>
    <t>5KM</t>
  </si>
  <si>
    <t>5E1</t>
  </si>
  <si>
    <t>5KF</t>
  </si>
  <si>
    <t>Gateshead</t>
  </si>
  <si>
    <t>5D7</t>
  </si>
  <si>
    <t>Newcastle</t>
  </si>
  <si>
    <t>5D8</t>
  </si>
  <si>
    <t>North Tyneside</t>
  </si>
  <si>
    <t>TAC</t>
  </si>
  <si>
    <t>5KG</t>
  </si>
  <si>
    <t>South Tyneside</t>
  </si>
  <si>
    <t>5KL</t>
  </si>
  <si>
    <t>Sunderland Teaching</t>
  </si>
  <si>
    <t>5J4</t>
  </si>
  <si>
    <t>Knowsley</t>
  </si>
  <si>
    <t>5J2</t>
  </si>
  <si>
    <t>Warrington</t>
  </si>
  <si>
    <t>5CC</t>
  </si>
  <si>
    <t>5HP</t>
  </si>
  <si>
    <t>Blackpool</t>
  </si>
  <si>
    <t>5HG</t>
  </si>
  <si>
    <t>5HQ</t>
  </si>
  <si>
    <t>Bolton</t>
  </si>
  <si>
    <t>5JX</t>
  </si>
  <si>
    <t>Bury</t>
  </si>
  <si>
    <t>5J5</t>
  </si>
  <si>
    <t>Oldham</t>
  </si>
  <si>
    <t>5F5</t>
  </si>
  <si>
    <t>5F7</t>
  </si>
  <si>
    <t>5LH</t>
  </si>
  <si>
    <t>5AN</t>
  </si>
  <si>
    <t>North East Lincolnshire</t>
  </si>
  <si>
    <t>5EF</t>
  </si>
  <si>
    <t>North Lincolnshire</t>
  </si>
  <si>
    <t>5JE</t>
  </si>
  <si>
    <t>Barnsley</t>
  </si>
  <si>
    <t>5H8</t>
  </si>
  <si>
    <t>Rotherham</t>
  </si>
  <si>
    <t>5J6</t>
  </si>
  <si>
    <t>Calderdale</t>
  </si>
  <si>
    <t>5ET</t>
  </si>
  <si>
    <t>Bassetlaw</t>
  </si>
  <si>
    <t>5EM</t>
  </si>
  <si>
    <t>Nottingham City</t>
  </si>
  <si>
    <t>5MX</t>
  </si>
  <si>
    <t>Heart of Birmingham Teaching</t>
  </si>
  <si>
    <t>Solihull</t>
  </si>
  <si>
    <t>5M1</t>
  </si>
  <si>
    <t>South Birmingham</t>
  </si>
  <si>
    <t>5M3</t>
  </si>
  <si>
    <t>5MV</t>
  </si>
  <si>
    <t>Wolverhampton City</t>
  </si>
  <si>
    <t>5M2</t>
  </si>
  <si>
    <t>Shropshire County</t>
  </si>
  <si>
    <t>5MK</t>
  </si>
  <si>
    <t>5MD</t>
  </si>
  <si>
    <t>5CN</t>
  </si>
  <si>
    <t>Herefordshire</t>
  </si>
  <si>
    <t>5GC</t>
  </si>
  <si>
    <t>5A9</t>
  </si>
  <si>
    <t>Barnet</t>
  </si>
  <si>
    <t>5K7</t>
  </si>
  <si>
    <t>Camden</t>
  </si>
  <si>
    <t>5C1</t>
  </si>
  <si>
    <t>Enfield</t>
  </si>
  <si>
    <t>5C9</t>
  </si>
  <si>
    <t>5K8</t>
  </si>
  <si>
    <t>Islington</t>
  </si>
  <si>
    <t>5C2</t>
  </si>
  <si>
    <t>5C3</t>
  </si>
  <si>
    <t>5A4</t>
  </si>
  <si>
    <t>Havering</t>
  </si>
  <si>
    <t>5C5</t>
  </si>
  <si>
    <t>Newham</t>
  </si>
  <si>
    <t>5NA</t>
  </si>
  <si>
    <t>5C4</t>
  </si>
  <si>
    <t>Tower Hamlets</t>
  </si>
  <si>
    <t>5NC</t>
  </si>
  <si>
    <t>5K5</t>
  </si>
  <si>
    <t>5HX</t>
  </si>
  <si>
    <t>Ealing</t>
  </si>
  <si>
    <t>5H1</t>
  </si>
  <si>
    <t>5K6</t>
  </si>
  <si>
    <t>Harrow</t>
  </si>
  <si>
    <t>5AT</t>
  </si>
  <si>
    <t>Hillingdon</t>
  </si>
  <si>
    <t>5HY</t>
  </si>
  <si>
    <t>Hounslow</t>
  </si>
  <si>
    <t>5LA</t>
  </si>
  <si>
    <t>5LC</t>
  </si>
  <si>
    <t>Westminster</t>
  </si>
  <si>
    <t>TAK</t>
  </si>
  <si>
    <t>5A7</t>
  </si>
  <si>
    <t>Bromley</t>
  </si>
  <si>
    <t>5A8</t>
  </si>
  <si>
    <t>5LD</t>
  </si>
  <si>
    <t>5LF</t>
  </si>
  <si>
    <t>5LE</t>
  </si>
  <si>
    <t>5K9</t>
  </si>
  <si>
    <t>Croydon</t>
  </si>
  <si>
    <t>5A5</t>
  </si>
  <si>
    <t>Kingston</t>
  </si>
  <si>
    <t>5M6</t>
  </si>
  <si>
    <t>5M7</t>
  </si>
  <si>
    <t>5LG</t>
  </si>
  <si>
    <t>5FE</t>
  </si>
  <si>
    <t>5L1</t>
  </si>
  <si>
    <t>Southampton City</t>
  </si>
  <si>
    <t>5L3</t>
  </si>
  <si>
    <t>5LQ</t>
  </si>
  <si>
    <t>5CQ</t>
  </si>
  <si>
    <t>Milton Keynes</t>
  </si>
  <si>
    <t>5FL</t>
  </si>
  <si>
    <t>5M8</t>
  </si>
  <si>
    <t>North Somerset</t>
  </si>
  <si>
    <t>5A3</t>
  </si>
  <si>
    <t>South Gloucestershire</t>
  </si>
  <si>
    <t>5K3</t>
  </si>
  <si>
    <t>Swindon</t>
  </si>
  <si>
    <t>5F1</t>
  </si>
  <si>
    <t>Torbay</t>
  </si>
  <si>
    <t>6B1</t>
  </si>
  <si>
    <t>6C2</t>
  </si>
  <si>
    <t>6B3</t>
  </si>
  <si>
    <t>6B2</t>
  </si>
  <si>
    <t>6A8</t>
  </si>
  <si>
    <t>6B7</t>
  </si>
  <si>
    <t>6A4</t>
  </si>
  <si>
    <t>6A7</t>
  </si>
  <si>
    <t>6C1</t>
  </si>
  <si>
    <t>6B5</t>
  </si>
  <si>
    <t>6A2</t>
  </si>
  <si>
    <t>6B8</t>
  </si>
  <si>
    <t>6A1</t>
  </si>
  <si>
    <t>6A5</t>
  </si>
  <si>
    <t>6B9</t>
  </si>
  <si>
    <t>6A3</t>
  </si>
  <si>
    <t>6C4</t>
  </si>
  <si>
    <t>6A9</t>
  </si>
  <si>
    <t>6A6</t>
  </si>
  <si>
    <t>6B6</t>
  </si>
  <si>
    <t>6C3</t>
  </si>
  <si>
    <t>6B4</t>
  </si>
  <si>
    <t>All non-residents</t>
  </si>
  <si>
    <t>Northern Ireland</t>
  </si>
  <si>
    <t>Scotland</t>
  </si>
  <si>
    <t>Isle of Man</t>
  </si>
  <si>
    <t>Jersey</t>
  </si>
  <si>
    <t>Guernsey</t>
  </si>
  <si>
    <t>Irish Republic</t>
  </si>
  <si>
    <t>France</t>
  </si>
  <si>
    <t>Germany</t>
  </si>
  <si>
    <t>Italy</t>
  </si>
  <si>
    <t>Malta</t>
  </si>
  <si>
    <t>Portugal</t>
  </si>
  <si>
    <t>Spain</t>
  </si>
  <si>
    <t>Australia</t>
  </si>
  <si>
    <t>Qatar</t>
  </si>
  <si>
    <t>UAE</t>
  </si>
  <si>
    <t>USA</t>
  </si>
  <si>
    <t>Under 18</t>
  </si>
  <si>
    <t>35 - 39</t>
  </si>
  <si>
    <t>40 and over</t>
  </si>
  <si>
    <t>C (alone)</t>
  </si>
  <si>
    <t>All ages</t>
  </si>
  <si>
    <t>16 - 17</t>
  </si>
  <si>
    <t>13 - 19</t>
  </si>
  <si>
    <t>Under 15</t>
  </si>
  <si>
    <t>Under 14</t>
  </si>
  <si>
    <t>15-19</t>
  </si>
  <si>
    <t>35-39</t>
  </si>
  <si>
    <t>40-44</t>
  </si>
  <si>
    <t>45-49</t>
  </si>
  <si>
    <t>50 and over</t>
  </si>
  <si>
    <t>Waltham Forest</t>
  </si>
  <si>
    <t xml:space="preserve">Blaenau Gwent  </t>
  </si>
  <si>
    <t xml:space="preserve">Bridgend  </t>
  </si>
  <si>
    <t xml:space="preserve">Cardiff  </t>
  </si>
  <si>
    <t xml:space="preserve">Carmarthen  </t>
  </si>
  <si>
    <t xml:space="preserve">Ceredigion  </t>
  </si>
  <si>
    <t xml:space="preserve">Conwy  </t>
  </si>
  <si>
    <t xml:space="preserve">Denbighshire  </t>
  </si>
  <si>
    <t xml:space="preserve">Flintshire  </t>
  </si>
  <si>
    <t xml:space="preserve">Gwynedd  </t>
  </si>
  <si>
    <t xml:space="preserve">Monmouth  </t>
  </si>
  <si>
    <t xml:space="preserve">Newport  </t>
  </si>
  <si>
    <t xml:space="preserve">Pembroke  </t>
  </si>
  <si>
    <t xml:space="preserve">Swansea  </t>
  </si>
  <si>
    <t xml:space="preserve">The Vale of Glamorgan  </t>
  </si>
  <si>
    <t xml:space="preserve">Torfaen  </t>
  </si>
  <si>
    <t xml:space="preserve">Wrexham  </t>
  </si>
  <si>
    <t>Primary Care Organisation/</t>
  </si>
  <si>
    <t>Local Health Board</t>
  </si>
  <si>
    <t>Kuwait</t>
  </si>
  <si>
    <t>White - Any other White background</t>
  </si>
  <si>
    <t>Mixed - White and Black Caribbean</t>
  </si>
  <si>
    <t>Mixed - White and Black African</t>
  </si>
  <si>
    <t>Mixed - White and Asian</t>
  </si>
  <si>
    <t>Mixed - Any Other</t>
  </si>
  <si>
    <t>Asian - Any other Asian background</t>
  </si>
  <si>
    <t>Black or Black British - Caribbean</t>
  </si>
  <si>
    <t>Black or Black British - African</t>
  </si>
  <si>
    <t>Black or Black British - Any other</t>
  </si>
  <si>
    <t xml:space="preserve">Chinese </t>
  </si>
  <si>
    <t xml:space="preserve">Any other ethnic group </t>
  </si>
  <si>
    <t>Not known/not stated</t>
  </si>
  <si>
    <t>TAL</t>
  </si>
  <si>
    <t>NHS funded</t>
  </si>
  <si>
    <t>Percentage</t>
  </si>
  <si>
    <t>of all NHS</t>
  </si>
  <si>
    <t>funded</t>
  </si>
  <si>
    <t>at under</t>
  </si>
  <si>
    <t xml:space="preserve">funded </t>
  </si>
  <si>
    <t>13+</t>
  </si>
  <si>
    <t>under 10 weeks</t>
  </si>
  <si>
    <t>Southwark</t>
  </si>
  <si>
    <t>9-12</t>
  </si>
  <si>
    <t xml:space="preserve">   Rate per </t>
  </si>
  <si>
    <t xml:space="preserve">aged </t>
  </si>
  <si>
    <t xml:space="preserve">15-44 </t>
  </si>
  <si>
    <t>Single no partner</t>
  </si>
  <si>
    <t>Single with partner</t>
  </si>
  <si>
    <t>Single not stated</t>
  </si>
  <si>
    <t>Not known &amp; not stated</t>
  </si>
  <si>
    <t>Asian or Asian British - Indian</t>
  </si>
  <si>
    <t>Asian or Asian British - Pakistani</t>
  </si>
  <si>
    <t>Asian or Asian British - Bangladeshi</t>
  </si>
  <si>
    <t>Other medical agent</t>
  </si>
  <si>
    <t>.  Information was not collected</t>
  </si>
  <si>
    <t>Single (total)</t>
  </si>
  <si>
    <t>Separated</t>
  </si>
  <si>
    <t>Widowed</t>
  </si>
  <si>
    <t>Divorced</t>
  </si>
  <si>
    <t>in women</t>
  </si>
  <si>
    <t xml:space="preserve">Table 1 </t>
  </si>
  <si>
    <t>Table 2</t>
  </si>
  <si>
    <t>Table 5</t>
  </si>
  <si>
    <t>Table 6</t>
  </si>
  <si>
    <t>Table 8</t>
  </si>
  <si>
    <t>Table 9</t>
  </si>
  <si>
    <t>Table 11</t>
  </si>
  <si>
    <t>Table 10a</t>
  </si>
  <si>
    <t>Index to Tables</t>
  </si>
  <si>
    <t>Table</t>
  </si>
  <si>
    <t>Description</t>
  </si>
  <si>
    <t xml:space="preserve">Legal abortions: age by (i) purchaser, (ii) statutory grounds, (iii) gestation weeks, </t>
  </si>
  <si>
    <t xml:space="preserve">(iv) procedure, (v) marital status, (vi) ethnicity, (vii) parity, (viii) previous miscarriages, </t>
  </si>
  <si>
    <t xml:space="preserve">Legal abortions: by (i) purchaser, (ii) statutory grounds, (iii) gestation weeks, </t>
  </si>
  <si>
    <t xml:space="preserve">Legal abortions: purchaser, gestation, Sexual Health Indicator and repeat abortions, </t>
  </si>
  <si>
    <t>Note: percentages are rounded and may not add to 100</t>
  </si>
  <si>
    <t>per 1,000</t>
  </si>
  <si>
    <t xml:space="preserve">         Method (%)</t>
  </si>
  <si>
    <r>
      <t xml:space="preserve">All ages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</si>
  <si>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>Age not stated have been distributed pro-rata across age group 20-24</t>
    </r>
  </si>
  <si>
    <t>complication rates per 1,000 abortions</t>
  </si>
  <si>
    <t>rates per 1,000 women</t>
  </si>
  <si>
    <r>
      <t xml:space="preserve">    Purchaser </t>
    </r>
    <r>
      <rPr>
        <sz val="8"/>
        <rFont val="Arial"/>
        <family val="2"/>
      </rPr>
      <t>(%)</t>
    </r>
  </si>
  <si>
    <t xml:space="preserve">            Sexual Health Indicator</t>
  </si>
  <si>
    <t>Table 10b</t>
  </si>
  <si>
    <r>
      <t xml:space="preserve">(i) </t>
    </r>
    <r>
      <rPr>
        <sz val="10"/>
        <rFont val="Arial"/>
        <family val="2"/>
      </rPr>
      <t>Age</t>
    </r>
  </si>
  <si>
    <r>
      <t>(ii)</t>
    </r>
    <r>
      <rPr>
        <sz val="10"/>
        <rFont val="Arial"/>
        <family val="2"/>
      </rPr>
      <t xml:space="preserve"> Statutory grounds</t>
    </r>
  </si>
  <si>
    <r>
      <t>(iii)</t>
    </r>
    <r>
      <rPr>
        <sz val="10"/>
        <rFont val="Arial"/>
        <family val="2"/>
      </rPr>
      <t xml:space="preserve"> Gestation weeks</t>
    </r>
  </si>
  <si>
    <t>Note: percentages are rounded and may not add up to 100</t>
  </si>
  <si>
    <t>5ND</t>
  </si>
  <si>
    <t>5QR</t>
  </si>
  <si>
    <t>5NP</t>
  </si>
  <si>
    <t>5NG</t>
  </si>
  <si>
    <t>5NH</t>
  </si>
  <si>
    <t>5NM</t>
  </si>
  <si>
    <t>5NQ</t>
  </si>
  <si>
    <t>5NL</t>
  </si>
  <si>
    <t>5NT</t>
  </si>
  <si>
    <t>5NF</t>
  </si>
  <si>
    <t>5NJ</t>
  </si>
  <si>
    <t>5NR</t>
  </si>
  <si>
    <t>5NN</t>
  </si>
  <si>
    <t>5NK</t>
  </si>
  <si>
    <t>5NY</t>
  </si>
  <si>
    <t>5NW</t>
  </si>
  <si>
    <t>5NX</t>
  </si>
  <si>
    <t>5N2</t>
  </si>
  <si>
    <t>5N1</t>
  </si>
  <si>
    <t>5NV</t>
  </si>
  <si>
    <t>5N4</t>
  </si>
  <si>
    <t>5N3</t>
  </si>
  <si>
    <t>5N6</t>
  </si>
  <si>
    <t>5PC</t>
  </si>
  <si>
    <t>5PA</t>
  </si>
  <si>
    <t>5N9</t>
  </si>
  <si>
    <t>5PD</t>
  </si>
  <si>
    <t>5N8</t>
  </si>
  <si>
    <t>5PG</t>
  </si>
  <si>
    <t>5PE</t>
  </si>
  <si>
    <t>5PH</t>
  </si>
  <si>
    <t>5PF</t>
  </si>
  <si>
    <t>TAM</t>
  </si>
  <si>
    <t>5PK</t>
  </si>
  <si>
    <t>5PJ</t>
  </si>
  <si>
    <t>5PM</t>
  </si>
  <si>
    <t>5PL</t>
  </si>
  <si>
    <t>5P2</t>
  </si>
  <si>
    <t>5PP</t>
  </si>
  <si>
    <t>5PR</t>
  </si>
  <si>
    <t>5PX</t>
  </si>
  <si>
    <t>5PQ</t>
  </si>
  <si>
    <t>5PW</t>
  </si>
  <si>
    <t>5PN</t>
  </si>
  <si>
    <t>5P1</t>
  </si>
  <si>
    <t>5PY</t>
  </si>
  <si>
    <t>5PT</t>
  </si>
  <si>
    <t>5PV</t>
  </si>
  <si>
    <t>5P7</t>
  </si>
  <si>
    <t>5QA</t>
  </si>
  <si>
    <t>5P8</t>
  </si>
  <si>
    <t>5P5</t>
  </si>
  <si>
    <t>5P9</t>
  </si>
  <si>
    <t>5P6</t>
  </si>
  <si>
    <t>5QG</t>
  </si>
  <si>
    <t>5QF</t>
  </si>
  <si>
    <t>5QD</t>
  </si>
  <si>
    <t>5QC</t>
  </si>
  <si>
    <t>5QT</t>
  </si>
  <si>
    <t>5QE</t>
  </si>
  <si>
    <t>5QN</t>
  </si>
  <si>
    <t>5QJ</t>
  </si>
  <si>
    <t>5QP</t>
  </si>
  <si>
    <t>5QQ</t>
  </si>
  <si>
    <t>5QM</t>
  </si>
  <si>
    <t>5QH</t>
  </si>
  <si>
    <t>5QL</t>
  </si>
  <si>
    <t>5QK</t>
  </si>
  <si>
    <t>County Durham</t>
  </si>
  <si>
    <t>Central Lancashire</t>
  </si>
  <si>
    <t xml:space="preserve">5NE </t>
  </si>
  <si>
    <t>Liverpool</t>
  </si>
  <si>
    <t>Manchester</t>
  </si>
  <si>
    <t>Sefton</t>
  </si>
  <si>
    <t>Trafford</t>
  </si>
  <si>
    <t xml:space="preserve">5N5 </t>
  </si>
  <si>
    <t>Doncaster</t>
  </si>
  <si>
    <t>East Riding of Yorkshire</t>
  </si>
  <si>
    <t>Kirklees</t>
  </si>
  <si>
    <t>Leeds</t>
  </si>
  <si>
    <t>Sheffield</t>
  </si>
  <si>
    <t>Wakefield District</t>
  </si>
  <si>
    <t xml:space="preserve">5N7 </t>
  </si>
  <si>
    <t>Derby City</t>
  </si>
  <si>
    <t>Derbyshire County</t>
  </si>
  <si>
    <t>Leicester City</t>
  </si>
  <si>
    <t>Coventry Teaching</t>
  </si>
  <si>
    <t>North Staffordshire</t>
  </si>
  <si>
    <t>Sandwell</t>
  </si>
  <si>
    <t>South Staffordshire</t>
  </si>
  <si>
    <t>Stoke on Trent</t>
  </si>
  <si>
    <t>Walsall Teaching</t>
  </si>
  <si>
    <t>Warwickshire</t>
  </si>
  <si>
    <t>Worcestershire</t>
  </si>
  <si>
    <t>Mid Essex</t>
  </si>
  <si>
    <t>Norfolk</t>
  </si>
  <si>
    <t>North East Essex</t>
  </si>
  <si>
    <t>Peterborough</t>
  </si>
  <si>
    <t>South East Essex</t>
  </si>
  <si>
    <t>South West Essex</t>
  </si>
  <si>
    <t>Suffolk</t>
  </si>
  <si>
    <t>West Essex</t>
  </si>
  <si>
    <t>Brent Teaching</t>
  </si>
  <si>
    <t>Greenwich Teaching</t>
  </si>
  <si>
    <t>Surrey</t>
  </si>
  <si>
    <t>West Kent</t>
  </si>
  <si>
    <t>West Sussex</t>
  </si>
  <si>
    <t>Buckinghamshire</t>
  </si>
  <si>
    <t>Hampshire</t>
  </si>
  <si>
    <t>Portsmouth City Teaching</t>
  </si>
  <si>
    <t>Bristol</t>
  </si>
  <si>
    <t>Devon</t>
  </si>
  <si>
    <t>Dorset</t>
  </si>
  <si>
    <t>Gloucestershire</t>
  </si>
  <si>
    <t>Plymouth Teaching</t>
  </si>
  <si>
    <t>Somerset</t>
  </si>
  <si>
    <t>Wiltshire</t>
  </si>
  <si>
    <r>
      <t xml:space="preserve">Feticide with a surgical evacuation </t>
    </r>
    <r>
      <rPr>
        <vertAlign val="superscript"/>
        <sz val="10"/>
        <rFont val="Arial"/>
        <family val="2"/>
      </rPr>
      <t>1</t>
    </r>
  </si>
  <si>
    <t>Feticide with a medical evacuation</t>
  </si>
  <si>
    <t>7 or more</t>
  </si>
  <si>
    <t>Denmark</t>
  </si>
  <si>
    <t>3 - 9</t>
  </si>
  <si>
    <t>3 and 4</t>
  </si>
  <si>
    <t>Under 16</t>
  </si>
  <si>
    <t>3-9</t>
  </si>
  <si>
    <t>(vii) Parity (number of previous pregnancies resulting in live or stillbirth)</t>
  </si>
  <si>
    <t>10 weeks</t>
  </si>
  <si>
    <t>total</t>
  </si>
  <si>
    <t>European countries</t>
  </si>
  <si>
    <t>Rest of the world</t>
  </si>
  <si>
    <r>
      <t xml:space="preserve">Country of residence </t>
    </r>
    <r>
      <rPr>
        <vertAlign val="superscript"/>
        <sz val="10"/>
        <rFont val="Arial"/>
        <family val="2"/>
      </rPr>
      <t>1</t>
    </r>
  </si>
  <si>
    <t>Table 4a</t>
  </si>
  <si>
    <t>Table 4b</t>
  </si>
  <si>
    <t>Vacuum aspiration</t>
  </si>
  <si>
    <t>Dilatation and evacuation</t>
  </si>
  <si>
    <t>Grounds</t>
  </si>
  <si>
    <t>B (alone, or with C or D)</t>
  </si>
  <si>
    <t>Table 7a</t>
  </si>
  <si>
    <t>Table 7b</t>
  </si>
  <si>
    <t>Caerphilly</t>
  </si>
  <si>
    <t xml:space="preserve">Rhondda, Cynon, Taff </t>
  </si>
  <si>
    <t>Neath &amp; Port Talbot</t>
  </si>
  <si>
    <t>Merthyr Tydfil</t>
  </si>
  <si>
    <r>
      <t>1</t>
    </r>
    <r>
      <rPr>
        <sz val="10"/>
        <rFont val="Arial"/>
        <family val="2"/>
      </rPr>
      <t>includes feticide with no method of evacuation and surgical 'other'.</t>
    </r>
  </si>
  <si>
    <t>Powys</t>
  </si>
  <si>
    <t xml:space="preserve">    Note: percentages are rounded and may not add up to 100</t>
  </si>
  <si>
    <t>Wirral</t>
  </si>
  <si>
    <t>Separated/widowed/divorced</t>
  </si>
  <si>
    <t>3-8</t>
  </si>
  <si>
    <t>D (alone, or with C)</t>
  </si>
  <si>
    <t xml:space="preserve"> B (with C or D)</t>
  </si>
  <si>
    <t xml:space="preserve"> E (alone or with A, B, C, or D) </t>
  </si>
  <si>
    <r>
      <t>A (alone, or with B, C, D) or</t>
    </r>
    <r>
      <rPr>
        <sz val="10"/>
        <rFont val="Arial"/>
        <family val="2"/>
      </rPr>
      <t xml:space="preserve"> F or G</t>
    </r>
  </si>
  <si>
    <t xml:space="preserve">E (alone, or with A, B, C or D) </t>
  </si>
  <si>
    <t>Northumberland</t>
  </si>
  <si>
    <t>Haringey Teaching</t>
  </si>
  <si>
    <t>Luton</t>
  </si>
  <si>
    <t>Medway</t>
  </si>
  <si>
    <t>Wandsworth</t>
  </si>
  <si>
    <t>North Lancashire Teaching</t>
  </si>
  <si>
    <t>East Lancashire Teaching</t>
  </si>
  <si>
    <t>Hull Teaching</t>
  </si>
  <si>
    <t>Northamptonshire Teaching</t>
  </si>
  <si>
    <t>Married/civil partnership</t>
  </si>
  <si>
    <t>26-27</t>
  </si>
  <si>
    <t>White - British</t>
  </si>
  <si>
    <t>White - Irish</t>
  </si>
  <si>
    <t xml:space="preserve"> 3 - 9</t>
  </si>
  <si>
    <t>40 &amp; over</t>
  </si>
  <si>
    <t>Gibraltar</t>
  </si>
  <si>
    <t>Norway</t>
  </si>
  <si>
    <t xml:space="preserve">Poland </t>
  </si>
  <si>
    <t xml:space="preserve">Legal abortions: non residents of England &amp; Wales by (i) age, (ii) statutory grounds and </t>
  </si>
  <si>
    <t>Crude rates</t>
  </si>
  <si>
    <t>Table 12b</t>
  </si>
  <si>
    <t>Table 12c</t>
  </si>
  <si>
    <t>Table 12a</t>
  </si>
  <si>
    <t>NHS Funded</t>
  </si>
  <si>
    <t>Independent</t>
  </si>
  <si>
    <t>Sector</t>
  </si>
  <si>
    <t>Rate per 1,000 women</t>
  </si>
  <si>
    <t>residents aged 15-44</t>
  </si>
  <si>
    <t xml:space="preserve">NHS Funded </t>
  </si>
  <si>
    <t>Privately</t>
  </si>
  <si>
    <t>Funded</t>
  </si>
  <si>
    <t>Privately Funded</t>
  </si>
  <si>
    <t xml:space="preserve">Privately </t>
  </si>
  <si>
    <t xml:space="preserve"> Sector</t>
  </si>
  <si>
    <t>Hospital</t>
  </si>
  <si>
    <t>NHS Funded: Independent Sector</t>
  </si>
  <si>
    <t>NHS Funded: NHS Hospital</t>
  </si>
  <si>
    <t>Indep-</t>
  </si>
  <si>
    <t>endent</t>
  </si>
  <si>
    <t>O30</t>
  </si>
  <si>
    <t>multiple gestation</t>
  </si>
  <si>
    <t>Bahrain</t>
  </si>
  <si>
    <t>Romania</t>
  </si>
  <si>
    <t>Repeat</t>
  </si>
  <si>
    <t>under 25</t>
  </si>
  <si>
    <r>
      <t>Sector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</si>
  <si>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2</t>
    </r>
    <r>
      <rPr>
        <sz val="9"/>
        <rFont val="Arial"/>
        <family val="2"/>
      </rPr>
      <t xml:space="preserve"> The collection of i</t>
    </r>
    <r>
      <rPr>
        <sz val="9"/>
        <rFont val="Arial"/>
        <family val="0"/>
      </rPr>
      <t>nformation on independent sector commenced in 1981.</t>
    </r>
  </si>
  <si>
    <r>
      <t>1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>1968 figures contain only 8 months data as the legislation came into effect on 27 April 1968.</t>
    </r>
  </si>
  <si>
    <r>
      <t xml:space="preserve">1968 </t>
    </r>
    <r>
      <rPr>
        <vertAlign val="superscript"/>
        <sz val="10"/>
        <rFont val="Arial"/>
        <family val="2"/>
      </rPr>
      <t>1</t>
    </r>
  </si>
  <si>
    <r>
      <t xml:space="preserve">ASR </t>
    </r>
    <r>
      <rPr>
        <vertAlign val="superscript"/>
        <sz val="10"/>
        <rFont val="Arial"/>
        <family val="2"/>
      </rPr>
      <t>3</t>
    </r>
  </si>
  <si>
    <t>numbers and percentages</t>
  </si>
  <si>
    <t>no.</t>
  </si>
  <si>
    <t>%</t>
  </si>
  <si>
    <t>(x) Chlamydia screening</t>
  </si>
  <si>
    <t>Offered</t>
  </si>
  <si>
    <t>Not offered</t>
  </si>
  <si>
    <r>
      <t xml:space="preserve">(vi) Ethnicity </t>
    </r>
    <r>
      <rPr>
        <vertAlign val="superscript"/>
        <sz val="11"/>
        <rFont val="Arial"/>
        <family val="2"/>
      </rPr>
      <t>1</t>
    </r>
  </si>
  <si>
    <t>Table 2: Legal abortions: age by (i) purchaser, (ii) statutory grounds, (iii) gestation weeks, (iv) procedure, (v) marital status,</t>
  </si>
  <si>
    <r>
      <t xml:space="preserve">(v) Marital status </t>
    </r>
    <r>
      <rPr>
        <vertAlign val="superscript"/>
        <sz val="11"/>
        <rFont val="Arial"/>
        <family val="2"/>
      </rPr>
      <t>1</t>
    </r>
  </si>
  <si>
    <r>
      <t>1</t>
    </r>
    <r>
      <rPr>
        <sz val="11"/>
        <rFont val="Arial"/>
        <family val="2"/>
      </rPr>
      <t xml:space="preserve"> Percentages exclude not known and not stated</t>
    </r>
  </si>
  <si>
    <t>35 or over</t>
  </si>
  <si>
    <t>30 or over</t>
  </si>
  <si>
    <t>Number of</t>
  </si>
  <si>
    <t>previous</t>
  </si>
  <si>
    <t>16-17</t>
  </si>
  <si>
    <t>Number</t>
  </si>
  <si>
    <t xml:space="preserve">Table 3a: Legal abortions: by (i) purchaser, (ii) statutory grounds, (iii) gestation weeks, (iv) procedure, (v) marital status, </t>
  </si>
  <si>
    <r>
      <t>Over 24 weeks</t>
    </r>
    <r>
      <rPr>
        <b/>
        <vertAlign val="superscript"/>
        <sz val="10"/>
        <rFont val="Arial"/>
        <family val="2"/>
      </rPr>
      <t xml:space="preserve"> 1</t>
    </r>
  </si>
  <si>
    <r>
      <t>Over 24 weeks</t>
    </r>
    <r>
      <rPr>
        <vertAlign val="superscript"/>
        <sz val="10"/>
        <rFont val="Arial"/>
        <family val="2"/>
      </rPr>
      <t xml:space="preserve"> 1</t>
    </r>
  </si>
  <si>
    <r>
      <t>20-23</t>
    </r>
    <r>
      <rPr>
        <vertAlign val="superscript"/>
        <sz val="10"/>
        <rFont val="Arial"/>
        <family val="2"/>
      </rPr>
      <t xml:space="preserve"> 1</t>
    </r>
  </si>
  <si>
    <t>Table 10b: Legal abortions: rates by Primary Care Organisation (England)</t>
  </si>
  <si>
    <t>Table 11: Legal abortions: purchaser, gestation, Sexual Health Indicator and repeat abortions,</t>
  </si>
  <si>
    <r>
      <t xml:space="preserve">Gestation weeks </t>
    </r>
    <r>
      <rPr>
        <sz val="8"/>
        <rFont val="Arial"/>
        <family val="2"/>
      </rPr>
      <t>(%)</t>
    </r>
  </si>
  <si>
    <t>Table 12b:</t>
  </si>
  <si>
    <t>Table 12c:</t>
  </si>
  <si>
    <t>All</t>
  </si>
  <si>
    <t>All surgical</t>
  </si>
  <si>
    <t>All medical</t>
  </si>
  <si>
    <r>
      <t xml:space="preserve">Crude rate per 1,000 women </t>
    </r>
    <r>
      <rPr>
        <vertAlign val="superscript"/>
        <sz val="11"/>
        <rFont val="Arial"/>
        <family val="2"/>
      </rPr>
      <t>1</t>
    </r>
  </si>
  <si>
    <r>
      <t>women</t>
    </r>
    <r>
      <rPr>
        <vertAlign val="superscript"/>
        <sz val="10"/>
        <rFont val="Arial"/>
        <family val="2"/>
      </rPr>
      <t xml:space="preserve"> 1</t>
    </r>
  </si>
  <si>
    <r>
      <t>ASR</t>
    </r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 xml:space="preserve"> </t>
    </r>
  </si>
  <si>
    <t>% breakdown by age</t>
  </si>
  <si>
    <t>All gestations</t>
  </si>
  <si>
    <t>confidence</t>
  </si>
  <si>
    <t>interval</t>
  </si>
  <si>
    <t>Age not stated</t>
  </si>
  <si>
    <t>Cyprus</t>
  </si>
  <si>
    <t>E16000085</t>
  </si>
  <si>
    <t>E16000041</t>
  </si>
  <si>
    <t>E16000050</t>
  </si>
  <si>
    <t>E16000019</t>
  </si>
  <si>
    <t>E16000053</t>
  </si>
  <si>
    <t>E16000017</t>
  </si>
  <si>
    <t>E16000020</t>
  </si>
  <si>
    <t>E16000018</t>
  </si>
  <si>
    <t>E17000001</t>
  </si>
  <si>
    <t>E16000146</t>
  </si>
  <si>
    <t>E16000051</t>
  </si>
  <si>
    <t>E16000052</t>
  </si>
  <si>
    <t>E16000032</t>
  </si>
  <si>
    <t>E16000014</t>
  </si>
  <si>
    <t>E16000033</t>
  </si>
  <si>
    <t>E16000034</t>
  </si>
  <si>
    <t>E16000043</t>
  </si>
  <si>
    <t>E16000095</t>
  </si>
  <si>
    <t>E16000088</t>
  </si>
  <si>
    <t>E16000086</t>
  </si>
  <si>
    <t>E16000089</t>
  </si>
  <si>
    <t>E16000093</t>
  </si>
  <si>
    <t>E16000096</t>
  </si>
  <si>
    <t>E16000038</t>
  </si>
  <si>
    <t>E16000092</t>
  </si>
  <si>
    <t>E16000098</t>
  </si>
  <si>
    <t>E16000087</t>
  </si>
  <si>
    <t>E16000039</t>
  </si>
  <si>
    <t>E16000025</t>
  </si>
  <si>
    <t>E16000090</t>
  </si>
  <si>
    <t>E16000026</t>
  </si>
  <si>
    <t>E16000062</t>
  </si>
  <si>
    <t>E16000097</t>
  </si>
  <si>
    <t>E16000037</t>
  </si>
  <si>
    <t>E16000094</t>
  </si>
  <si>
    <t>E16000091</t>
  </si>
  <si>
    <t>E16000042</t>
  </si>
  <si>
    <t>E16000102</t>
  </si>
  <si>
    <t>E16000040</t>
  </si>
  <si>
    <t>E16000078</t>
  </si>
  <si>
    <t>E16000100</t>
  </si>
  <si>
    <t>E16000101</t>
  </si>
  <si>
    <t>E16000075</t>
  </si>
  <si>
    <t>E16000074</t>
  </si>
  <si>
    <t>E17000005</t>
  </si>
  <si>
    <t>E16000021</t>
  </si>
  <si>
    <t>E16000099</t>
  </si>
  <si>
    <t>E16000031</t>
  </si>
  <si>
    <t>E16000077</t>
  </si>
  <si>
    <t>E16000076</t>
  </si>
  <si>
    <t>E16000023</t>
  </si>
  <si>
    <t>E16000080</t>
  </si>
  <si>
    <t>E16000079</t>
  </si>
  <si>
    <t>E16000113</t>
  </si>
  <si>
    <t>E16000112</t>
  </si>
  <si>
    <t>E16000082</t>
  </si>
  <si>
    <t>E16000114</t>
  </si>
  <si>
    <t>E16000022</t>
  </si>
  <si>
    <t>E16000081</t>
  </si>
  <si>
    <t>E16000117</t>
  </si>
  <si>
    <t>E16000070</t>
  </si>
  <si>
    <t>E16000115</t>
  </si>
  <si>
    <t>E16000073</t>
  </si>
  <si>
    <t>E16000015</t>
  </si>
  <si>
    <t>E16000118</t>
  </si>
  <si>
    <t>E16000116</t>
  </si>
  <si>
    <t>E16000065</t>
  </si>
  <si>
    <t>E17000004</t>
  </si>
  <si>
    <t>E16000064</t>
  </si>
  <si>
    <t>E16000120</t>
  </si>
  <si>
    <t>E16000119</t>
  </si>
  <si>
    <t>E16000071</t>
  </si>
  <si>
    <t>E16000066</t>
  </si>
  <si>
    <t>E16000122</t>
  </si>
  <si>
    <t>E16000072</t>
  </si>
  <si>
    <t>E16000121</t>
  </si>
  <si>
    <t>E16000104</t>
  </si>
  <si>
    <t>E16000124</t>
  </si>
  <si>
    <t>E16000126</t>
  </si>
  <si>
    <t>E16000029</t>
  </si>
  <si>
    <t>E16000130</t>
  </si>
  <si>
    <t>E16000125</t>
  </si>
  <si>
    <t>E16000129</t>
  </si>
  <si>
    <t>E16000123</t>
  </si>
  <si>
    <t>E16000103</t>
  </si>
  <si>
    <t>E16000131</t>
  </si>
  <si>
    <t>E16000127</t>
  </si>
  <si>
    <t>E16000128</t>
  </si>
  <si>
    <t>E16000009</t>
  </si>
  <si>
    <t>E16000006</t>
  </si>
  <si>
    <t>E17000002</t>
  </si>
  <si>
    <t>E16000045</t>
  </si>
  <si>
    <t>E16000004</t>
  </si>
  <si>
    <t>E16000047</t>
  </si>
  <si>
    <t>E16000010</t>
  </si>
  <si>
    <t>E16000049</t>
  </si>
  <si>
    <t>E16000035</t>
  </si>
  <si>
    <t>E16000008</t>
  </si>
  <si>
    <t>E16000005</t>
  </si>
  <si>
    <t>E16000030</t>
  </si>
  <si>
    <t>E16000013</t>
  </si>
  <si>
    <t>E16000046</t>
  </si>
  <si>
    <t>E16000002</t>
  </si>
  <si>
    <t>E16000007</t>
  </si>
  <si>
    <t>E16000036</t>
  </si>
  <si>
    <t>E16000048</t>
  </si>
  <si>
    <t>E16000056</t>
  </si>
  <si>
    <t>E16000003</t>
  </si>
  <si>
    <t>E16000058</t>
  </si>
  <si>
    <t>E16000060</t>
  </si>
  <si>
    <t>E16000012</t>
  </si>
  <si>
    <t>E16000083</t>
  </si>
  <si>
    <t>E16000067</t>
  </si>
  <si>
    <t>E16000059</t>
  </si>
  <si>
    <t>E16000068</t>
  </si>
  <si>
    <t>E16000011</t>
  </si>
  <si>
    <t>E16000084</t>
  </si>
  <si>
    <t>E16000061</t>
  </si>
  <si>
    <t>E16000057</t>
  </si>
  <si>
    <t>E16000063</t>
  </si>
  <si>
    <t>E16000109</t>
  </si>
  <si>
    <t>E16000132</t>
  </si>
  <si>
    <t>E16000110</t>
  </si>
  <si>
    <t>E16000055</t>
  </si>
  <si>
    <t>E16000107</t>
  </si>
  <si>
    <t>E16000111</t>
  </si>
  <si>
    <t>E16000108</t>
  </si>
  <si>
    <t>E16000137</t>
  </si>
  <si>
    <t>E16000136</t>
  </si>
  <si>
    <t>E16000134</t>
  </si>
  <si>
    <t>E16000133</t>
  </si>
  <si>
    <t>E16000147</t>
  </si>
  <si>
    <t>E16000016</t>
  </si>
  <si>
    <t>E16000135</t>
  </si>
  <si>
    <t>E16000027</t>
  </si>
  <si>
    <t>E16000054</t>
  </si>
  <si>
    <t>E16000028</t>
  </si>
  <si>
    <t>E16000143</t>
  </si>
  <si>
    <t>E16000139</t>
  </si>
  <si>
    <t>E16000144</t>
  </si>
  <si>
    <t>E16000145</t>
  </si>
  <si>
    <t>E16000142</t>
  </si>
  <si>
    <t>E16000138</t>
  </si>
  <si>
    <t>E16000069</t>
  </si>
  <si>
    <t>E16000024</t>
  </si>
  <si>
    <t>E16000141</t>
  </si>
  <si>
    <t>E16000001</t>
  </si>
  <si>
    <t>E16000044</t>
  </si>
  <si>
    <t>E17000003</t>
  </si>
  <si>
    <t>E16000140</t>
  </si>
  <si>
    <t>Middlesbrough</t>
  </si>
  <si>
    <t>Stockton-on-Tees Teaching</t>
  </si>
  <si>
    <t>Redcar and Cleveland</t>
  </si>
  <si>
    <t>Ashton, Leigh and Wigan</t>
  </si>
  <si>
    <t>Blackburn with Darwen</t>
  </si>
  <si>
    <t>Central and Eastern Cheshire</t>
  </si>
  <si>
    <t>Cumbria Teaching</t>
  </si>
  <si>
    <t>Halton and St Helens</t>
  </si>
  <si>
    <t>Heywood, Middleton and Rochdale</t>
  </si>
  <si>
    <t>Salford</t>
  </si>
  <si>
    <t>Stockport</t>
  </si>
  <si>
    <t>Tameside and Glossop</t>
  </si>
  <si>
    <t>Western Cheshire</t>
  </si>
  <si>
    <t>Bradford and Airedale Teaching</t>
  </si>
  <si>
    <t>North Yorkshire and York</t>
  </si>
  <si>
    <t>Leicestershire County and Rutland</t>
  </si>
  <si>
    <t>Lincolnshire Teaching</t>
  </si>
  <si>
    <t>Nottinghamshire County Teaching</t>
  </si>
  <si>
    <t>Birmingham East and North</t>
  </si>
  <si>
    <t>Dudley</t>
  </si>
  <si>
    <t>Telford and Wrekin</t>
  </si>
  <si>
    <t>Bedfordshire</t>
  </si>
  <si>
    <t>Cambridgeshire</t>
  </si>
  <si>
    <t>Great Yarmouth and Waveney</t>
  </si>
  <si>
    <t>Barking and Dagenham</t>
  </si>
  <si>
    <t>Bexley</t>
  </si>
  <si>
    <t>City and Hackney Teaching</t>
  </si>
  <si>
    <t>Hammersmith and Fulham</t>
  </si>
  <si>
    <t>Kensington and Chelsea</t>
  </si>
  <si>
    <t>Lambeth</t>
  </si>
  <si>
    <t>Lewisham</t>
  </si>
  <si>
    <t>Redbridge</t>
  </si>
  <si>
    <t>Richmond and Twickenham</t>
  </si>
  <si>
    <t>Sutton and Merton</t>
  </si>
  <si>
    <t>Brighton and Hove City</t>
  </si>
  <si>
    <t>East Sussex Downs and Weald</t>
  </si>
  <si>
    <t>Eastern and Coastal Kent</t>
  </si>
  <si>
    <t>Hastings and Rother</t>
  </si>
  <si>
    <t>Berkshire East</t>
  </si>
  <si>
    <t>Berkshire West</t>
  </si>
  <si>
    <t>Isle of Wight National Health Service</t>
  </si>
  <si>
    <t>Oxfordshire</t>
  </si>
  <si>
    <t>Bath and North East Somerset</t>
  </si>
  <si>
    <t>Bournemouth and Poole Teaching</t>
  </si>
  <si>
    <t>Cornwall and Isles of Scilly</t>
  </si>
  <si>
    <t>NORTH EAST SHA  E18000001</t>
  </si>
  <si>
    <t>NORTH WEST SHA  E18000002</t>
  </si>
  <si>
    <t>YORKSHIRE &amp; THE HUMBER SHA  E18000003</t>
  </si>
  <si>
    <t>EAST MIDLANDS SHA  E18000004</t>
  </si>
  <si>
    <t>WEST MIDLANDS SHA  E18000005</t>
  </si>
  <si>
    <t>EAST OF ENGLAND SHA  E18000006</t>
  </si>
  <si>
    <t>LONDON SHA  E18000007</t>
  </si>
  <si>
    <t>SOUTH EAST COAST SHA  E18000008</t>
  </si>
  <si>
    <t>SOUTH CENTRAL SHA  E18000009</t>
  </si>
  <si>
    <t>SOUTH WEST SHA E18000010</t>
  </si>
  <si>
    <t>17.6 - 17.7</t>
  </si>
  <si>
    <t>13.6 - 14.0</t>
  </si>
  <si>
    <t>16.5 - 17.6</t>
  </si>
  <si>
    <t>19.1 - 20.9</t>
  </si>
  <si>
    <t>12.9 - 13.7</t>
  </si>
  <si>
    <t>17.8 - 19.2</t>
  </si>
  <si>
    <t>17.7 - 19.1</t>
  </si>
  <si>
    <t>16.3 - 17.4</t>
  </si>
  <si>
    <t>13.8 - 14.4</t>
  </si>
  <si>
    <t>12.7 - 13.6</t>
  </si>
  <si>
    <t>14.9 - 16.1</t>
  </si>
  <si>
    <t>10.6 - 12.0</t>
  </si>
  <si>
    <t>18.2 - 19.7</t>
  </si>
  <si>
    <t>15.4 - 16.5</t>
  </si>
  <si>
    <t>18.8 - 20.7</t>
  </si>
  <si>
    <t>16.4 - 18.0</t>
  </si>
  <si>
    <t>17.4 - 19.1</t>
  </si>
  <si>
    <t>13.8 - 14.9</t>
  </si>
  <si>
    <t>14.1 - 16.2</t>
  </si>
  <si>
    <t xml:space="preserve">1000 resident </t>
  </si>
  <si>
    <t>women</t>
  </si>
  <si>
    <r>
      <t>2</t>
    </r>
    <r>
      <rPr>
        <sz val="11"/>
        <rFont val="Arial"/>
        <family val="2"/>
      </rPr>
      <t xml:space="preserve"> revised England and Wales total.</t>
    </r>
  </si>
  <si>
    <t>NAWER10</t>
  </si>
  <si>
    <t>NAWER08</t>
  </si>
  <si>
    <t>NAWER09</t>
  </si>
  <si>
    <t>NAWER07</t>
  </si>
  <si>
    <t>NAWER06</t>
  </si>
  <si>
    <r>
      <t xml:space="preserve">185,713 </t>
    </r>
    <r>
      <rPr>
        <b/>
        <vertAlign val="superscript"/>
        <sz val="11"/>
        <rFont val="Arial"/>
        <family val="2"/>
      </rPr>
      <t>2</t>
    </r>
  </si>
  <si>
    <t>Isle of Wight</t>
  </si>
  <si>
    <t>Table 3b</t>
  </si>
  <si>
    <r>
      <t>3</t>
    </r>
    <r>
      <rPr>
        <sz val="9"/>
        <rFont val="Arial"/>
        <family val="2"/>
      </rPr>
      <t xml:space="preserve"> Rates for all women residents age-standardised to the European population for ages 15-44.  See Annex A for further details.</t>
    </r>
  </si>
  <si>
    <r>
      <t>4</t>
    </r>
    <r>
      <rPr>
        <sz val="9"/>
        <rFont val="Arial"/>
        <family val="2"/>
      </rPr>
      <t xml:space="preserve"> Revised England and Wales total.</t>
    </r>
  </si>
  <si>
    <t>numbers, rates and percentages</t>
  </si>
  <si>
    <t>Table 3a</t>
  </si>
  <si>
    <t>.  Not applicable: see footnotes 1 and 2.</t>
  </si>
  <si>
    <r>
      <t>.</t>
    </r>
    <r>
      <rPr>
        <sz val="9"/>
        <rFont val="Arial"/>
        <family val="2"/>
      </rPr>
      <t xml:space="preserve"> Rate not available.</t>
    </r>
  </si>
  <si>
    <t>Records where age was not stated have been distributed pro-rata across age group 20-24.</t>
  </si>
  <si>
    <t>Table 10a: Legal abortions: numbers by Primary Care Organisation (England) and Local</t>
  </si>
  <si>
    <t>Legal abortions: resident status and purchaser, 1968 to 2011</t>
  </si>
  <si>
    <t>Legal abortions: non residents of England &amp; Wales by country of residence, 2011</t>
  </si>
  <si>
    <t>(iii) gestation, 2011</t>
  </si>
  <si>
    <t>Legal abortions: country of residence by age and gestation, 2011</t>
  </si>
  <si>
    <t>Table 1: Legal abortions: resident status and purchaser, 1968 to 2011</t>
  </si>
  <si>
    <t xml:space="preserve"> A (alone or with B, C or D) </t>
  </si>
  <si>
    <t xml:space="preserve"> F or G</t>
  </si>
  <si>
    <t>(vi) ethnicity, (vii) parity, (viii) previous miscarriages, (ix) previous abortions, (x) chlamydia screening, 2011</t>
  </si>
  <si>
    <t>(vi) ethnicity, (vii) parity, (viii) previous miscarriages, (ix) previous abortions, (x) chlamydia screening, 2001 to 2011</t>
  </si>
  <si>
    <t>under 16</t>
  </si>
  <si>
    <t>16 and 17</t>
  </si>
  <si>
    <t>18 and 19</t>
  </si>
  <si>
    <t>Table 4b: Legal abortions: number of previous abortions by age, 2011</t>
  </si>
  <si>
    <t>Table 5: Legal abortions: gestation weeks by purchaser and method of abortion, 2011</t>
  </si>
  <si>
    <t>Table 6: Legal abortions: gestation weeks by age and purchaser, 2011</t>
  </si>
  <si>
    <t>Table 7a: Legal abortions: procedure by gestation weeks, 2011</t>
  </si>
  <si>
    <t>Table 7b:  Legal abortions:  grounds by gestation weeks, 2011</t>
  </si>
  <si>
    <t>Table 4a: Legal abortions: by age, 2011</t>
  </si>
  <si>
    <t xml:space="preserve"> Health Board (Wales) of residence, by age, 2011</t>
  </si>
  <si>
    <r>
      <t xml:space="preserve">1  </t>
    </r>
    <r>
      <rPr>
        <sz val="8"/>
        <rFont val="Arial"/>
        <family val="2"/>
      </rPr>
      <t>Rates for PCOs and LHBs are based on mid-2010 population estimates.  See Annex A for further details.</t>
    </r>
  </si>
  <si>
    <t>and Local Health Board (Wales) of residence, by age, 2011</t>
  </si>
  <si>
    <r>
      <t>Table 8: Legal abortions: complication</t>
    </r>
    <r>
      <rPr>
        <b/>
        <vertAlign val="superscript"/>
        <sz val="12"/>
        <color indexed="57"/>
        <rFont val="Arial"/>
        <family val="2"/>
      </rPr>
      <t>1</t>
    </r>
    <r>
      <rPr>
        <b/>
        <sz val="12"/>
        <color indexed="57"/>
        <rFont val="Arial"/>
        <family val="2"/>
      </rPr>
      <t xml:space="preserve"> rates by procedure and gestation weeks, 2011</t>
    </r>
  </si>
  <si>
    <t>Hertfordshire</t>
  </si>
  <si>
    <t>5QV</t>
  </si>
  <si>
    <t>by Primary Care Organisation (England) and Local Health Board (Wales) of residence, 2011</t>
  </si>
  <si>
    <t>E16000150</t>
  </si>
  <si>
    <t>Table 12a: Legal abortions: non-residents by country of residence, 2011</t>
  </si>
  <si>
    <t>Austria</t>
  </si>
  <si>
    <t>Hungary</t>
  </si>
  <si>
    <t>Netherland, The</t>
  </si>
  <si>
    <t>Slovakia</t>
  </si>
  <si>
    <t>Sweden</t>
  </si>
  <si>
    <t>Switzerland</t>
  </si>
  <si>
    <t>Brazil</t>
  </si>
  <si>
    <t>Cameroon</t>
  </si>
  <si>
    <t>India</t>
  </si>
  <si>
    <t>Mauritius</t>
  </si>
  <si>
    <t>Nigeria</t>
  </si>
  <si>
    <t>Oman</t>
  </si>
  <si>
    <t>Thailand</t>
  </si>
  <si>
    <t>ICD-10 code</t>
  </si>
  <si>
    <t>Q02</t>
  </si>
  <si>
    <t>microcephaly</t>
  </si>
  <si>
    <t>Q06-Q07</t>
  </si>
  <si>
    <t>Q10-Q18</t>
  </si>
  <si>
    <t>the eye, ear, face and neck</t>
  </si>
  <si>
    <t>Q35-Q37</t>
  </si>
  <si>
    <t>cleft lip and cleft palate</t>
  </si>
  <si>
    <t>Q38-Q45</t>
  </si>
  <si>
    <t>other malformations of the digestive system</t>
  </si>
  <si>
    <t>Q80-Q85</t>
  </si>
  <si>
    <t>the skin, breast integument phakomatoses</t>
  </si>
  <si>
    <t>Q86-Q89</t>
  </si>
  <si>
    <t>Q92-Q99</t>
  </si>
  <si>
    <t>Other conditions total</t>
  </si>
  <si>
    <t>P05-P08</t>
  </si>
  <si>
    <t>fetal disorders related to gestation and growth</t>
  </si>
  <si>
    <t>P35-P39</t>
  </si>
  <si>
    <t>fetus affected by congenital infectious disease</t>
  </si>
  <si>
    <t>hydrop fetalis not due to haemolytic disease</t>
  </si>
  <si>
    <t>O41</t>
  </si>
  <si>
    <t>disorder of the amniotic fluids</t>
  </si>
  <si>
    <t>Z20-Z22</t>
  </si>
  <si>
    <t>exposure to communicable disease</t>
  </si>
  <si>
    <t>Ground A, B ,F, G</t>
  </si>
  <si>
    <t>number</t>
  </si>
  <si>
    <t>not known</t>
  </si>
  <si>
    <t>Table 13</t>
  </si>
  <si>
    <t xml:space="preserve">Table 9: Legal abortions: principal medical condition for abortions performed </t>
  </si>
  <si>
    <r>
      <t xml:space="preserve">2 </t>
    </r>
    <r>
      <rPr>
        <sz val="9"/>
        <rFont val="Arial"/>
        <family val="2"/>
      </rPr>
      <t>Over 24 week total includes 2 abortions carried out under grounds A, B, F or G</t>
    </r>
  </si>
  <si>
    <t>17.4 - 17.5</t>
  </si>
  <si>
    <t>13.4 - 13.8</t>
  </si>
  <si>
    <t>11.9 - 12.8</t>
  </si>
  <si>
    <t>15.2 - 17.6</t>
  </si>
  <si>
    <t>11.0 - 12.4</t>
  </si>
  <si>
    <t>17.4 - 20.0</t>
  </si>
  <si>
    <t>15.3 - 17.1</t>
  </si>
  <si>
    <t>12.6 - 13.7</t>
  </si>
  <si>
    <t>13.7 - 15.3</t>
  </si>
  <si>
    <t>14.0 - 15.6</t>
  </si>
  <si>
    <t>12.7 - 14.0</t>
  </si>
  <si>
    <t>12.6 - 14.5</t>
  </si>
  <si>
    <t>12.8 - 14.5</t>
  </si>
  <si>
    <t>14.3 - 15.6</t>
  </si>
  <si>
    <t>18.0 - 18.3</t>
  </si>
  <si>
    <t>14.4 - 15.7</t>
  </si>
  <si>
    <t>16.8 - 18.8</t>
  </si>
  <si>
    <t>20.2 - 22.5</t>
  </si>
  <si>
    <t>19.5 - 21.1</t>
  </si>
  <si>
    <t>18.0 - 19.8</t>
  </si>
  <si>
    <t>15.2 - 16.4</t>
  </si>
  <si>
    <t>16.7 - 17.8</t>
  </si>
  <si>
    <t>12.8 - 13.8</t>
  </si>
  <si>
    <t>16.6 - 17.9</t>
  </si>
  <si>
    <t>18.3 - 19.7</t>
  </si>
  <si>
    <t>21.8 - 24.0</t>
  </si>
  <si>
    <t>20.9 - 22.0</t>
  </si>
  <si>
    <t>20.5 - 21.5</t>
  </si>
  <si>
    <t>11.2 - 12.4</t>
  </si>
  <si>
    <t>18.6 - 20.3</t>
  </si>
  <si>
    <t>20.4 - 22.0</t>
  </si>
  <si>
    <t>18.8 - 20.4</t>
  </si>
  <si>
    <t>16.6 - 18.1</t>
  </si>
  <si>
    <t>20.7 - 22.4</t>
  </si>
  <si>
    <t>19.8 - 21.7</t>
  </si>
  <si>
    <t>17.9 - 19.8</t>
  </si>
  <si>
    <t>13.5 - 15.0</t>
  </si>
  <si>
    <t>21.6 - 23.2</t>
  </si>
  <si>
    <t>13.4 - 13.7</t>
  </si>
  <si>
    <t>15.7 - 17.2</t>
  </si>
  <si>
    <t>14.7 - 15.6</t>
  </si>
  <si>
    <t>17.2 - 19.0</t>
  </si>
  <si>
    <t>10.9 - 12.1</t>
  </si>
  <si>
    <t>12.6 - 13.8</t>
  </si>
  <si>
    <t>11.9 - 12.5</t>
  </si>
  <si>
    <t>15.7 - 17.6</t>
  </si>
  <si>
    <t>16.0 - 18.1</t>
  </si>
  <si>
    <t>10.1 - 10.8</t>
  </si>
  <si>
    <t>14.8 - 16.3</t>
  </si>
  <si>
    <t>12.4 - 13.2</t>
  </si>
  <si>
    <t>12.1 - 13.2</t>
  </si>
  <si>
    <t>12.7 - 14.9</t>
  </si>
  <si>
    <t>13.8 - 15.1</t>
  </si>
  <si>
    <t>12.1 - 12.9</t>
  </si>
  <si>
    <t>16.5 - 17.7</t>
  </si>
  <si>
    <t>12.0 - 12.8</t>
  </si>
  <si>
    <t>15.8 - 16.7</t>
  </si>
  <si>
    <t>13.3 - 14.2</t>
  </si>
  <si>
    <t>19.7 - 20.1</t>
  </si>
  <si>
    <t>23.1 - 24.3</t>
  </si>
  <si>
    <t>23.0 - 24.5</t>
  </si>
  <si>
    <t>19.3 - 20.8</t>
  </si>
  <si>
    <t>24.7 - 26.1</t>
  </si>
  <si>
    <t>13.7 - 15.6</t>
  </si>
  <si>
    <t>13.5 - 15.1</t>
  </si>
  <si>
    <t>24.2 - 25.9</t>
  </si>
  <si>
    <t>14.0 - 15.5</t>
  </si>
  <si>
    <t>19.4 - 20.7</t>
  </si>
  <si>
    <t>17.8 - 18.8</t>
  </si>
  <si>
    <t>18.5 - 20.0</t>
  </si>
  <si>
    <t>17.4 - 19.4</t>
  </si>
  <si>
    <t>18.3 - 19.8</t>
  </si>
  <si>
    <t>17.2 - 18.3</t>
  </si>
  <si>
    <t>24.4 - 26.2</t>
  </si>
  <si>
    <t>15.6 - 16.6</t>
  </si>
  <si>
    <t>15.6 - 15.9</t>
  </si>
  <si>
    <t>16.3 - 17.5</t>
  </si>
  <si>
    <t>10.3 - 11.1</t>
  </si>
  <si>
    <t>12.6 - 14.2</t>
  </si>
  <si>
    <t>16.8 - 17.5</t>
  </si>
  <si>
    <t>22.9 - 24.8</t>
  </si>
  <si>
    <t>14.1 - 15.3</t>
  </si>
  <si>
    <t>11.9 - 12.7</t>
  </si>
  <si>
    <t>20.7 - 22.7</t>
  </si>
  <si>
    <t>19.2 - 20.5</t>
  </si>
  <si>
    <t>13.2 - 14.2</t>
  </si>
  <si>
    <t>20.8 - 22.4</t>
  </si>
  <si>
    <t>25.7 - 26.0</t>
  </si>
  <si>
    <t>36.5 - 38.9</t>
  </si>
  <si>
    <t>21.5 - 22.9</t>
  </si>
  <si>
    <t>21.6 - 23.4</t>
  </si>
  <si>
    <t>38.4 - 40.5</t>
  </si>
  <si>
    <t>19.2 - 20.7</t>
  </si>
  <si>
    <t>15.5 - 16.8</t>
  </si>
  <si>
    <t>28.0 - 29.9</t>
  </si>
  <si>
    <t>27.8 - 29.4</t>
  </si>
  <si>
    <t>28.0 - 29.6</t>
  </si>
  <si>
    <t>26.0 - 27.7</t>
  </si>
  <si>
    <t>30.0 - 31.9</t>
  </si>
  <si>
    <t>24.4 - 26.5</t>
  </si>
  <si>
    <t>34.1 - 36.3</t>
  </si>
  <si>
    <t>23.6 - 25.4</t>
  </si>
  <si>
    <t>24.1 - 26.0</t>
  </si>
  <si>
    <t>25.5 - 27.1</t>
  </si>
  <si>
    <t>30.8 - 32.7</t>
  </si>
  <si>
    <t>23.0 - 24.7</t>
  </si>
  <si>
    <t>19.8 - 21.8</t>
  </si>
  <si>
    <t>29.5 - 31.3</t>
  </si>
  <si>
    <t>31.4 - 33.2</t>
  </si>
  <si>
    <t>31.6 - 33.5</t>
  </si>
  <si>
    <t>27.6 - 29.4</t>
  </si>
  <si>
    <t>16.1 - 17.9</t>
  </si>
  <si>
    <t>29.9 - 31.6</t>
  </si>
  <si>
    <t>20.6 - 21.9</t>
  </si>
  <si>
    <t>20.5 - 21.9</t>
  </si>
  <si>
    <t>34.2 - 36.4</t>
  </si>
  <si>
    <t>19.6 - 21.1</t>
  </si>
  <si>
    <t>15.6 - 16.9</t>
  </si>
  <si>
    <t>16.9 - 17.3</t>
  </si>
  <si>
    <t>17.6 - 19.1</t>
  </si>
  <si>
    <t>16.5 - 17.4</t>
  </si>
  <si>
    <t>19.5 - 21.7</t>
  </si>
  <si>
    <t>20.5 - 22.0</t>
  </si>
  <si>
    <t>15.4 - 16.1</t>
  </si>
  <si>
    <t>16.9 - 17.9</t>
  </si>
  <si>
    <t>15.6 - 16.5</t>
  </si>
  <si>
    <t>14.7 - 15.0</t>
  </si>
  <si>
    <t>14.9 - 15.9</t>
  </si>
  <si>
    <t>11.2 - 13.2</t>
  </si>
  <si>
    <t>20.5 - 22.2</t>
  </si>
  <si>
    <t>14.0 - 15.3</t>
  </si>
  <si>
    <t>14.1 - 14.4</t>
  </si>
  <si>
    <t>17.6 - 19.0</t>
  </si>
  <si>
    <t>12.7 - 13.5</t>
  </si>
  <si>
    <t>12.1 - 13.1</t>
  </si>
  <si>
    <t>17.0 - 18.5</t>
  </si>
  <si>
    <t>12.9 - 14.5</t>
  </si>
  <si>
    <t>14.5 - 15.6</t>
  </si>
  <si>
    <t>12.2 - 13.5</t>
  </si>
  <si>
    <t>23.2 - 26.0</t>
  </si>
  <si>
    <t>0.8 - 0.8</t>
  </si>
  <si>
    <t>14.1 - 17.1</t>
  </si>
  <si>
    <t>10.9 - 13.3</t>
  </si>
  <si>
    <t>15.1 - 17.2</t>
  </si>
  <si>
    <t>14.0 - 15.7</t>
  </si>
  <si>
    <t>13.5 - 14.5</t>
  </si>
  <si>
    <t>11.1 - 12.7</t>
  </si>
  <si>
    <t>8.3 - 10.4</t>
  </si>
  <si>
    <t>17.5 - 20.3</t>
  </si>
  <si>
    <t>16.5 - 19.2</t>
  </si>
  <si>
    <t>17.5 - 19.7</t>
  </si>
  <si>
    <t>13.2 - 15.2</t>
  </si>
  <si>
    <t>16.6 - 19.9</t>
  </si>
  <si>
    <t>13.2 - 16.0</t>
  </si>
  <si>
    <t>13.4 - 15.4</t>
  </si>
  <si>
    <t>16.0 - 17.9</t>
  </si>
  <si>
    <t>14.0 - 16.3</t>
  </si>
  <si>
    <t>12.8 - 15.0</t>
  </si>
  <si>
    <t>17.0 - 18.6</t>
  </si>
  <si>
    <t>14.2 - 15.6</t>
  </si>
  <si>
    <t>14.2 - 16.6</t>
  </si>
  <si>
    <t>17.9 - 20.2</t>
  </si>
  <si>
    <t>35+</t>
  </si>
  <si>
    <t>*</t>
  </si>
  <si>
    <t>Chromosomal abnormalities:</t>
  </si>
  <si>
    <t>Other:</t>
  </si>
  <si>
    <t xml:space="preserve">Medical </t>
  </si>
  <si>
    <r>
      <t>gestation</t>
    </r>
    <r>
      <rPr>
        <vertAlign val="superscript"/>
        <sz val="10"/>
        <rFont val="Arial"/>
        <family val="2"/>
      </rPr>
      <t xml:space="preserve"> 2</t>
    </r>
  </si>
  <si>
    <t>under ground E, 2011</t>
  </si>
  <si>
    <t xml:space="preserve">3 year </t>
  </si>
  <si>
    <t>for age</t>
  </si>
  <si>
    <t>3 year</t>
  </si>
  <si>
    <t>rate</t>
  </si>
  <si>
    <t>2009-2011</t>
  </si>
  <si>
    <t>(i) Age</t>
  </si>
  <si>
    <t>(ii) Gestation weeks</t>
  </si>
  <si>
    <t>(iii) Procedure</t>
  </si>
  <si>
    <t>(v) Number of previous pregnancies resulting in abortion under the Act</t>
  </si>
  <si>
    <t>(vi) Grounds</t>
  </si>
  <si>
    <t>(iv) Parity (number of previous pregnancies resulting in live or stillbirth)</t>
  </si>
  <si>
    <r>
      <t>A</t>
    </r>
    <r>
      <rPr>
        <sz val="11"/>
        <rFont val="Arial"/>
        <family val="2"/>
      </rPr>
      <t xml:space="preserve"> (alone or with B, C or D) or F or G</t>
    </r>
  </si>
  <si>
    <r>
      <t>B</t>
    </r>
    <r>
      <rPr>
        <sz val="11"/>
        <rFont val="Arial"/>
        <family val="2"/>
      </rPr>
      <t xml:space="preserve"> (alone or with C or D)</t>
    </r>
  </si>
  <si>
    <r>
      <t>C</t>
    </r>
    <r>
      <rPr>
        <sz val="11"/>
        <rFont val="Arial"/>
        <family val="2"/>
      </rPr>
      <t xml:space="preserve"> (alone)</t>
    </r>
  </si>
  <si>
    <r>
      <t>D</t>
    </r>
    <r>
      <rPr>
        <sz val="11"/>
        <rFont val="Arial"/>
        <family val="2"/>
      </rPr>
      <t xml:space="preserve"> (alone or with C)</t>
    </r>
  </si>
  <si>
    <r>
      <t>E</t>
    </r>
    <r>
      <rPr>
        <sz val="11"/>
        <rFont val="Arial"/>
        <family val="2"/>
      </rPr>
      <t xml:space="preserve"> (alone one with A, B, C or D)</t>
    </r>
  </si>
  <si>
    <t xml:space="preserve">Total Ground E </t>
  </si>
  <si>
    <r>
      <t xml:space="preserve">136 </t>
    </r>
    <r>
      <rPr>
        <b/>
        <vertAlign val="superscript"/>
        <sz val="10"/>
        <rFont val="Arial"/>
        <family val="2"/>
      </rPr>
      <t>1</t>
    </r>
  </si>
  <si>
    <t xml:space="preserve">Legal abortions: countries of Great Britain by (i) age, (ii) gestation, (iii) procedure, (iv) parity, </t>
  </si>
  <si>
    <t>England &amp; Wales</t>
  </si>
  <si>
    <t>Country of abortion</t>
  </si>
  <si>
    <r>
      <t xml:space="preserve">12,471 </t>
    </r>
    <r>
      <rPr>
        <b/>
        <vertAlign val="subscript"/>
        <sz val="10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</si>
  <si>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Rates for all ages, under 14, under 15, under 16 and under 18 are based on mid-2010 population </t>
    </r>
  </si>
  <si>
    <t xml:space="preserve"> estimates for 15-44, 13, 13-14, 13-15 and 15-17 respectively.  See Annex A for further details.</t>
  </si>
  <si>
    <r>
      <t xml:space="preserve">Scotland </t>
    </r>
    <r>
      <rPr>
        <vertAlign val="subscript"/>
        <sz val="11"/>
        <rFont val="Arial"/>
        <family val="2"/>
      </rPr>
      <t>p</t>
    </r>
  </si>
  <si>
    <t>. Not available</t>
  </si>
  <si>
    <r>
      <t>2</t>
    </r>
    <r>
      <rPr>
        <sz val="11"/>
        <rFont val="Arial"/>
        <family val="2"/>
      </rPr>
      <t xml:space="preserve"> Revised England and Wales total</t>
    </r>
  </si>
  <si>
    <r>
      <t xml:space="preserve">Total ground E alone or with any other </t>
    </r>
    <r>
      <rPr>
        <b/>
        <vertAlign val="superscript"/>
        <sz val="10"/>
        <rFont val="Arial"/>
        <family val="2"/>
      </rPr>
      <t>1</t>
    </r>
  </si>
  <si>
    <t>Saudi Arabia</t>
  </si>
  <si>
    <t>under ground E,  2011</t>
  </si>
  <si>
    <r>
      <t xml:space="preserve"> 1</t>
    </r>
    <r>
      <rPr>
        <sz val="11"/>
        <rFont val="Arial"/>
        <family val="2"/>
      </rPr>
      <t xml:space="preserve"> Rates for all ages, under 16 and under 18 are based on the mid-year population estimates for 15-44, 13-15 and 15-17 respectively.  See Annex A for</t>
    </r>
  </si>
  <si>
    <t>further details.</t>
  </si>
  <si>
    <t>. not applicable: records where age was not stated have been distributed pro-rata across age group 20-24.</t>
  </si>
  <si>
    <t xml:space="preserve">Total abortions </t>
  </si>
  <si>
    <t>discharge from the place of termination</t>
  </si>
  <si>
    <r>
      <t>1</t>
    </r>
    <r>
      <rPr>
        <sz val="10"/>
        <rFont val="Arial"/>
        <family val="0"/>
      </rPr>
      <t>Complications include: haemorrhage, uterine perforation and/or sepsis and are those reported up to the time of</t>
    </r>
  </si>
  <si>
    <r>
      <t>1</t>
    </r>
    <r>
      <rPr>
        <sz val="9"/>
        <rFont val="Arial"/>
        <family val="2"/>
      </rPr>
      <t xml:space="preserve"> ICD-10 codes are taken from the International Statistical Classification of Diseases and Related Health problems</t>
    </r>
  </si>
  <si>
    <t>(Tenth Revision) published by the World Health Organisation (WHO)</t>
  </si>
  <si>
    <r>
      <t xml:space="preserve">1 </t>
    </r>
    <r>
      <rPr>
        <sz val="9"/>
        <rFont val="Arial"/>
        <family val="2"/>
      </rPr>
      <t xml:space="preserve">24 weeks and 0 days gestation is included in 23 weeks, because the legislation distinguishes between abortions up to 24 weeks and </t>
    </r>
  </si>
  <si>
    <t>over 24 weeks</t>
  </si>
  <si>
    <t>. not applicable: abortions undertaken at over 24 weeks can only be carried out in an NHS hospital</t>
  </si>
  <si>
    <r>
      <t xml:space="preserve">Crude rate per 1000 women </t>
    </r>
    <r>
      <rPr>
        <vertAlign val="superscript"/>
        <sz val="9"/>
        <rFont val="Arial"/>
        <family val="2"/>
      </rPr>
      <t>1</t>
    </r>
  </si>
  <si>
    <t xml:space="preserve">  Rates for all ages, under 16, under 18 and 35 and over are based on populations 15-44, 13-15, 15-17 and 35-44 respectively</t>
  </si>
  <si>
    <r>
      <t xml:space="preserve">1 </t>
    </r>
    <r>
      <rPr>
        <vertAlign val="subscript"/>
        <sz val="14"/>
        <rFont val="Arial"/>
        <family val="2"/>
      </rPr>
      <t>Details of other countries shown under 'Other' can be obtained on request</t>
    </r>
  </si>
  <si>
    <t xml:space="preserve">Legal abortions: non residents of England and Wales, by </t>
  </si>
  <si>
    <t>(v) previous abortions, (vi) grounds and (vii) principal medical condition for abortions performed</t>
  </si>
  <si>
    <t>(vii) Principal medical condition for abortions performed under ground E</t>
  </si>
  <si>
    <t>Source:  ISD Scotland, Department of Health</t>
  </si>
  <si>
    <t>* Adhering to ISD Statistical Disclosure Control Protocol.  See annex B</t>
  </si>
  <si>
    <r>
      <t xml:space="preserve">1 </t>
    </r>
    <r>
      <rPr>
        <sz val="10"/>
        <rFont val="Arial"/>
        <family val="2"/>
      </rPr>
      <t>Some notifications record more than one Statutory Ground, therefore totals may not match with the numbers released by ISD Scotland.</t>
    </r>
  </si>
  <si>
    <r>
      <t xml:space="preserve">Great Britain </t>
    </r>
    <r>
      <rPr>
        <vertAlign val="subscript"/>
        <sz val="11"/>
        <rFont val="Arial"/>
        <family val="2"/>
      </rPr>
      <t>p</t>
    </r>
  </si>
  <si>
    <t>The nervous system (Q00 - Q007)</t>
  </si>
  <si>
    <t>Other congenital malformations (Q10-Q89)</t>
  </si>
  <si>
    <t>p  Provisional data</t>
  </si>
  <si>
    <t>Antiprogesterone with or</t>
  </si>
  <si>
    <t>Antiprogesterone with or without prostaglandin</t>
  </si>
  <si>
    <t xml:space="preserve">Anglesey  </t>
  </si>
  <si>
    <t xml:space="preserve">Legal abortions: rates by Primary Care Organisation (England) and Local Health Board (Wales) </t>
  </si>
  <si>
    <t>of residence, by age, 2011</t>
  </si>
  <si>
    <t>Legal abortions: by age, residents of England and Wales, 2011</t>
  </si>
  <si>
    <t>(ix) previous abortions, (x) chlamydia screening, residents of England and Wales, 2001 to 2011</t>
  </si>
  <si>
    <t>Legal abortions: number of previous abortions by age, residents of England and Wales, 2011</t>
  </si>
  <si>
    <t>Legal abortions: gestation weeks by age and purchaser, residents of England and Wales, 2011</t>
  </si>
  <si>
    <t>Legal abortions: grounds by gestation weeks, residents of England and Wales, 2011</t>
  </si>
  <si>
    <t>Legal abortions: procedure by gestation weeks, residents of England and Wales, 2011</t>
  </si>
  <si>
    <t xml:space="preserve">Table 13: Legal abortions: by country of procedure and (i) age, (ii) gestation weeks, (iii) procedure, (iv) </t>
  </si>
  <si>
    <t xml:space="preserve">parity, (v) previous abortions,  (vi) grounds and (vii) principal medical condition for abortions performed </t>
  </si>
  <si>
    <t>(i) age, (ii) statutory grounds and (iii) gestation weeks, 2011</t>
  </si>
  <si>
    <t>Legal abortions, country of residence by age and gestation weeks, 2011</t>
  </si>
  <si>
    <t>Legal abortions: totals, rates and percentages by age group,  2001 to 2011</t>
  </si>
  <si>
    <t>(ix) previous abortions, (x) chlamydia screening, residents of England and Wales, 2011</t>
  </si>
  <si>
    <t>England and  Wales. Residents</t>
  </si>
  <si>
    <t xml:space="preserve">Legal abortions: totals, rates and percentages by age group, residents of England and Wales, </t>
  </si>
  <si>
    <t>2001 to 2011</t>
  </si>
  <si>
    <t xml:space="preserve">Legal abortions: gestation weeks by purchaser and method of abortion, residents of England </t>
  </si>
  <si>
    <t>and Wales, 2011</t>
  </si>
  <si>
    <t xml:space="preserve">Legal abortions: complication rates by procedure and gestation weeks, residents of England </t>
  </si>
  <si>
    <t>Legal abortions: principal medical condition for abortions performed under ground E, residents</t>
  </si>
  <si>
    <t xml:space="preserve"> of England and Wales, 2011</t>
  </si>
  <si>
    <t xml:space="preserve">Legal abortions: numbers by Primary Care Organisation (England) and Local Health Board </t>
  </si>
  <si>
    <t>(Wales) of residence, by age, 2011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</si>
</sst>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0.000"/>
    <numFmt numFmtId="168" formatCode="0.0%"/>
    <numFmt numFmtId="169" formatCode="#,##0.000"/>
  </numFmts>
  <fonts count="7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MS Sans Serif"/>
      <family val="0"/>
    </font>
    <font>
      <sz val="5"/>
      <name val="Arial"/>
      <family val="2"/>
    </font>
    <font>
      <i/>
      <sz val="8"/>
      <name val="Arial"/>
      <family val="0"/>
    </font>
    <font>
      <i/>
      <sz val="8"/>
      <name val="MS Sans Serif"/>
      <family val="0"/>
    </font>
    <font>
      <b/>
      <sz val="7"/>
      <name val="Arial"/>
      <family val="0"/>
    </font>
    <font>
      <sz val="6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8.5"/>
      <name val="Arial"/>
      <family val="2"/>
    </font>
    <font>
      <b/>
      <sz val="12"/>
      <color indexed="57"/>
      <name val="Arial"/>
      <family val="2"/>
    </font>
    <font>
      <b/>
      <vertAlign val="superscript"/>
      <sz val="12"/>
      <color indexed="57"/>
      <name val="Arial"/>
      <family val="2"/>
    </font>
    <font>
      <i/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MS Sans Serif"/>
      <family val="2"/>
    </font>
    <font>
      <vertAlign val="subscript"/>
      <sz val="14"/>
      <name val="Arial"/>
      <family val="2"/>
    </font>
    <font>
      <sz val="14"/>
      <name val="Arial"/>
      <family val="0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vertAlign val="subscript"/>
      <sz val="11"/>
      <name val="Arial"/>
      <family val="2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i/>
      <sz val="9"/>
      <name val="Arial"/>
      <family val="0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right"/>
    </xf>
    <xf numFmtId="164" fontId="3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/>
    </xf>
    <xf numFmtId="2" fontId="4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right"/>
    </xf>
    <xf numFmtId="1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/>
    </xf>
    <xf numFmtId="1" fontId="8" fillId="33" borderId="0" xfId="0" applyNumberFormat="1" applyFont="1" applyFill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6" fontId="0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0" fillId="33" borderId="0" xfId="55" applyFill="1" applyAlignment="1">
      <alignment horizontal="left"/>
      <protection/>
    </xf>
    <xf numFmtId="0" fontId="0" fillId="33" borderId="10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0" xfId="55" applyFont="1" applyFill="1" applyAlignment="1">
      <alignment horizontal="right"/>
      <protection/>
    </xf>
    <xf numFmtId="0" fontId="0" fillId="33" borderId="0" xfId="55" applyFont="1" applyFill="1">
      <alignment/>
      <protection/>
    </xf>
    <xf numFmtId="16" fontId="0" fillId="33" borderId="0" xfId="55" applyNumberFormat="1" applyFill="1" quotePrefix="1">
      <alignment/>
      <protection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0" fontId="0" fillId="33" borderId="0" xfId="0" applyFill="1" applyAlignment="1">
      <alignment wrapText="1"/>
    </xf>
    <xf numFmtId="1" fontId="0" fillId="33" borderId="0" xfId="0" applyNumberFormat="1" applyFill="1" applyBorder="1" applyAlignment="1">
      <alignment horizontal="right" wrapText="1"/>
    </xf>
    <xf numFmtId="1" fontId="0" fillId="33" borderId="0" xfId="0" applyNumberFormat="1" applyFill="1" applyAlignment="1">
      <alignment horizontal="right"/>
    </xf>
    <xf numFmtId="1" fontId="0" fillId="33" borderId="0" xfId="0" applyNumberFormat="1" applyFill="1" applyAlignment="1">
      <alignment horizontal="right" wrapText="1"/>
    </xf>
    <xf numFmtId="1" fontId="0" fillId="33" borderId="10" xfId="0" applyNumberFormat="1" applyFill="1" applyBorder="1" applyAlignment="1">
      <alignment wrapText="1"/>
    </xf>
    <xf numFmtId="1" fontId="0" fillId="33" borderId="0" xfId="0" applyNumberFormat="1" applyFill="1" applyAlignment="1">
      <alignment wrapText="1"/>
    </xf>
    <xf numFmtId="16" fontId="0" fillId="33" borderId="0" xfId="0" applyNumberFormat="1" applyFill="1" applyAlignment="1" quotePrefix="1">
      <alignment/>
    </xf>
    <xf numFmtId="1" fontId="0" fillId="0" borderId="0" xfId="0" applyNumberFormat="1" applyAlignment="1">
      <alignment/>
    </xf>
    <xf numFmtId="0" fontId="0" fillId="33" borderId="0" xfId="55" applyFont="1" applyFill="1">
      <alignment/>
      <protection/>
    </xf>
    <xf numFmtId="0" fontId="2" fillId="33" borderId="0" xfId="55" applyFont="1" applyFill="1">
      <alignment/>
      <protection/>
    </xf>
    <xf numFmtId="0" fontId="0" fillId="33" borderId="0" xfId="55" applyFont="1" applyFill="1" applyBorder="1" applyAlignment="1">
      <alignment horizontal="left"/>
      <protection/>
    </xf>
    <xf numFmtId="0" fontId="0" fillId="33" borderId="0" xfId="55" applyFont="1" applyFill="1" applyAlignment="1">
      <alignment horizontal="right"/>
      <protection/>
    </xf>
    <xf numFmtId="0" fontId="2" fillId="33" borderId="10" xfId="55" applyFont="1" applyFill="1" applyBorder="1">
      <alignment/>
      <protection/>
    </xf>
    <xf numFmtId="0" fontId="0" fillId="33" borderId="0" xfId="55" applyFont="1" applyFill="1" applyAlignment="1" quotePrefix="1">
      <alignment horizontal="right"/>
      <protection/>
    </xf>
    <xf numFmtId="0" fontId="0" fillId="0" borderId="0" xfId="55" applyFont="1" applyAlignment="1">
      <alignment horizontal="right"/>
      <protection/>
    </xf>
    <xf numFmtId="0" fontId="0" fillId="33" borderId="10" xfId="55" applyFont="1" applyFill="1" applyBorder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>
      <alignment/>
      <protection/>
    </xf>
    <xf numFmtId="0" fontId="7" fillId="33" borderId="0" xfId="55" applyFont="1" applyFill="1">
      <alignment/>
      <protection/>
    </xf>
    <xf numFmtId="3" fontId="7" fillId="33" borderId="0" xfId="55" applyNumberFormat="1" applyFont="1" applyFill="1">
      <alignment/>
      <protection/>
    </xf>
    <xf numFmtId="0" fontId="7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0" xfId="55" applyFill="1">
      <alignment/>
      <protection/>
    </xf>
    <xf numFmtId="0" fontId="0" fillId="33" borderId="10" xfId="55" applyFill="1" applyBorder="1" applyAlignment="1">
      <alignment horizontal="right"/>
      <protection/>
    </xf>
    <xf numFmtId="0" fontId="0" fillId="33" borderId="0" xfId="55" applyFill="1" applyBorder="1" applyAlignment="1">
      <alignment wrapText="1"/>
      <protection/>
    </xf>
    <xf numFmtId="0" fontId="0" fillId="33" borderId="0" xfId="55" applyFill="1" applyAlignment="1">
      <alignment horizontal="right"/>
      <protection/>
    </xf>
    <xf numFmtId="0" fontId="0" fillId="33" borderId="0" xfId="55" applyFill="1" applyAlignment="1">
      <alignment wrapText="1"/>
      <protection/>
    </xf>
    <xf numFmtId="0" fontId="0" fillId="33" borderId="0" xfId="55" applyFill="1" applyAlignment="1">
      <alignment/>
      <protection/>
    </xf>
    <xf numFmtId="0" fontId="0" fillId="33" borderId="0" xfId="55" applyFill="1" applyAlignment="1">
      <alignment horizontal="right" wrapText="1"/>
      <protection/>
    </xf>
    <xf numFmtId="0" fontId="0" fillId="33" borderId="0" xfId="55" applyFont="1" applyFill="1" applyAlignment="1">
      <alignment horizontal="right" wrapText="1"/>
      <protection/>
    </xf>
    <xf numFmtId="0" fontId="0" fillId="0" borderId="0" xfId="55" applyFill="1" applyAlignment="1">
      <alignment wrapText="1"/>
      <protection/>
    </xf>
    <xf numFmtId="0" fontId="0" fillId="33" borderId="10" xfId="55" applyFill="1" applyBorder="1" applyAlignment="1">
      <alignment wrapText="1"/>
      <protection/>
    </xf>
    <xf numFmtId="0" fontId="7" fillId="33" borderId="0" xfId="55" applyFont="1" applyFill="1" applyAlignment="1">
      <alignment horizontal="left"/>
      <protection/>
    </xf>
    <xf numFmtId="0" fontId="7" fillId="0" borderId="0" xfId="55" applyFont="1" applyFill="1">
      <alignment/>
      <protection/>
    </xf>
    <xf numFmtId="3" fontId="0" fillId="33" borderId="0" xfId="55" applyNumberFormat="1" applyFill="1">
      <alignment/>
      <protection/>
    </xf>
    <xf numFmtId="16" fontId="7" fillId="33" borderId="0" xfId="55" applyNumberFormat="1" applyFont="1" applyFill="1" quotePrefix="1">
      <alignment/>
      <protection/>
    </xf>
    <xf numFmtId="3" fontId="0" fillId="33" borderId="10" xfId="55" applyNumberFormat="1" applyFill="1" applyBorder="1">
      <alignment/>
      <protection/>
    </xf>
    <xf numFmtId="3" fontId="0" fillId="33" borderId="10" xfId="55" applyNumberFormat="1" applyFont="1" applyFill="1" applyBorder="1">
      <alignment/>
      <protection/>
    </xf>
    <xf numFmtId="0" fontId="0" fillId="33" borderId="10" xfId="55" applyFont="1" applyFill="1" applyBorder="1">
      <alignment/>
      <protection/>
    </xf>
    <xf numFmtId="3" fontId="0" fillId="33" borderId="0" xfId="55" applyNumberForma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3" fillId="33" borderId="10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3" borderId="0" xfId="56" applyFont="1" applyFill="1">
      <alignment/>
      <protection/>
    </xf>
    <xf numFmtId="0" fontId="12" fillId="0" borderId="0" xfId="56" applyFill="1" applyBorder="1">
      <alignment/>
      <protection/>
    </xf>
    <xf numFmtId="0" fontId="12" fillId="0" borderId="0" xfId="56" applyBorder="1">
      <alignment/>
      <protection/>
    </xf>
    <xf numFmtId="0" fontId="12" fillId="33" borderId="0" xfId="56" applyFill="1">
      <alignment/>
      <protection/>
    </xf>
    <xf numFmtId="0" fontId="10" fillId="33" borderId="0" xfId="57" applyFont="1" applyFill="1">
      <alignment/>
      <protection/>
    </xf>
    <xf numFmtId="3" fontId="2" fillId="33" borderId="0" xfId="56" applyNumberFormat="1" applyFont="1" applyFill="1">
      <alignment/>
      <protection/>
    </xf>
    <xf numFmtId="0" fontId="2" fillId="33" borderId="0" xfId="57" applyFont="1" applyFill="1">
      <alignment/>
      <protection/>
    </xf>
    <xf numFmtId="0" fontId="12" fillId="33" borderId="10" xfId="56" applyFill="1" applyBorder="1">
      <alignment/>
      <protection/>
    </xf>
    <xf numFmtId="0" fontId="9" fillId="33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6" fillId="0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164" fontId="9" fillId="33" borderId="0" xfId="0" applyNumberFormat="1" applyFont="1" applyFill="1" applyAlignment="1">
      <alignment/>
    </xf>
    <xf numFmtId="0" fontId="12" fillId="33" borderId="0" xfId="57" applyFill="1">
      <alignment/>
      <protection/>
    </xf>
    <xf numFmtId="0" fontId="13" fillId="33" borderId="0" xfId="57" applyFont="1" applyFill="1">
      <alignment/>
      <protection/>
    </xf>
    <xf numFmtId="0" fontId="12" fillId="0" borderId="0" xfId="57" applyFill="1" applyBorder="1">
      <alignment/>
      <protection/>
    </xf>
    <xf numFmtId="0" fontId="12" fillId="0" borderId="0" xfId="57" applyFill="1">
      <alignment/>
      <protection/>
    </xf>
    <xf numFmtId="0" fontId="18" fillId="0" borderId="0" xfId="57" applyFont="1" applyFill="1" applyAlignment="1">
      <alignment horizontal="right"/>
      <protection/>
    </xf>
    <xf numFmtId="0" fontId="13" fillId="0" borderId="0" xfId="57" applyFont="1" applyFill="1">
      <alignment/>
      <protection/>
    </xf>
    <xf numFmtId="0" fontId="12" fillId="0" borderId="0" xfId="56" applyFill="1">
      <alignment/>
      <protection/>
    </xf>
    <xf numFmtId="0" fontId="13" fillId="0" borderId="0" xfId="56" applyFont="1" applyFill="1">
      <alignment/>
      <protection/>
    </xf>
    <xf numFmtId="0" fontId="13" fillId="0" borderId="0" xfId="56" applyFont="1" applyFill="1" applyAlignment="1">
      <alignment horizontal="center"/>
      <protection/>
    </xf>
    <xf numFmtId="0" fontId="4" fillId="33" borderId="0" xfId="0" applyFont="1" applyFill="1" applyAlignment="1">
      <alignment horizontal="right"/>
    </xf>
    <xf numFmtId="3" fontId="21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22" fillId="33" borderId="0" xfId="0" applyNumberFormat="1" applyFont="1" applyFill="1" applyAlignment="1">
      <alignment horizontal="right"/>
    </xf>
    <xf numFmtId="3" fontId="23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1" fontId="23" fillId="33" borderId="0" xfId="0" applyNumberFormat="1" applyFont="1" applyFill="1" applyAlignment="1">
      <alignment horizontal="right"/>
    </xf>
    <xf numFmtId="1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wrapText="1"/>
    </xf>
    <xf numFmtId="0" fontId="15" fillId="0" borderId="0" xfId="56" applyFont="1" applyFill="1" applyBorder="1">
      <alignment/>
      <protection/>
    </xf>
    <xf numFmtId="0" fontId="2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11" fillId="33" borderId="0" xfId="56" applyNumberFormat="1" applyFont="1" applyFill="1">
      <alignment/>
      <protection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4" fillId="33" borderId="0" xfId="0" applyNumberFormat="1" applyFont="1" applyFill="1" applyAlignment="1">
      <alignment horizontal="left"/>
    </xf>
    <xf numFmtId="0" fontId="24" fillId="0" borderId="0" xfId="55" applyFont="1" applyFill="1">
      <alignment/>
      <protection/>
    </xf>
    <xf numFmtId="3" fontId="27" fillId="33" borderId="0" xfId="56" applyNumberFormat="1" applyFont="1" applyFill="1">
      <alignment/>
      <protection/>
    </xf>
    <xf numFmtId="0" fontId="0" fillId="33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29" fillId="33" borderId="0" xfId="0" applyFont="1" applyFill="1" applyAlignment="1">
      <alignment horizontal="left"/>
    </xf>
    <xf numFmtId="0" fontId="0" fillId="33" borderId="0" xfId="0" applyFill="1" applyAlignment="1" quotePrefix="1">
      <alignment/>
    </xf>
    <xf numFmtId="0" fontId="0" fillId="33" borderId="0" xfId="0" applyFill="1" applyAlignment="1" quotePrefix="1">
      <alignment horizontal="center"/>
    </xf>
    <xf numFmtId="9" fontId="8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2" fillId="0" borderId="0" xfId="55" applyFont="1">
      <alignment/>
      <protection/>
    </xf>
    <xf numFmtId="2" fontId="4" fillId="0" borderId="0" xfId="0" applyNumberFormat="1" applyFont="1" applyFill="1" applyAlignment="1" quotePrefix="1">
      <alignment/>
    </xf>
    <xf numFmtId="3" fontId="8" fillId="33" borderId="0" xfId="0" applyNumberFormat="1" applyFont="1" applyFill="1" applyAlignment="1">
      <alignment horizontal="right"/>
    </xf>
    <xf numFmtId="0" fontId="0" fillId="33" borderId="0" xfId="55" applyFont="1" applyFill="1" applyAlignment="1">
      <alignment horizontal="left"/>
      <protection/>
    </xf>
    <xf numFmtId="0" fontId="12" fillId="33" borderId="0" xfId="57" applyFont="1" applyFill="1">
      <alignment/>
      <protection/>
    </xf>
    <xf numFmtId="0" fontId="24" fillId="33" borderId="0" xfId="55" applyFont="1" applyFill="1" applyAlignment="1">
      <alignment horizontal="left"/>
      <protection/>
    </xf>
    <xf numFmtId="3" fontId="0" fillId="33" borderId="0" xfId="55" applyNumberFormat="1" applyFont="1" applyFill="1">
      <alignment/>
      <protection/>
    </xf>
    <xf numFmtId="0" fontId="30" fillId="0" borderId="0" xfId="57" applyFont="1" applyFill="1">
      <alignment/>
      <protection/>
    </xf>
    <xf numFmtId="0" fontId="2" fillId="0" borderId="0" xfId="55" applyFont="1" applyFill="1">
      <alignment/>
      <protection/>
    </xf>
    <xf numFmtId="3" fontId="0" fillId="0" borderId="0" xfId="55" applyNumberFormat="1" applyFont="1" applyFill="1">
      <alignment/>
      <protection/>
    </xf>
    <xf numFmtId="3" fontId="0" fillId="0" borderId="0" xfId="55" applyNumberFormat="1" applyFill="1">
      <alignment/>
      <protection/>
    </xf>
    <xf numFmtId="0" fontId="9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16" fontId="7" fillId="33" borderId="0" xfId="0" applyNumberFormat="1" applyFont="1" applyFill="1" applyAlignment="1" quotePrefix="1">
      <alignment/>
    </xf>
    <xf numFmtId="1" fontId="0" fillId="33" borderId="0" xfId="0" applyNumberFormat="1" applyFont="1" applyFill="1" applyAlignment="1">
      <alignment/>
    </xf>
    <xf numFmtId="0" fontId="0" fillId="0" borderId="0" xfId="55" applyFont="1" applyFill="1">
      <alignment/>
      <protection/>
    </xf>
    <xf numFmtId="0" fontId="0" fillId="33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right"/>
    </xf>
    <xf numFmtId="0" fontId="13" fillId="0" borderId="0" xfId="57" applyFont="1" applyFill="1" applyAlignment="1">
      <alignment horizontal="right"/>
      <protection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 quotePrefix="1">
      <alignment horizontal="right"/>
    </xf>
    <xf numFmtId="1" fontId="22" fillId="33" borderId="0" xfId="0" applyNumberFormat="1" applyFont="1" applyFill="1" applyAlignment="1">
      <alignment horizontal="right"/>
    </xf>
    <xf numFmtId="1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" fontId="7" fillId="0" borderId="0" xfId="55" applyNumberFormat="1" applyFont="1" applyFill="1">
      <alignment/>
      <protection/>
    </xf>
    <xf numFmtId="164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165" fontId="28" fillId="33" borderId="0" xfId="0" applyNumberFormat="1" applyFont="1" applyFill="1" applyBorder="1" applyAlignment="1">
      <alignment horizontal="right"/>
    </xf>
    <xf numFmtId="3" fontId="28" fillId="33" borderId="0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1" fontId="2" fillId="33" borderId="0" xfId="55" applyNumberFormat="1" applyFont="1" applyFill="1">
      <alignment/>
      <protection/>
    </xf>
    <xf numFmtId="0" fontId="23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1" fillId="33" borderId="0" xfId="55" applyFont="1" applyFill="1">
      <alignment/>
      <protection/>
    </xf>
    <xf numFmtId="16" fontId="0" fillId="33" borderId="0" xfId="55" applyNumberFormat="1" applyFont="1" applyFill="1" applyAlignment="1" quotePrefix="1">
      <alignment horizontal="right"/>
      <protection/>
    </xf>
    <xf numFmtId="0" fontId="31" fillId="33" borderId="0" xfId="0" applyFont="1" applyFill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0" fillId="0" borderId="0" xfId="60" applyNumberFormat="1" applyFont="1" applyFill="1" applyAlignment="1">
      <alignment/>
    </xf>
    <xf numFmtId="16" fontId="0" fillId="33" borderId="0" xfId="0" applyNumberFormat="1" applyFill="1" applyAlignment="1">
      <alignment/>
    </xf>
    <xf numFmtId="0" fontId="3" fillId="33" borderId="10" xfId="0" applyFont="1" applyFill="1" applyBorder="1" applyAlignment="1">
      <alignment/>
    </xf>
    <xf numFmtId="0" fontId="23" fillId="33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7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165" fontId="23" fillId="33" borderId="0" xfId="0" applyNumberFormat="1" applyFont="1" applyFill="1" applyAlignment="1">
      <alignment horizontal="right"/>
    </xf>
    <xf numFmtId="165" fontId="23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3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0" fontId="13" fillId="0" borderId="0" xfId="57" applyFont="1" applyFill="1" applyAlignment="1">
      <alignment horizontal="center"/>
      <protection/>
    </xf>
    <xf numFmtId="0" fontId="2" fillId="33" borderId="0" xfId="57" applyFont="1" applyFill="1" applyBorder="1">
      <alignment/>
      <protection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center"/>
    </xf>
    <xf numFmtId="165" fontId="22" fillId="33" borderId="0" xfId="0" applyNumberFormat="1" applyFont="1" applyFill="1" applyAlignment="1">
      <alignment horizontal="right"/>
    </xf>
    <xf numFmtId="165" fontId="22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23" fillId="33" borderId="0" xfId="0" applyNumberFormat="1" applyFont="1" applyFill="1" applyAlignment="1">
      <alignment horizontal="center"/>
    </xf>
    <xf numFmtId="0" fontId="35" fillId="0" borderId="0" xfId="56" applyFont="1" applyFill="1">
      <alignment/>
      <protection/>
    </xf>
    <xf numFmtId="164" fontId="0" fillId="0" borderId="0" xfId="0" applyNumberFormat="1" applyAlignment="1">
      <alignment/>
    </xf>
    <xf numFmtId="3" fontId="8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2" fillId="33" borderId="0" xfId="56" applyFill="1" applyBorder="1">
      <alignment/>
      <protection/>
    </xf>
    <xf numFmtId="1" fontId="8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5" fillId="0" borderId="0" xfId="56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1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10" xfId="0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4" fillId="0" borderId="0" xfId="56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12" fillId="0" borderId="10" xfId="56" applyFill="1" applyBorder="1">
      <alignment/>
      <protection/>
    </xf>
    <xf numFmtId="0" fontId="13" fillId="0" borderId="10" xfId="57" applyFont="1" applyFill="1" applyBorder="1">
      <alignment/>
      <protection/>
    </xf>
    <xf numFmtId="3" fontId="2" fillId="0" borderId="0" xfId="56" applyNumberFormat="1" applyFont="1" applyFill="1">
      <alignment/>
      <protection/>
    </xf>
    <xf numFmtId="3" fontId="10" fillId="0" borderId="0" xfId="56" applyNumberFormat="1" applyFont="1" applyFill="1">
      <alignment/>
      <protection/>
    </xf>
    <xf numFmtId="3" fontId="28" fillId="0" borderId="0" xfId="56" applyNumberFormat="1" applyFont="1" applyFill="1">
      <alignment/>
      <protection/>
    </xf>
    <xf numFmtId="0" fontId="18" fillId="0" borderId="0" xfId="56" applyFont="1" applyFill="1">
      <alignment/>
      <protection/>
    </xf>
    <xf numFmtId="0" fontId="10" fillId="0" borderId="0" xfId="57" applyFont="1" applyFill="1" applyBorder="1">
      <alignment/>
      <protection/>
    </xf>
    <xf numFmtId="3" fontId="10" fillId="0" borderId="0" xfId="57" applyNumberFormat="1" applyFont="1" applyFill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13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9" fontId="2" fillId="0" borderId="0" xfId="0" applyNumberFormat="1" applyFont="1" applyFill="1" applyAlignment="1">
      <alignment horizontal="center"/>
    </xf>
    <xf numFmtId="0" fontId="12" fillId="0" borderId="10" xfId="57" applyFill="1" applyBorder="1">
      <alignment/>
      <protection/>
    </xf>
    <xf numFmtId="0" fontId="18" fillId="0" borderId="10" xfId="57" applyFont="1" applyFill="1" applyBorder="1" applyAlignment="1">
      <alignment horizontal="right"/>
      <protection/>
    </xf>
    <xf numFmtId="0" fontId="13" fillId="0" borderId="10" xfId="57" applyFont="1" applyFill="1" applyBorder="1" applyAlignment="1">
      <alignment horizontal="right"/>
      <protection/>
    </xf>
    <xf numFmtId="3" fontId="17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8" fillId="0" borderId="10" xfId="57" applyFont="1" applyFill="1" applyBorder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7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0" xfId="57" applyFont="1" applyFill="1">
      <alignment/>
      <protection/>
    </xf>
    <xf numFmtId="0" fontId="13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169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56" applyFont="1" applyFill="1" applyAlignment="1">
      <alignment horizontal="center"/>
      <protection/>
    </xf>
    <xf numFmtId="3" fontId="4" fillId="33" borderId="0" xfId="0" applyNumberFormat="1" applyFont="1" applyFill="1" applyAlignment="1">
      <alignment horizontal="left"/>
    </xf>
    <xf numFmtId="166" fontId="7" fillId="33" borderId="0" xfId="42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66" fontId="0" fillId="33" borderId="0" xfId="42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9" fontId="3" fillId="33" borderId="0" xfId="60" applyFont="1" applyFill="1" applyAlignment="1">
      <alignment horizontal="right"/>
    </xf>
    <xf numFmtId="14" fontId="0" fillId="33" borderId="10" xfId="0" applyNumberFormat="1" applyFill="1" applyBorder="1" applyAlignment="1">
      <alignment/>
    </xf>
    <xf numFmtId="166" fontId="0" fillId="33" borderId="0" xfId="42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9" fontId="3" fillId="33" borderId="0" xfId="60" applyFont="1" applyFill="1" applyAlignment="1">
      <alignment/>
    </xf>
    <xf numFmtId="1" fontId="3" fillId="33" borderId="0" xfId="60" applyNumberFormat="1" applyFont="1" applyFill="1" applyAlignment="1">
      <alignment/>
    </xf>
    <xf numFmtId="0" fontId="8" fillId="33" borderId="0" xfId="55" applyFont="1" applyFill="1">
      <alignment/>
      <protection/>
    </xf>
    <xf numFmtId="3" fontId="8" fillId="33" borderId="0" xfId="55" applyNumberFormat="1" applyFont="1" applyFill="1">
      <alignment/>
      <protection/>
    </xf>
    <xf numFmtId="1" fontId="3" fillId="33" borderId="0" xfId="55" applyNumberFormat="1" applyFont="1" applyFill="1">
      <alignment/>
      <protection/>
    </xf>
    <xf numFmtId="1" fontId="8" fillId="33" borderId="0" xfId="55" applyNumberFormat="1" applyFont="1" applyFill="1">
      <alignment/>
      <protection/>
    </xf>
    <xf numFmtId="3" fontId="2" fillId="33" borderId="0" xfId="55" applyNumberFormat="1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3" fillId="33" borderId="0" xfId="55" applyFont="1" applyFill="1">
      <alignment/>
      <protection/>
    </xf>
    <xf numFmtId="1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8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3" fontId="28" fillId="33" borderId="0" xfId="0" applyNumberFormat="1" applyFont="1" applyFill="1" applyBorder="1" applyAlignment="1">
      <alignment horizontal="center"/>
    </xf>
    <xf numFmtId="0" fontId="10" fillId="33" borderId="0" xfId="57" applyFont="1" applyFill="1" applyBorder="1">
      <alignment/>
      <protection/>
    </xf>
    <xf numFmtId="165" fontId="28" fillId="33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65" fontId="17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 quotePrefix="1">
      <alignment/>
    </xf>
    <xf numFmtId="0" fontId="3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right"/>
    </xf>
    <xf numFmtId="1" fontId="3" fillId="33" borderId="1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23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 quotePrefix="1">
      <alignment/>
    </xf>
    <xf numFmtId="1" fontId="4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top" wrapText="1"/>
    </xf>
    <xf numFmtId="0" fontId="38" fillId="33" borderId="0" xfId="0" applyFont="1" applyFill="1" applyBorder="1" applyAlignment="1">
      <alignment horizontal="justify" vertical="top" wrapText="1"/>
    </xf>
    <xf numFmtId="0" fontId="38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3" fontId="11" fillId="33" borderId="0" xfId="56" applyNumberFormat="1" applyFont="1" applyFill="1" applyAlignment="1">
      <alignment horizontal="right"/>
      <protection/>
    </xf>
    <xf numFmtId="3" fontId="10" fillId="33" borderId="0" xfId="0" applyNumberFormat="1" applyFont="1" applyFill="1" applyBorder="1" applyAlignment="1">
      <alignment horizontal="center"/>
    </xf>
    <xf numFmtId="0" fontId="10" fillId="33" borderId="0" xfId="57" applyFont="1" applyFill="1" applyAlignment="1">
      <alignment horizontal="right"/>
      <protection/>
    </xf>
    <xf numFmtId="0" fontId="15" fillId="33" borderId="0" xfId="56" applyFont="1" applyFill="1" applyBorder="1">
      <alignment/>
      <protection/>
    </xf>
    <xf numFmtId="3" fontId="2" fillId="33" borderId="0" xfId="0" applyNumberFormat="1" applyFont="1" applyFill="1" applyBorder="1" applyAlignment="1">
      <alignment horizontal="center"/>
    </xf>
    <xf numFmtId="0" fontId="2" fillId="33" borderId="0" xfId="57" applyFont="1" applyFill="1" applyAlignment="1">
      <alignment horizontal="right"/>
      <protection/>
    </xf>
    <xf numFmtId="0" fontId="13" fillId="33" borderId="0" xfId="56" applyFont="1" applyFill="1">
      <alignment/>
      <protection/>
    </xf>
    <xf numFmtId="0" fontId="13" fillId="33" borderId="0" xfId="56" applyFont="1" applyFill="1" applyAlignment="1">
      <alignment horizontal="center"/>
      <protection/>
    </xf>
    <xf numFmtId="3" fontId="28" fillId="33" borderId="0" xfId="57" applyNumberFormat="1" applyFont="1" applyFill="1" applyAlignment="1">
      <alignment horizontal="center"/>
      <protection/>
    </xf>
    <xf numFmtId="3" fontId="17" fillId="33" borderId="0" xfId="57" applyNumberFormat="1" applyFont="1" applyFill="1" applyAlignment="1">
      <alignment horizontal="center"/>
      <protection/>
    </xf>
    <xf numFmtId="0" fontId="13" fillId="33" borderId="10" xfId="56" applyFont="1" applyFill="1" applyBorder="1" applyAlignment="1">
      <alignment horizontal="center"/>
      <protection/>
    </xf>
    <xf numFmtId="164" fontId="9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6" fontId="7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" fontId="2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1" fontId="21" fillId="33" borderId="0" xfId="0" applyNumberFormat="1" applyFont="1" applyFill="1" applyAlignment="1">
      <alignment horizontal="right"/>
    </xf>
    <xf numFmtId="3" fontId="21" fillId="33" borderId="0" xfId="0" applyNumberFormat="1" applyFont="1" applyFill="1" applyAlignment="1">
      <alignment horizontal="center"/>
    </xf>
    <xf numFmtId="1" fontId="22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3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9" fontId="23" fillId="33" borderId="0" xfId="60" applyFont="1" applyFill="1" applyAlignment="1">
      <alignment horizontal="right"/>
    </xf>
    <xf numFmtId="0" fontId="23" fillId="33" borderId="10" xfId="0" applyFont="1" applyFill="1" applyBorder="1" applyAlignment="1">
      <alignment/>
    </xf>
    <xf numFmtId="1" fontId="23" fillId="33" borderId="0" xfId="60" applyNumberFormat="1" applyFont="1" applyFill="1" applyAlignment="1">
      <alignment horizontal="right"/>
    </xf>
    <xf numFmtId="1" fontId="23" fillId="33" borderId="0" xfId="60" applyNumberFormat="1" applyFont="1" applyFill="1" applyAlignment="1">
      <alignment/>
    </xf>
    <xf numFmtId="3" fontId="25" fillId="33" borderId="0" xfId="0" applyNumberFormat="1" applyFont="1" applyFill="1" applyAlignment="1">
      <alignment horizontal="left"/>
    </xf>
    <xf numFmtId="1" fontId="3" fillId="33" borderId="0" xfId="6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16" fontId="0" fillId="33" borderId="0" xfId="0" applyNumberFormat="1" applyFont="1" applyFill="1" applyAlignment="1">
      <alignment/>
    </xf>
    <xf numFmtId="3" fontId="7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0" xfId="60" applyNumberFormat="1" applyFont="1" applyFill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55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18" fillId="33" borderId="0" xfId="56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right" vertical="top" wrapText="1"/>
    </xf>
    <xf numFmtId="9" fontId="8" fillId="33" borderId="0" xfId="60" applyFont="1" applyFill="1" applyBorder="1" applyAlignment="1">
      <alignment horizontal="center" vertical="top" wrapText="1"/>
    </xf>
    <xf numFmtId="3" fontId="0" fillId="33" borderId="0" xfId="0" applyNumberFormat="1" applyFont="1" applyFill="1" applyBorder="1" applyAlignment="1">
      <alignment horizontal="right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3" fontId="7" fillId="33" borderId="0" xfId="0" applyNumberFormat="1" applyFont="1" applyFill="1" applyBorder="1" applyAlignment="1">
      <alignment horizontal="center" vertical="center" wrapText="1"/>
    </xf>
    <xf numFmtId="9" fontId="8" fillId="33" borderId="0" xfId="6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/>
    </xf>
    <xf numFmtId="3" fontId="2" fillId="33" borderId="0" xfId="56" applyNumberFormat="1" applyFont="1" applyFill="1" applyAlignment="1">
      <alignment horizontal="center"/>
      <protection/>
    </xf>
    <xf numFmtId="0" fontId="0" fillId="33" borderId="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1" fontId="3" fillId="33" borderId="0" xfId="60" applyNumberFormat="1" applyFont="1" applyFill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65" fontId="28" fillId="33" borderId="0" xfId="57" applyNumberFormat="1" applyFont="1" applyFill="1" applyAlignment="1">
      <alignment horizontal="center"/>
      <protection/>
    </xf>
    <xf numFmtId="165" fontId="17" fillId="33" borderId="0" xfId="57" applyNumberFormat="1" applyFont="1" applyFill="1" applyAlignment="1">
      <alignment horizontal="center"/>
      <protection/>
    </xf>
    <xf numFmtId="0" fontId="18" fillId="33" borderId="10" xfId="56" applyFont="1" applyFill="1" applyBorder="1" applyAlignment="1">
      <alignment horizontal="center"/>
      <protection/>
    </xf>
    <xf numFmtId="164" fontId="43" fillId="33" borderId="0" xfId="0" applyNumberFormat="1" applyFont="1" applyFill="1" applyAlignment="1">
      <alignment horizontal="center"/>
    </xf>
    <xf numFmtId="0" fontId="18" fillId="0" borderId="0" xfId="56" applyFont="1" applyFill="1" applyAlignment="1">
      <alignment horizontal="center"/>
      <protection/>
    </xf>
    <xf numFmtId="0" fontId="9" fillId="0" borderId="0" xfId="0" applyFont="1" applyFill="1" applyAlignment="1">
      <alignment horizontal="right"/>
    </xf>
    <xf numFmtId="0" fontId="43" fillId="0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right"/>
    </xf>
    <xf numFmtId="9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4" fillId="0" borderId="10" xfId="56" applyFont="1" applyFill="1" applyBorder="1">
      <alignment/>
      <protection/>
    </xf>
    <xf numFmtId="0" fontId="9" fillId="0" borderId="10" xfId="56" applyFont="1" applyFill="1" applyBorder="1">
      <alignment/>
      <protection/>
    </xf>
    <xf numFmtId="0" fontId="9" fillId="0" borderId="0" xfId="56" applyFont="1" applyFill="1">
      <alignment/>
      <protection/>
    </xf>
    <xf numFmtId="0" fontId="43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4" fillId="0" borderId="0" xfId="56" applyFont="1" applyFill="1">
      <alignment/>
      <protection/>
    </xf>
    <xf numFmtId="0" fontId="43" fillId="0" borderId="0" xfId="56" applyFont="1" applyFill="1">
      <alignment/>
      <protection/>
    </xf>
    <xf numFmtId="0" fontId="9" fillId="33" borderId="0" xfId="56" applyFont="1" applyFill="1" applyAlignment="1">
      <alignment horizontal="center"/>
      <protection/>
    </xf>
    <xf numFmtId="0" fontId="11" fillId="0" borderId="0" xfId="57" applyFont="1" applyFill="1">
      <alignment/>
      <protection/>
    </xf>
    <xf numFmtId="3" fontId="11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center"/>
    </xf>
    <xf numFmtId="0" fontId="9" fillId="0" borderId="0" xfId="57" applyFont="1" applyFill="1">
      <alignment/>
      <protection/>
    </xf>
    <xf numFmtId="3" fontId="9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/>
    </xf>
    <xf numFmtId="0" fontId="9" fillId="0" borderId="0" xfId="57" applyFont="1" applyFill="1" applyBorder="1">
      <alignment/>
      <protection/>
    </xf>
    <xf numFmtId="0" fontId="44" fillId="0" borderId="0" xfId="57" applyFont="1" applyFill="1">
      <alignment/>
      <protection/>
    </xf>
    <xf numFmtId="0" fontId="44" fillId="0" borderId="10" xfId="57" applyFont="1" applyFill="1" applyBorder="1">
      <alignment/>
      <protection/>
    </xf>
    <xf numFmtId="3" fontId="9" fillId="0" borderId="10" xfId="56" applyNumberFormat="1" applyFont="1" applyFill="1" applyBorder="1">
      <alignment/>
      <protection/>
    </xf>
    <xf numFmtId="0" fontId="46" fillId="0" borderId="10" xfId="56" applyFont="1" applyFill="1" applyBorder="1">
      <alignment/>
      <protection/>
    </xf>
    <xf numFmtId="3" fontId="9" fillId="33" borderId="10" xfId="56" applyNumberFormat="1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mplete Tables" xfId="55"/>
    <cellStyle name="Normal_Table 13 access" xfId="56"/>
    <cellStyle name="Normal_Table 14 access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="60" zoomScalePageLayoutView="0" workbookViewId="0" topLeftCell="A1">
      <selection activeCell="H24" sqref="H24"/>
    </sheetView>
  </sheetViews>
  <sheetFormatPr defaultColWidth="9.140625" defaultRowHeight="12.75"/>
  <cols>
    <col min="1" max="1" width="9.140625" style="100" customWidth="1"/>
    <col min="2" max="2" width="0.9921875" style="100" customWidth="1"/>
    <col min="3" max="9" width="9.140625" style="100" customWidth="1"/>
    <col min="10" max="10" width="16.8515625" style="100" customWidth="1"/>
    <col min="11" max="11" width="4.57421875" style="100" customWidth="1"/>
    <col min="12" max="16384" width="9.140625" style="100" customWidth="1"/>
  </cols>
  <sheetData>
    <row r="1" ht="15.75">
      <c r="A1" s="278" t="s">
        <v>368</v>
      </c>
    </row>
    <row r="2" spans="1:10" ht="8.25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</row>
    <row r="3" ht="7.5" customHeight="1"/>
    <row r="4" spans="1:3" ht="15.75">
      <c r="A4" s="278" t="s">
        <v>369</v>
      </c>
      <c r="B4" s="278"/>
      <c r="C4" s="278" t="s">
        <v>370</v>
      </c>
    </row>
    <row r="5" spans="1:10" ht="6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7" spans="1:3" ht="12.75">
      <c r="A7" s="100" t="s">
        <v>360</v>
      </c>
      <c r="C7" s="100" t="s">
        <v>873</v>
      </c>
    </row>
    <row r="8" ht="11.25" customHeight="1"/>
    <row r="9" spans="1:3" ht="12.75">
      <c r="A9" s="100" t="s">
        <v>361</v>
      </c>
      <c r="C9" s="100" t="s">
        <v>371</v>
      </c>
    </row>
    <row r="10" ht="12.75">
      <c r="C10" s="100" t="s">
        <v>372</v>
      </c>
    </row>
    <row r="11" ht="12.75">
      <c r="C11" s="100" t="s">
        <v>1182</v>
      </c>
    </row>
    <row r="12" ht="11.25" customHeight="1"/>
    <row r="13" spans="1:3" ht="12.75">
      <c r="A13" s="100" t="s">
        <v>868</v>
      </c>
      <c r="C13" s="100" t="s">
        <v>373</v>
      </c>
    </row>
    <row r="14" ht="12.75">
      <c r="C14" s="100" t="s">
        <v>372</v>
      </c>
    </row>
    <row r="15" ht="12.75">
      <c r="C15" s="100" t="s">
        <v>1172</v>
      </c>
    </row>
    <row r="17" spans="1:3" ht="12.75">
      <c r="A17" s="100" t="s">
        <v>864</v>
      </c>
      <c r="C17" s="100" t="s">
        <v>1184</v>
      </c>
    </row>
    <row r="18" ht="12.75">
      <c r="C18" s="100" t="s">
        <v>1185</v>
      </c>
    </row>
    <row r="20" spans="1:3" ht="12.75">
      <c r="A20" s="100" t="s">
        <v>520</v>
      </c>
      <c r="C20" s="100" t="s">
        <v>1171</v>
      </c>
    </row>
    <row r="21" ht="10.5" customHeight="1"/>
    <row r="22" spans="1:3" ht="15" customHeight="1">
      <c r="A22" s="100" t="s">
        <v>521</v>
      </c>
      <c r="C22" s="100" t="s">
        <v>1173</v>
      </c>
    </row>
    <row r="23" ht="10.5" customHeight="1"/>
    <row r="24" spans="1:3" ht="12.75">
      <c r="A24" s="100" t="s">
        <v>362</v>
      </c>
      <c r="C24" s="100" t="s">
        <v>1186</v>
      </c>
    </row>
    <row r="25" ht="12.75">
      <c r="C25" s="100" t="s">
        <v>1187</v>
      </c>
    </row>
    <row r="26" ht="11.25" customHeight="1"/>
    <row r="27" spans="1:3" ht="12.75">
      <c r="A27" s="100" t="s">
        <v>363</v>
      </c>
      <c r="C27" s="100" t="s">
        <v>1174</v>
      </c>
    </row>
    <row r="28" ht="11.25" customHeight="1"/>
    <row r="29" spans="1:3" ht="12.75">
      <c r="A29" s="100" t="s">
        <v>526</v>
      </c>
      <c r="C29" s="100" t="s">
        <v>1176</v>
      </c>
    </row>
    <row r="31" spans="1:3" ht="12.75">
      <c r="A31" s="100" t="s">
        <v>527</v>
      </c>
      <c r="C31" s="100" t="s">
        <v>1175</v>
      </c>
    </row>
    <row r="32" ht="11.25" customHeight="1"/>
    <row r="33" spans="1:3" ht="12.75">
      <c r="A33" s="100" t="s">
        <v>364</v>
      </c>
      <c r="C33" s="100" t="s">
        <v>1188</v>
      </c>
    </row>
    <row r="34" ht="12.75">
      <c r="C34" s="100" t="s">
        <v>1187</v>
      </c>
    </row>
    <row r="35" ht="11.25" customHeight="1"/>
    <row r="36" spans="1:3" ht="12.75">
      <c r="A36" s="100" t="s">
        <v>365</v>
      </c>
      <c r="C36" s="100" t="s">
        <v>1189</v>
      </c>
    </row>
    <row r="37" ht="12.75">
      <c r="C37" s="100" t="s">
        <v>1190</v>
      </c>
    </row>
    <row r="38" ht="11.25" customHeight="1"/>
    <row r="39" spans="1:3" ht="12.75">
      <c r="A39" s="100" t="s">
        <v>367</v>
      </c>
      <c r="C39" s="100" t="s">
        <v>1191</v>
      </c>
    </row>
    <row r="40" ht="12.75">
      <c r="C40" s="100" t="s">
        <v>1192</v>
      </c>
    </row>
    <row r="41" ht="11.25" customHeight="1"/>
    <row r="42" spans="1:3" ht="12.75" customHeight="1">
      <c r="A42" s="100" t="s">
        <v>384</v>
      </c>
      <c r="C42" s="100" t="s">
        <v>1169</v>
      </c>
    </row>
    <row r="43" ht="12.75">
      <c r="C43" s="100" t="s">
        <v>1170</v>
      </c>
    </row>
    <row r="44" ht="11.25" customHeight="1"/>
    <row r="45" spans="1:3" ht="13.5" customHeight="1">
      <c r="A45" s="100" t="s">
        <v>366</v>
      </c>
      <c r="C45" s="100" t="s">
        <v>374</v>
      </c>
    </row>
    <row r="46" ht="12.75">
      <c r="C46" s="100" t="s">
        <v>897</v>
      </c>
    </row>
    <row r="48" spans="1:3" ht="12.75">
      <c r="A48" s="100" t="s">
        <v>565</v>
      </c>
      <c r="C48" s="100" t="s">
        <v>874</v>
      </c>
    </row>
    <row r="49" ht="11.25" customHeight="1"/>
    <row r="50" spans="1:3" ht="12.75">
      <c r="A50" s="100" t="s">
        <v>563</v>
      </c>
      <c r="C50" s="100" t="s">
        <v>561</v>
      </c>
    </row>
    <row r="51" ht="12.75">
      <c r="C51" s="100" t="s">
        <v>875</v>
      </c>
    </row>
    <row r="52" ht="12" customHeight="1"/>
    <row r="53" spans="1:3" ht="12.75">
      <c r="A53" s="100" t="s">
        <v>564</v>
      </c>
      <c r="C53" s="100" t="s">
        <v>876</v>
      </c>
    </row>
    <row r="55" spans="1:10" ht="12.75">
      <c r="A55" s="29" t="s">
        <v>940</v>
      </c>
      <c r="B55" s="29"/>
      <c r="C55" s="29" t="s">
        <v>1130</v>
      </c>
      <c r="D55" s="29"/>
      <c r="E55" s="29"/>
      <c r="F55" s="29"/>
      <c r="G55" s="29"/>
      <c r="H55" s="29"/>
      <c r="I55" s="29"/>
      <c r="J55" s="29"/>
    </row>
    <row r="56" spans="1:10" ht="12.75">
      <c r="A56" s="29"/>
      <c r="B56" s="29"/>
      <c r="C56" s="29" t="s">
        <v>1157</v>
      </c>
      <c r="D56" s="29"/>
      <c r="E56" s="29"/>
      <c r="F56" s="29"/>
      <c r="G56" s="29"/>
      <c r="H56" s="29"/>
      <c r="I56" s="29"/>
      <c r="J56" s="29"/>
    </row>
    <row r="57" spans="1:10" ht="12.75">
      <c r="A57" s="29"/>
      <c r="B57" s="29"/>
      <c r="C57" s="29" t="s">
        <v>1141</v>
      </c>
      <c r="D57" s="29"/>
      <c r="E57" s="29"/>
      <c r="F57" s="29"/>
      <c r="G57" s="29"/>
      <c r="H57" s="29"/>
      <c r="I57" s="29"/>
      <c r="J57" s="29"/>
    </row>
    <row r="58" spans="1:10" ht="11.25" customHeight="1">
      <c r="A58" s="280"/>
      <c r="B58" s="280"/>
      <c r="C58" s="280"/>
      <c r="D58" s="280"/>
      <c r="E58" s="280"/>
      <c r="F58" s="280"/>
      <c r="G58" s="280"/>
      <c r="H58" s="280"/>
      <c r="I58" s="280"/>
      <c r="J58" s="280"/>
    </row>
  </sheetData>
  <sheetProtection/>
  <printOptions/>
  <pageMargins left="0.75" right="0.75" top="1" bottom="1" header="0.5" footer="0.5"/>
  <pageSetup horizontalDpi="600" verticalDpi="600" orientation="portrait" paperSize="9" scale="88" r:id="rId1"/>
  <headerFooter alignWithMargins="0">
    <oddFooter>&amp;R13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view="pageBreakPreview" zoomScale="60" zoomScalePageLayoutView="0" workbookViewId="0" topLeftCell="A1">
      <selection activeCell="S22" sqref="S22"/>
    </sheetView>
  </sheetViews>
  <sheetFormatPr defaultColWidth="9.140625" defaultRowHeight="12.75"/>
  <cols>
    <col min="1" max="1" width="10.421875" style="81" customWidth="1"/>
    <col min="2" max="2" width="0.85546875" style="81" customWidth="1"/>
    <col min="3" max="3" width="3.00390625" style="81" customWidth="1"/>
    <col min="4" max="4" width="2.140625" style="81" customWidth="1"/>
    <col min="5" max="5" width="11.140625" style="81" customWidth="1"/>
    <col min="6" max="6" width="4.7109375" style="81" customWidth="1"/>
    <col min="7" max="7" width="17.28125" style="81" customWidth="1"/>
    <col min="8" max="8" width="4.7109375" style="81" customWidth="1"/>
    <col min="9" max="9" width="17.28125" style="81" customWidth="1"/>
    <col min="10" max="10" width="4.7109375" style="81" customWidth="1"/>
    <col min="11" max="11" width="17.28125" style="81" customWidth="1"/>
    <col min="12" max="16384" width="9.140625" style="81" customWidth="1"/>
  </cols>
  <sheetData>
    <row r="1" spans="1:11" ht="18.75">
      <c r="A1" s="241" t="s">
        <v>894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 t="s">
        <v>10</v>
      </c>
      <c r="B2" s="48"/>
      <c r="C2" s="48"/>
      <c r="D2" s="48"/>
      <c r="E2" s="48"/>
      <c r="F2" s="48"/>
      <c r="G2" s="48"/>
      <c r="H2" s="48"/>
      <c r="I2" s="54"/>
      <c r="J2" s="48"/>
      <c r="K2" s="48"/>
    </row>
    <row r="3" spans="1:11" ht="12.75">
      <c r="A3" s="50" t="s">
        <v>8</v>
      </c>
      <c r="B3" s="50"/>
      <c r="C3" s="48"/>
      <c r="D3" s="48"/>
      <c r="E3" s="48"/>
      <c r="F3" s="48"/>
      <c r="G3" s="48"/>
      <c r="H3" s="48"/>
      <c r="I3" s="48"/>
      <c r="J3" s="48"/>
      <c r="K3" s="53" t="s">
        <v>380</v>
      </c>
    </row>
    <row r="4" spans="1:11" ht="12.75">
      <c r="A4" s="82"/>
      <c r="B4" s="82"/>
      <c r="C4" s="51"/>
      <c r="D4" s="51"/>
      <c r="E4" s="51"/>
      <c r="F4" s="51"/>
      <c r="G4" s="51"/>
      <c r="H4" s="51"/>
      <c r="I4" s="51"/>
      <c r="J4" s="51"/>
      <c r="K4" s="51"/>
    </row>
    <row r="5" spans="1:11" ht="6.75" customHeight="1">
      <c r="A5" s="84"/>
      <c r="B5" s="84"/>
      <c r="C5" s="48"/>
      <c r="D5" s="48"/>
      <c r="E5" s="48"/>
      <c r="F5" s="48"/>
      <c r="G5" s="48"/>
      <c r="H5" s="48"/>
      <c r="I5" s="48"/>
      <c r="J5" s="48"/>
      <c r="K5" s="48"/>
    </row>
    <row r="6" spans="1:10" ht="15.75" customHeight="1">
      <c r="A6" s="54" t="s">
        <v>60</v>
      </c>
      <c r="B6" s="48"/>
      <c r="C6" s="48"/>
      <c r="D6" s="48"/>
      <c r="E6" s="48"/>
      <c r="F6" s="48"/>
      <c r="G6" s="496" t="s">
        <v>2</v>
      </c>
      <c r="H6" s="48"/>
      <c r="I6" s="53" t="s">
        <v>54</v>
      </c>
      <c r="J6" s="48"/>
    </row>
    <row r="7" spans="1:11" ht="12.75" customHeight="1">
      <c r="A7" s="54" t="s">
        <v>61</v>
      </c>
      <c r="B7" s="48"/>
      <c r="C7" s="48"/>
      <c r="D7" s="48"/>
      <c r="E7" s="48"/>
      <c r="F7" s="48"/>
      <c r="G7" s="496" t="s">
        <v>62</v>
      </c>
      <c r="H7" s="48"/>
      <c r="I7" s="51"/>
      <c r="J7" s="51"/>
      <c r="K7" s="51"/>
    </row>
    <row r="8" spans="1:11" ht="12.75" customHeight="1">
      <c r="A8" s="48"/>
      <c r="B8" s="48"/>
      <c r="C8" s="48"/>
      <c r="D8" s="48"/>
      <c r="E8" s="48"/>
      <c r="F8" s="48"/>
      <c r="G8" s="496" t="s">
        <v>63</v>
      </c>
      <c r="H8" s="48"/>
      <c r="I8" s="48"/>
      <c r="J8" s="52"/>
      <c r="K8" s="52"/>
    </row>
    <row r="9" spans="1:11" s="89" customFormat="1" ht="12.75" customHeight="1">
      <c r="A9" s="85"/>
      <c r="B9" s="85"/>
      <c r="C9" s="86"/>
      <c r="D9" s="85"/>
      <c r="E9" s="85"/>
      <c r="F9" s="85"/>
      <c r="H9" s="87"/>
      <c r="I9" s="88" t="s">
        <v>26</v>
      </c>
      <c r="J9" s="87"/>
      <c r="K9" s="88" t="s">
        <v>27</v>
      </c>
    </row>
    <row r="10" spans="1:11" s="89" customFormat="1" ht="9" customHeight="1">
      <c r="A10" s="90"/>
      <c r="B10" s="90"/>
      <c r="C10" s="90"/>
      <c r="D10" s="90"/>
      <c r="E10" s="90"/>
      <c r="F10" s="85"/>
      <c r="G10" s="90"/>
      <c r="H10" s="83"/>
      <c r="I10" s="90"/>
      <c r="J10" s="83"/>
      <c r="K10" s="90"/>
    </row>
    <row r="11" spans="1:11" ht="12.75">
      <c r="A11" s="48"/>
      <c r="B11" s="48"/>
      <c r="C11" s="48"/>
      <c r="D11" s="48"/>
      <c r="E11" s="48"/>
      <c r="F11" s="48"/>
      <c r="G11" s="50"/>
      <c r="H11" s="50"/>
      <c r="I11" s="50"/>
      <c r="J11" s="48"/>
      <c r="K11" s="48"/>
    </row>
    <row r="12" spans="1:11" ht="12.75">
      <c r="A12" s="77" t="s">
        <v>64</v>
      </c>
      <c r="B12" s="77"/>
      <c r="C12" s="77"/>
      <c r="D12" s="77"/>
      <c r="E12" s="77"/>
      <c r="F12" s="77"/>
      <c r="G12" s="77">
        <v>279</v>
      </c>
      <c r="H12" s="48"/>
      <c r="I12" s="390">
        <v>113</v>
      </c>
      <c r="J12" s="84"/>
      <c r="K12" s="390">
        <v>166</v>
      </c>
    </row>
    <row r="13" spans="1:11" ht="12.75">
      <c r="A13" s="90"/>
      <c r="B13" s="90"/>
      <c r="C13" s="90"/>
      <c r="D13" s="90"/>
      <c r="E13" s="90"/>
      <c r="F13" s="85"/>
      <c r="G13" s="90"/>
      <c r="H13" s="83"/>
      <c r="I13" s="90"/>
      <c r="J13" s="83"/>
      <c r="K13" s="90"/>
    </row>
    <row r="14" spans="1:11" ht="12.75">
      <c r="A14" s="48"/>
      <c r="B14" s="48"/>
      <c r="C14" s="48"/>
      <c r="D14" s="48"/>
      <c r="E14" s="48"/>
      <c r="F14" s="48"/>
      <c r="G14" s="50"/>
      <c r="H14" s="50"/>
      <c r="I14" s="50"/>
      <c r="J14" s="48"/>
      <c r="K14" s="48"/>
    </row>
    <row r="15" spans="1:20" s="92" customFormat="1" ht="12.75">
      <c r="A15" s="77" t="s">
        <v>65</v>
      </c>
      <c r="B15" s="77"/>
      <c r="C15" s="91"/>
      <c r="D15" s="78"/>
      <c r="E15" s="78"/>
      <c r="F15" s="78"/>
      <c r="G15" s="388">
        <v>1</v>
      </c>
      <c r="H15" s="388"/>
      <c r="I15" s="388">
        <v>1</v>
      </c>
      <c r="J15" s="388"/>
      <c r="K15" s="388">
        <v>2</v>
      </c>
      <c r="L15" s="231"/>
      <c r="M15" s="81"/>
      <c r="N15" s="231"/>
      <c r="P15" s="66"/>
      <c r="Q15" s="66"/>
      <c r="R15" s="66"/>
      <c r="S15" s="66"/>
      <c r="T15" s="66"/>
    </row>
    <row r="16" spans="1:20" ht="12.75">
      <c r="A16" s="48"/>
      <c r="B16" s="48"/>
      <c r="C16" s="48"/>
      <c r="D16" s="93"/>
      <c r="E16" s="93"/>
      <c r="F16" s="93"/>
      <c r="G16" s="391"/>
      <c r="H16" s="391"/>
      <c r="I16" s="391"/>
      <c r="J16" s="391"/>
      <c r="K16" s="391"/>
      <c r="P16" s="66"/>
      <c r="Q16" s="66"/>
      <c r="R16" s="66"/>
      <c r="S16" s="66"/>
      <c r="T16" s="66"/>
    </row>
    <row r="17" spans="1:20" s="92" customFormat="1" ht="12.75">
      <c r="A17" s="72" t="s">
        <v>510</v>
      </c>
      <c r="B17" s="77"/>
      <c r="C17" s="77"/>
      <c r="D17" s="78"/>
      <c r="E17" s="78"/>
      <c r="F17" s="78"/>
      <c r="G17" s="36">
        <v>1</v>
      </c>
      <c r="H17" s="36"/>
      <c r="I17" s="387">
        <v>1</v>
      </c>
      <c r="J17" s="387"/>
      <c r="K17" s="387">
        <v>1</v>
      </c>
      <c r="M17" s="81"/>
      <c r="P17" s="66"/>
      <c r="Q17" s="66"/>
      <c r="R17" s="66"/>
      <c r="S17" s="66"/>
      <c r="T17" s="66"/>
    </row>
    <row r="18" spans="1:20" ht="12.75">
      <c r="A18" s="70"/>
      <c r="B18" s="48"/>
      <c r="C18" s="48"/>
      <c r="D18" s="93"/>
      <c r="E18" s="93"/>
      <c r="F18" s="93"/>
      <c r="G18" s="391"/>
      <c r="H18" s="391"/>
      <c r="I18" s="391"/>
      <c r="J18" s="391"/>
      <c r="K18" s="391"/>
      <c r="P18" s="66"/>
      <c r="Q18" s="66"/>
      <c r="R18" s="66"/>
      <c r="S18" s="66"/>
      <c r="T18" s="66"/>
    </row>
    <row r="19" spans="1:20" s="92" customFormat="1" ht="12.75">
      <c r="A19" s="242" t="s">
        <v>22</v>
      </c>
      <c r="B19" s="94"/>
      <c r="C19" s="77"/>
      <c r="D19" s="78"/>
      <c r="E19" s="78"/>
      <c r="F19" s="78"/>
      <c r="G19" s="36">
        <v>2</v>
      </c>
      <c r="H19" s="36"/>
      <c r="I19" s="387">
        <v>2</v>
      </c>
      <c r="J19" s="387"/>
      <c r="K19" s="36">
        <v>5</v>
      </c>
      <c r="M19" s="81"/>
      <c r="P19" s="66"/>
      <c r="Q19" s="66"/>
      <c r="R19" s="66"/>
      <c r="S19" s="66"/>
      <c r="T19" s="66"/>
    </row>
    <row r="20" spans="1:20" ht="12.75">
      <c r="A20" s="242"/>
      <c r="B20" s="55"/>
      <c r="C20" s="48"/>
      <c r="D20" s="93"/>
      <c r="E20" s="93"/>
      <c r="F20" s="93"/>
      <c r="G20" s="391"/>
      <c r="H20" s="391"/>
      <c r="I20" s="391"/>
      <c r="J20" s="391"/>
      <c r="K20" s="391"/>
      <c r="P20" s="66"/>
      <c r="Q20" s="66"/>
      <c r="R20" s="66"/>
      <c r="S20" s="66"/>
      <c r="T20" s="66"/>
    </row>
    <row r="21" spans="1:20" s="92" customFormat="1" ht="12.75">
      <c r="A21" s="70" t="s">
        <v>292</v>
      </c>
      <c r="B21" s="77"/>
      <c r="C21" s="77"/>
      <c r="D21" s="78"/>
      <c r="E21" s="78"/>
      <c r="F21" s="78"/>
      <c r="G21" s="36">
        <v>2</v>
      </c>
      <c r="H21" s="36"/>
      <c r="I21" s="36">
        <v>1</v>
      </c>
      <c r="J21" s="36"/>
      <c r="K21" s="36">
        <v>6</v>
      </c>
      <c r="M21" s="89"/>
      <c r="P21" s="66"/>
      <c r="Q21" s="66"/>
      <c r="R21" s="66"/>
      <c r="S21" s="66"/>
      <c r="T21" s="66"/>
    </row>
    <row r="22" spans="1:20" ht="12.75">
      <c r="A22" s="70"/>
      <c r="B22" s="48"/>
      <c r="C22" s="48"/>
      <c r="D22" s="93"/>
      <c r="E22" s="93"/>
      <c r="F22" s="93"/>
      <c r="G22" s="391"/>
      <c r="H22" s="391"/>
      <c r="I22" s="391"/>
      <c r="J22" s="391"/>
      <c r="K22" s="391"/>
      <c r="P22" s="66"/>
      <c r="Q22" s="66"/>
      <c r="R22" s="66"/>
      <c r="S22" s="66"/>
      <c r="T22" s="66"/>
    </row>
    <row r="23" spans="1:13" s="92" customFormat="1" ht="12.75">
      <c r="A23" s="70" t="s">
        <v>57</v>
      </c>
      <c r="B23" s="77"/>
      <c r="C23" s="77"/>
      <c r="D23" s="78"/>
      <c r="E23" s="78"/>
      <c r="F23" s="78"/>
      <c r="G23" s="387">
        <v>4</v>
      </c>
      <c r="H23" s="388"/>
      <c r="I23" s="35">
        <v>1</v>
      </c>
      <c r="J23" s="35"/>
      <c r="K23" s="36">
        <v>11</v>
      </c>
      <c r="M23" s="81"/>
    </row>
    <row r="24" spans="1:11" ht="12.75">
      <c r="A24" s="51"/>
      <c r="B24" s="51"/>
      <c r="C24" s="51"/>
      <c r="D24" s="51"/>
      <c r="E24" s="51"/>
      <c r="F24" s="51"/>
      <c r="G24" s="95"/>
      <c r="H24" s="95"/>
      <c r="I24" s="96"/>
      <c r="J24" s="51"/>
      <c r="K24" s="97"/>
    </row>
    <row r="25" spans="1:11" ht="12.75">
      <c r="A25" s="52"/>
      <c r="B25" s="52"/>
      <c r="C25" s="52"/>
      <c r="D25" s="52"/>
      <c r="E25" s="52"/>
      <c r="F25" s="52"/>
      <c r="G25" s="98"/>
      <c r="H25" s="98"/>
      <c r="I25" s="98"/>
      <c r="J25" s="52"/>
      <c r="K25" s="52"/>
    </row>
    <row r="26" spans="1:11" ht="14.25">
      <c r="A26" s="190" t="s">
        <v>1147</v>
      </c>
      <c r="K26" s="48"/>
    </row>
    <row r="27" spans="1:11" ht="12.75">
      <c r="A27" s="208" t="s">
        <v>1146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.75">
      <c r="A28" s="211"/>
      <c r="B28" s="212"/>
      <c r="C28" s="212"/>
      <c r="D28" s="212"/>
      <c r="E28" s="212"/>
      <c r="F28" s="212"/>
      <c r="G28" s="212"/>
      <c r="H28" s="93"/>
      <c r="I28" s="93"/>
      <c r="J28" s="93"/>
      <c r="K28" s="93"/>
    </row>
    <row r="31" ht="12.75">
      <c r="G31" s="22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view="pageBreakPreview" zoomScale="60" zoomScalePageLayoutView="0" workbookViewId="0" topLeftCell="A1">
      <selection activeCell="A62" sqref="A62"/>
    </sheetView>
  </sheetViews>
  <sheetFormatPr defaultColWidth="9.140625" defaultRowHeight="12.75"/>
  <cols>
    <col min="1" max="3" width="4.00390625" style="0" customWidth="1"/>
    <col min="4" max="5" width="2.421875" style="0" customWidth="1"/>
    <col min="6" max="6" width="37.28125" style="0" customWidth="1"/>
    <col min="7" max="7" width="1.7109375" style="0" customWidth="1"/>
    <col min="8" max="8" width="6.7109375" style="17" customWidth="1"/>
    <col min="9" max="9" width="1.421875" style="17" customWidth="1"/>
    <col min="10" max="10" width="4.8515625" style="302" customWidth="1"/>
    <col min="11" max="11" width="5.28125" style="17" customWidth="1"/>
    <col min="12" max="12" width="8.28125" style="17" customWidth="1"/>
    <col min="13" max="13" width="1.28515625" style="17" customWidth="1"/>
    <col min="14" max="14" width="5.421875" style="302" customWidth="1"/>
  </cols>
  <sheetData>
    <row r="1" spans="1:14" ht="15.75">
      <c r="A1" s="240" t="s">
        <v>941</v>
      </c>
      <c r="B1" s="1"/>
      <c r="C1" s="1"/>
      <c r="D1" s="1"/>
      <c r="E1" s="1"/>
      <c r="F1" s="1"/>
      <c r="G1" s="1"/>
      <c r="H1" s="2"/>
      <c r="I1" s="2"/>
      <c r="J1" s="45"/>
      <c r="K1" s="2"/>
      <c r="L1" s="1"/>
      <c r="M1" s="2"/>
      <c r="N1" s="45"/>
    </row>
    <row r="2" spans="1:14" ht="15.75">
      <c r="A2" s="240" t="s">
        <v>1111</v>
      </c>
      <c r="B2" s="1"/>
      <c r="C2" s="1"/>
      <c r="D2" s="1"/>
      <c r="E2" s="1"/>
      <c r="F2" s="1"/>
      <c r="G2" s="1"/>
      <c r="H2" s="2"/>
      <c r="I2" s="2"/>
      <c r="J2" s="45"/>
      <c r="K2" s="2"/>
      <c r="L2" s="1"/>
      <c r="M2" s="2"/>
      <c r="N2" s="45"/>
    </row>
    <row r="3" spans="1:14" ht="6" customHeight="1">
      <c r="A3" s="1" t="s">
        <v>10</v>
      </c>
      <c r="B3" s="1"/>
      <c r="C3" s="1"/>
      <c r="D3" s="1"/>
      <c r="E3" s="1"/>
      <c r="F3" s="1"/>
      <c r="G3" s="1"/>
      <c r="H3" s="7"/>
      <c r="I3" s="2"/>
      <c r="J3" s="299"/>
      <c r="K3" s="2"/>
      <c r="L3" s="2"/>
      <c r="M3" s="2"/>
      <c r="N3" s="299"/>
    </row>
    <row r="4" spans="1:14" ht="12.75">
      <c r="A4" s="3" t="s">
        <v>8</v>
      </c>
      <c r="B4" s="4"/>
      <c r="C4" s="4"/>
      <c r="D4" s="4"/>
      <c r="E4" s="4"/>
      <c r="F4" s="4"/>
      <c r="G4" s="4"/>
      <c r="H4" s="8"/>
      <c r="I4" s="8"/>
      <c r="J4" s="300"/>
      <c r="K4" s="8"/>
      <c r="L4" s="8"/>
      <c r="M4" s="8"/>
      <c r="N4" s="300"/>
    </row>
    <row r="5" spans="1:14" ht="9" customHeight="1">
      <c r="A5" s="14"/>
      <c r="B5" s="5"/>
      <c r="C5" s="5"/>
      <c r="D5" s="5"/>
      <c r="E5" s="5"/>
      <c r="F5" s="5"/>
      <c r="G5" s="5"/>
      <c r="H5" s="6"/>
      <c r="I5" s="6"/>
      <c r="J5" s="301"/>
      <c r="K5" s="6"/>
      <c r="L5" s="6"/>
      <c r="M5" s="6"/>
      <c r="N5" s="301"/>
    </row>
    <row r="6" spans="1:14" ht="9" customHeight="1">
      <c r="A6" s="1"/>
      <c r="B6" s="1"/>
      <c r="C6" s="1"/>
      <c r="D6" s="1"/>
      <c r="E6" s="1"/>
      <c r="F6" s="1"/>
      <c r="G6" s="1"/>
      <c r="H6" s="2"/>
      <c r="I6" s="2"/>
      <c r="J6" s="299"/>
      <c r="K6" s="2"/>
      <c r="L6" s="2"/>
      <c r="M6" s="2"/>
      <c r="N6" s="299"/>
    </row>
    <row r="7" spans="1:14" ht="12.75">
      <c r="A7" s="1"/>
      <c r="B7" s="1"/>
      <c r="C7" s="1"/>
      <c r="D7" s="1"/>
      <c r="E7" s="1"/>
      <c r="F7" s="1"/>
      <c r="G7" s="1"/>
      <c r="H7" s="552" t="s">
        <v>2</v>
      </c>
      <c r="I7" s="552"/>
      <c r="J7" s="552"/>
      <c r="K7" s="2"/>
      <c r="L7" s="552" t="s">
        <v>66</v>
      </c>
      <c r="M7" s="559"/>
      <c r="N7" s="559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45"/>
      <c r="K8" s="2"/>
      <c r="L8" s="558" t="s">
        <v>1110</v>
      </c>
      <c r="M8" s="558"/>
      <c r="N8" s="558"/>
    </row>
    <row r="9" spans="1:14" ht="12.75" customHeight="1">
      <c r="A9" s="1" t="s">
        <v>913</v>
      </c>
      <c r="B9" s="1"/>
      <c r="C9" s="1"/>
      <c r="D9" s="4"/>
      <c r="E9" s="1" t="s">
        <v>67</v>
      </c>
      <c r="F9" s="1"/>
      <c r="G9" s="1"/>
      <c r="H9" s="5"/>
      <c r="I9" s="14"/>
      <c r="J9" s="301"/>
      <c r="K9" s="7"/>
      <c r="L9" s="5"/>
      <c r="M9" s="5"/>
      <c r="N9" s="250"/>
    </row>
    <row r="10" spans="1:14" ht="21" customHeight="1">
      <c r="A10" s="1"/>
      <c r="B10" s="1"/>
      <c r="C10" s="1"/>
      <c r="D10" s="1"/>
      <c r="E10" s="1"/>
      <c r="F10" s="1"/>
      <c r="G10" s="4"/>
      <c r="H10" s="147" t="s">
        <v>938</v>
      </c>
      <c r="I10" s="147"/>
      <c r="J10" s="247" t="s">
        <v>595</v>
      </c>
      <c r="K10" s="147"/>
      <c r="L10" s="147" t="s">
        <v>938</v>
      </c>
      <c r="M10" s="147"/>
      <c r="N10" s="247" t="s">
        <v>595</v>
      </c>
    </row>
    <row r="11" spans="1:14" ht="7.5" customHeight="1">
      <c r="A11" s="5"/>
      <c r="B11" s="5"/>
      <c r="C11" s="5"/>
      <c r="D11" s="1"/>
      <c r="E11" s="5"/>
      <c r="F11" s="5"/>
      <c r="G11" s="4"/>
      <c r="H11" s="5"/>
      <c r="I11" s="4"/>
      <c r="J11" s="250"/>
      <c r="K11" s="4"/>
      <c r="L11" s="5"/>
      <c r="M11" s="4"/>
      <c r="N11" s="250"/>
    </row>
    <row r="12" spans="1:14" ht="9" customHeight="1">
      <c r="A12" s="1"/>
      <c r="B12" s="1"/>
      <c r="C12" s="1"/>
      <c r="D12" s="1"/>
      <c r="E12" s="1"/>
      <c r="F12" s="1"/>
      <c r="G12" s="4"/>
      <c r="H12" s="2"/>
      <c r="I12" s="2"/>
      <c r="J12" s="299"/>
      <c r="K12" s="2"/>
      <c r="L12" s="2"/>
      <c r="M12" s="2"/>
      <c r="N12" s="299"/>
    </row>
    <row r="13" spans="1:14" ht="14.25">
      <c r="A13" s="42" t="s">
        <v>1139</v>
      </c>
      <c r="B13" s="42"/>
      <c r="C13" s="42"/>
      <c r="D13" s="42"/>
      <c r="E13" s="42"/>
      <c r="F13" s="42"/>
      <c r="G13" s="42"/>
      <c r="H13" s="47">
        <v>2307</v>
      </c>
      <c r="I13" s="1"/>
      <c r="J13" s="392">
        <f>SUM(H13/2307*100)</f>
        <v>100</v>
      </c>
      <c r="K13" s="42"/>
      <c r="L13" s="393">
        <v>146</v>
      </c>
      <c r="M13" s="42"/>
      <c r="N13" s="394">
        <v>100</v>
      </c>
    </row>
    <row r="14" spans="1:14" ht="9" customHeight="1">
      <c r="A14" s="1"/>
      <c r="B14" s="1"/>
      <c r="C14" s="1"/>
      <c r="D14" s="1"/>
      <c r="E14" s="1"/>
      <c r="F14" s="1"/>
      <c r="G14" s="1"/>
      <c r="H14" s="47"/>
      <c r="I14" s="135"/>
      <c r="J14" s="395"/>
      <c r="K14" s="135"/>
      <c r="L14" s="396"/>
      <c r="M14" s="397"/>
      <c r="N14" s="398"/>
    </row>
    <row r="15" spans="1:14" ht="12.75">
      <c r="A15" s="42" t="s">
        <v>68</v>
      </c>
      <c r="B15" s="42"/>
      <c r="C15" s="42"/>
      <c r="D15" s="42"/>
      <c r="E15" s="42" t="s">
        <v>69</v>
      </c>
      <c r="F15" s="42"/>
      <c r="G15" s="42"/>
      <c r="H15" s="47">
        <v>1054</v>
      </c>
      <c r="I15" s="135"/>
      <c r="J15" s="392">
        <f>SUM(H15/2307*100)</f>
        <v>45.68703944516688</v>
      </c>
      <c r="K15" s="135"/>
      <c r="L15" s="396">
        <v>96</v>
      </c>
      <c r="M15" s="135"/>
      <c r="N15" s="394">
        <f>SUM(L15/146*100)</f>
        <v>65.75342465753424</v>
      </c>
    </row>
    <row r="16" spans="1:14" ht="9" customHeight="1">
      <c r="A16" s="1"/>
      <c r="B16" s="1"/>
      <c r="C16" s="1"/>
      <c r="D16" s="1"/>
      <c r="E16" s="1"/>
      <c r="F16" s="1"/>
      <c r="G16" s="1"/>
      <c r="H16" s="8"/>
      <c r="I16" s="4"/>
      <c r="J16" s="8"/>
      <c r="K16" s="4"/>
      <c r="L16" s="8"/>
      <c r="M16" s="4"/>
      <c r="N16" s="8"/>
    </row>
    <row r="17" spans="1:14" ht="12.75">
      <c r="A17" s="42"/>
      <c r="B17" s="42" t="s">
        <v>70</v>
      </c>
      <c r="C17" s="42"/>
      <c r="D17" s="42"/>
      <c r="E17" s="42"/>
      <c r="F17" s="42" t="s">
        <v>71</v>
      </c>
      <c r="G17" s="42"/>
      <c r="H17" s="42">
        <v>540</v>
      </c>
      <c r="I17" s="42"/>
      <c r="J17" s="392">
        <f aca="true" t="shared" si="0" ref="J17:J55">SUM(H17/2307*100)</f>
        <v>23.407022106631988</v>
      </c>
      <c r="K17" s="42"/>
      <c r="L17" s="393">
        <v>56</v>
      </c>
      <c r="M17" s="135"/>
      <c r="N17" s="394">
        <f aca="true" t="shared" si="1" ref="N17:N55">SUM(L17/146*100)</f>
        <v>38.35616438356164</v>
      </c>
    </row>
    <row r="18" spans="1:14" ht="12.75">
      <c r="A18" s="42"/>
      <c r="B18" s="42"/>
      <c r="C18" s="42"/>
      <c r="D18" s="42"/>
      <c r="E18" s="42"/>
      <c r="F18" s="42"/>
      <c r="G18" s="42"/>
      <c r="H18" s="47"/>
      <c r="I18" s="135"/>
      <c r="J18" s="47"/>
      <c r="K18" s="135"/>
      <c r="L18" s="446"/>
      <c r="M18" s="135"/>
      <c r="N18" s="47"/>
    </row>
    <row r="19" spans="1:14" ht="12.75">
      <c r="A19" s="1"/>
      <c r="B19" s="1"/>
      <c r="C19" s="1" t="s">
        <v>72</v>
      </c>
      <c r="D19" s="1"/>
      <c r="E19" s="1"/>
      <c r="F19" s="1" t="s">
        <v>73</v>
      </c>
      <c r="G19" s="1"/>
      <c r="H19" s="1">
        <v>193</v>
      </c>
      <c r="I19" s="1"/>
      <c r="J19" s="395">
        <f t="shared" si="0"/>
        <v>8.365843086259211</v>
      </c>
      <c r="K19" s="4"/>
      <c r="L19" s="2">
        <v>3</v>
      </c>
      <c r="M19" s="4"/>
      <c r="N19" s="398">
        <f t="shared" si="1"/>
        <v>2.054794520547945</v>
      </c>
    </row>
    <row r="20" spans="1:14" ht="12.75">
      <c r="A20" s="1"/>
      <c r="B20" s="1"/>
      <c r="C20" s="1" t="s">
        <v>74</v>
      </c>
      <c r="D20" s="1"/>
      <c r="E20" s="1"/>
      <c r="F20" s="1" t="s">
        <v>75</v>
      </c>
      <c r="G20" s="1"/>
      <c r="H20" s="1">
        <v>27</v>
      </c>
      <c r="I20" s="1"/>
      <c r="J20" s="395">
        <f t="shared" si="0"/>
        <v>1.1703511053315996</v>
      </c>
      <c r="K20" s="135"/>
      <c r="L20" s="2">
        <v>1</v>
      </c>
      <c r="M20" s="135"/>
      <c r="N20" s="398">
        <f t="shared" si="1"/>
        <v>0.684931506849315</v>
      </c>
    </row>
    <row r="21" spans="1:14" ht="12.75">
      <c r="A21" s="1"/>
      <c r="B21" s="1"/>
      <c r="C21" s="1" t="s">
        <v>914</v>
      </c>
      <c r="D21" s="1"/>
      <c r="E21" s="1"/>
      <c r="F21" s="1" t="s">
        <v>915</v>
      </c>
      <c r="G21" s="1"/>
      <c r="H21" s="137">
        <v>6</v>
      </c>
      <c r="I21" s="135"/>
      <c r="J21" s="395">
        <f t="shared" si="0"/>
        <v>0.26007802340702213</v>
      </c>
      <c r="K21" s="135"/>
      <c r="L21" s="34">
        <v>3</v>
      </c>
      <c r="M21" s="135"/>
      <c r="N21" s="398">
        <f t="shared" si="1"/>
        <v>2.054794520547945</v>
      </c>
    </row>
    <row r="22" spans="1:14" ht="12.75">
      <c r="A22" s="1"/>
      <c r="B22" s="1"/>
      <c r="C22" s="1" t="s">
        <v>76</v>
      </c>
      <c r="D22" s="1"/>
      <c r="E22" s="1"/>
      <c r="F22" s="1" t="s">
        <v>77</v>
      </c>
      <c r="G22" s="1"/>
      <c r="H22" s="1">
        <v>29</v>
      </c>
      <c r="I22" s="1"/>
      <c r="J22" s="395">
        <f t="shared" si="0"/>
        <v>1.2570437798006067</v>
      </c>
      <c r="K22" s="4"/>
      <c r="L22" s="2">
        <v>3</v>
      </c>
      <c r="M22" s="4"/>
      <c r="N22" s="398">
        <f t="shared" si="1"/>
        <v>2.054794520547945</v>
      </c>
    </row>
    <row r="23" spans="1:14" ht="12.75">
      <c r="A23" s="1"/>
      <c r="B23" s="1"/>
      <c r="C23" s="1" t="s">
        <v>78</v>
      </c>
      <c r="D23" s="1"/>
      <c r="E23" s="1"/>
      <c r="F23" s="1" t="s">
        <v>79</v>
      </c>
      <c r="G23" s="1"/>
      <c r="H23" s="1">
        <v>81</v>
      </c>
      <c r="I23" s="1"/>
      <c r="J23" s="395">
        <f t="shared" si="0"/>
        <v>3.5110533159947983</v>
      </c>
      <c r="K23" s="4"/>
      <c r="L23" s="2">
        <v>24</v>
      </c>
      <c r="M23" s="4"/>
      <c r="N23" s="398">
        <f t="shared" si="1"/>
        <v>16.43835616438356</v>
      </c>
    </row>
    <row r="24" spans="1:14" ht="12.75">
      <c r="A24" s="1"/>
      <c r="B24" s="1"/>
      <c r="C24" s="1" t="s">
        <v>80</v>
      </c>
      <c r="D24" s="1"/>
      <c r="E24" s="1"/>
      <c r="F24" s="1" t="s">
        <v>81</v>
      </c>
      <c r="G24" s="1"/>
      <c r="H24" s="1">
        <v>144</v>
      </c>
      <c r="I24" s="1"/>
      <c r="J24" s="395">
        <f t="shared" si="0"/>
        <v>6.241872561768531</v>
      </c>
      <c r="K24" s="4"/>
      <c r="L24" s="2">
        <v>9</v>
      </c>
      <c r="M24" s="4"/>
      <c r="N24" s="398">
        <f t="shared" si="1"/>
        <v>6.164383561643835</v>
      </c>
    </row>
    <row r="25" spans="1:14" ht="12.75">
      <c r="A25" s="1"/>
      <c r="B25" s="1"/>
      <c r="C25" s="1" t="s">
        <v>916</v>
      </c>
      <c r="D25" s="1"/>
      <c r="E25" s="1"/>
      <c r="F25" s="1" t="s">
        <v>82</v>
      </c>
      <c r="G25" s="1"/>
      <c r="H25" s="4">
        <v>60</v>
      </c>
      <c r="I25" s="4"/>
      <c r="J25" s="395">
        <f t="shared" si="0"/>
        <v>2.600780234070221</v>
      </c>
      <c r="K25" s="4"/>
      <c r="L25" s="8">
        <v>13</v>
      </c>
      <c r="M25" s="4"/>
      <c r="N25" s="398">
        <f t="shared" si="1"/>
        <v>8.904109589041095</v>
      </c>
    </row>
    <row r="26" spans="1:14" ht="6" customHeight="1">
      <c r="A26" s="1"/>
      <c r="B26" s="1"/>
      <c r="C26" s="1"/>
      <c r="D26" s="1"/>
      <c r="E26" s="1"/>
      <c r="F26" s="1"/>
      <c r="G26" s="1"/>
      <c r="H26" s="4"/>
      <c r="I26" s="4"/>
      <c r="J26" s="395"/>
      <c r="K26" s="4"/>
      <c r="L26" s="8"/>
      <c r="M26" s="4"/>
      <c r="N26" s="398"/>
    </row>
    <row r="27" spans="1:14" ht="12.75">
      <c r="A27" s="1"/>
      <c r="B27" s="1" t="s">
        <v>917</v>
      </c>
      <c r="C27" s="1"/>
      <c r="D27" s="1"/>
      <c r="E27" s="1"/>
      <c r="F27" s="1" t="s">
        <v>918</v>
      </c>
      <c r="G27" s="1"/>
      <c r="H27" s="4">
        <v>5</v>
      </c>
      <c r="I27" s="1"/>
      <c r="J27" s="395">
        <f t="shared" si="0"/>
        <v>0.21673168617251842</v>
      </c>
      <c r="K27" s="4"/>
      <c r="L27" s="8">
        <v>0</v>
      </c>
      <c r="M27" s="4"/>
      <c r="N27" s="398">
        <f t="shared" si="1"/>
        <v>0</v>
      </c>
    </row>
    <row r="28" spans="1:14" ht="12.75">
      <c r="A28" s="1"/>
      <c r="B28" s="1" t="s">
        <v>83</v>
      </c>
      <c r="C28" s="1"/>
      <c r="D28" s="1"/>
      <c r="E28" s="1"/>
      <c r="F28" s="1" t="s">
        <v>84</v>
      </c>
      <c r="G28" s="1"/>
      <c r="H28" s="4">
        <v>152</v>
      </c>
      <c r="I28" s="1"/>
      <c r="J28" s="395">
        <f t="shared" si="0"/>
        <v>6.588643259644559</v>
      </c>
      <c r="K28" s="4"/>
      <c r="L28" s="8">
        <v>17</v>
      </c>
      <c r="M28" s="4"/>
      <c r="N28" s="398">
        <f t="shared" si="1"/>
        <v>11.643835616438356</v>
      </c>
    </row>
    <row r="29" spans="1:14" ht="12.75">
      <c r="A29" s="1"/>
      <c r="B29" s="1" t="s">
        <v>85</v>
      </c>
      <c r="C29" s="1"/>
      <c r="D29" s="1"/>
      <c r="E29" s="1"/>
      <c r="F29" s="1" t="s">
        <v>86</v>
      </c>
      <c r="G29" s="1"/>
      <c r="H29" s="4">
        <v>12</v>
      </c>
      <c r="I29" s="1"/>
      <c r="J29" s="395">
        <f t="shared" si="0"/>
        <v>0.5201560468140443</v>
      </c>
      <c r="K29" s="135"/>
      <c r="L29" s="8">
        <v>4</v>
      </c>
      <c r="M29" s="135"/>
      <c r="N29" s="398">
        <f t="shared" si="1"/>
        <v>2.73972602739726</v>
      </c>
    </row>
    <row r="30" spans="1:14" ht="12.75">
      <c r="A30" s="1"/>
      <c r="B30" s="1" t="s">
        <v>919</v>
      </c>
      <c r="C30" s="1"/>
      <c r="D30" s="1"/>
      <c r="E30" s="1"/>
      <c r="F30" s="1" t="s">
        <v>920</v>
      </c>
      <c r="G30" s="1"/>
      <c r="H30" s="4">
        <v>4</v>
      </c>
      <c r="I30" s="1"/>
      <c r="J30" s="395">
        <f t="shared" si="0"/>
        <v>0.17338534893801474</v>
      </c>
      <c r="K30" s="4"/>
      <c r="L30" s="8">
        <v>0</v>
      </c>
      <c r="M30" s="4"/>
      <c r="N30" s="398">
        <f t="shared" si="1"/>
        <v>0</v>
      </c>
    </row>
    <row r="31" spans="1:14" ht="12.75">
      <c r="A31" s="1"/>
      <c r="B31" s="1" t="s">
        <v>921</v>
      </c>
      <c r="C31" s="1"/>
      <c r="D31" s="1"/>
      <c r="E31" s="1"/>
      <c r="F31" s="1" t="s">
        <v>922</v>
      </c>
      <c r="G31" s="1"/>
      <c r="H31" s="4">
        <v>4</v>
      </c>
      <c r="I31" s="1"/>
      <c r="J31" s="395">
        <f t="shared" si="0"/>
        <v>0.17338534893801474</v>
      </c>
      <c r="K31" s="4"/>
      <c r="L31" s="8">
        <v>0</v>
      </c>
      <c r="M31" s="4"/>
      <c r="N31" s="398">
        <f t="shared" si="1"/>
        <v>0</v>
      </c>
    </row>
    <row r="32" spans="1:14" ht="12.75">
      <c r="A32" s="1"/>
      <c r="B32" s="1" t="s">
        <v>87</v>
      </c>
      <c r="C32" s="1"/>
      <c r="D32" s="1"/>
      <c r="E32" s="1"/>
      <c r="F32" s="1" t="s">
        <v>88</v>
      </c>
      <c r="G32" s="1"/>
      <c r="H32" s="4">
        <v>107</v>
      </c>
      <c r="I32" s="1"/>
      <c r="J32" s="395">
        <f t="shared" si="0"/>
        <v>4.638058084091894</v>
      </c>
      <c r="K32" s="4"/>
      <c r="L32" s="8">
        <v>7</v>
      </c>
      <c r="M32" s="4"/>
      <c r="N32" s="398">
        <f t="shared" si="1"/>
        <v>4.794520547945205</v>
      </c>
    </row>
    <row r="33" spans="1:14" ht="12.75">
      <c r="A33" s="1"/>
      <c r="B33" s="1" t="s">
        <v>89</v>
      </c>
      <c r="C33" s="1"/>
      <c r="D33" s="1"/>
      <c r="E33" s="1"/>
      <c r="F33" s="1" t="s">
        <v>90</v>
      </c>
      <c r="G33" s="1"/>
      <c r="H33" s="4">
        <v>160</v>
      </c>
      <c r="I33" s="1"/>
      <c r="J33" s="395">
        <f t="shared" si="0"/>
        <v>6.9354139575205895</v>
      </c>
      <c r="K33" s="4"/>
      <c r="L33" s="8">
        <v>7</v>
      </c>
      <c r="M33" s="4"/>
      <c r="N33" s="398">
        <f t="shared" si="1"/>
        <v>4.794520547945205</v>
      </c>
    </row>
    <row r="34" spans="1:14" ht="12.75">
      <c r="A34" s="1"/>
      <c r="B34" s="1" t="s">
        <v>923</v>
      </c>
      <c r="C34" s="1"/>
      <c r="D34" s="1"/>
      <c r="E34" s="1"/>
      <c r="F34" s="1" t="s">
        <v>924</v>
      </c>
      <c r="G34" s="1"/>
      <c r="H34" s="4">
        <v>3</v>
      </c>
      <c r="I34" s="1"/>
      <c r="J34" s="395">
        <f t="shared" si="0"/>
        <v>0.13003901170351106</v>
      </c>
      <c r="K34" s="4"/>
      <c r="L34" s="8">
        <v>0</v>
      </c>
      <c r="M34" s="4"/>
      <c r="N34" s="398">
        <f t="shared" si="1"/>
        <v>0</v>
      </c>
    </row>
    <row r="35" spans="1:14" ht="12.75">
      <c r="A35" s="1"/>
      <c r="B35" s="1" t="s">
        <v>925</v>
      </c>
      <c r="C35" s="1"/>
      <c r="D35" s="1"/>
      <c r="E35" s="1"/>
      <c r="F35" s="1" t="s">
        <v>82</v>
      </c>
      <c r="G35" s="1"/>
      <c r="H35" s="4">
        <v>67</v>
      </c>
      <c r="I35" s="1"/>
      <c r="J35" s="395">
        <f t="shared" si="0"/>
        <v>2.904204594711747</v>
      </c>
      <c r="K35" s="4"/>
      <c r="L35" s="8">
        <v>5</v>
      </c>
      <c r="M35" s="4"/>
      <c r="N35" s="398">
        <f t="shared" si="1"/>
        <v>3.4246575342465753</v>
      </c>
    </row>
    <row r="36" spans="1:14" ht="6" customHeight="1">
      <c r="A36" s="1"/>
      <c r="B36" s="1"/>
      <c r="C36" s="1"/>
      <c r="D36" s="1"/>
      <c r="E36" s="1"/>
      <c r="F36" s="1"/>
      <c r="G36" s="1"/>
      <c r="H36" s="8"/>
      <c r="I36" s="4"/>
      <c r="J36" s="395"/>
      <c r="K36" s="4"/>
      <c r="L36" s="8"/>
      <c r="M36" s="4"/>
      <c r="N36" s="398"/>
    </row>
    <row r="37" spans="1:14" ht="12.75">
      <c r="A37" s="42" t="s">
        <v>91</v>
      </c>
      <c r="B37" s="42"/>
      <c r="C37" s="42"/>
      <c r="D37" s="42"/>
      <c r="E37" s="42" t="s">
        <v>92</v>
      </c>
      <c r="F37" s="42"/>
      <c r="G37" s="42"/>
      <c r="H37" s="135">
        <v>890</v>
      </c>
      <c r="I37" s="135"/>
      <c r="J37" s="392">
        <f t="shared" si="0"/>
        <v>38.57824013870828</v>
      </c>
      <c r="K37" s="135"/>
      <c r="L37" s="396">
        <v>34</v>
      </c>
      <c r="M37" s="135"/>
      <c r="N37" s="394">
        <f t="shared" si="1"/>
        <v>23.28767123287671</v>
      </c>
    </row>
    <row r="38" spans="1:14" ht="9" customHeight="1">
      <c r="A38" s="1"/>
      <c r="B38" s="1"/>
      <c r="C38" s="1"/>
      <c r="D38" s="1"/>
      <c r="E38" s="1"/>
      <c r="F38" s="1"/>
      <c r="G38" s="1"/>
      <c r="H38" s="8"/>
      <c r="I38" s="4"/>
      <c r="J38" s="8"/>
      <c r="K38" s="4"/>
      <c r="L38" s="8"/>
      <c r="M38" s="4"/>
      <c r="N38" s="8"/>
    </row>
    <row r="39" spans="1:14" ht="12.75">
      <c r="A39" s="1"/>
      <c r="B39" s="1" t="s">
        <v>93</v>
      </c>
      <c r="C39" s="1"/>
      <c r="D39" s="1"/>
      <c r="E39" s="1"/>
      <c r="F39" s="1" t="s">
        <v>94</v>
      </c>
      <c r="G39" s="1"/>
      <c r="H39" s="1">
        <v>512</v>
      </c>
      <c r="I39" s="1"/>
      <c r="J39" s="395">
        <f t="shared" si="0"/>
        <v>22.193324664065887</v>
      </c>
      <c r="K39" s="4"/>
      <c r="L39" s="2">
        <v>17</v>
      </c>
      <c r="M39" s="4"/>
      <c r="N39" s="398">
        <f t="shared" si="1"/>
        <v>11.643835616438356</v>
      </c>
    </row>
    <row r="40" spans="1:14" ht="12.75">
      <c r="A40" s="1"/>
      <c r="B40" s="1" t="s">
        <v>95</v>
      </c>
      <c r="C40" s="1"/>
      <c r="D40" s="1"/>
      <c r="E40" s="1"/>
      <c r="F40" s="1" t="s">
        <v>96</v>
      </c>
      <c r="G40" s="1"/>
      <c r="H40" s="399">
        <v>176</v>
      </c>
      <c r="I40" s="1"/>
      <c r="J40" s="395">
        <f t="shared" si="0"/>
        <v>7.628955353272648</v>
      </c>
      <c r="K40" s="4"/>
      <c r="L40" s="447">
        <v>2</v>
      </c>
      <c r="M40" s="4"/>
      <c r="N40" s="398">
        <f t="shared" si="1"/>
        <v>1.36986301369863</v>
      </c>
    </row>
    <row r="41" spans="1:14" ht="12.75">
      <c r="A41" s="1"/>
      <c r="B41" s="1" t="s">
        <v>97</v>
      </c>
      <c r="C41" s="1"/>
      <c r="D41" s="1"/>
      <c r="E41" s="1"/>
      <c r="F41" s="1" t="s">
        <v>98</v>
      </c>
      <c r="G41" s="1"/>
      <c r="H41" s="1">
        <v>54</v>
      </c>
      <c r="I41" s="1"/>
      <c r="J41" s="395">
        <f t="shared" si="0"/>
        <v>2.340702210663199</v>
      </c>
      <c r="K41" s="4"/>
      <c r="L41" s="2">
        <v>1</v>
      </c>
      <c r="M41" s="4"/>
      <c r="N41" s="398">
        <f t="shared" si="1"/>
        <v>0.684931506849315</v>
      </c>
    </row>
    <row r="42" spans="1:14" ht="12.75">
      <c r="A42" s="1"/>
      <c r="B42" s="1" t="s">
        <v>926</v>
      </c>
      <c r="C42" s="1"/>
      <c r="D42" s="1"/>
      <c r="E42" s="1"/>
      <c r="F42" s="1" t="s">
        <v>82</v>
      </c>
      <c r="G42" s="1"/>
      <c r="H42" s="1">
        <v>148</v>
      </c>
      <c r="I42" s="1"/>
      <c r="J42" s="395">
        <f t="shared" si="0"/>
        <v>6.415257910706545</v>
      </c>
      <c r="K42" s="4"/>
      <c r="L42" s="2">
        <v>14</v>
      </c>
      <c r="M42" s="4"/>
      <c r="N42" s="398">
        <f t="shared" si="1"/>
        <v>9.58904109589041</v>
      </c>
    </row>
    <row r="43" spans="1:14" ht="6" customHeight="1">
      <c r="A43" s="1"/>
      <c r="B43" s="1"/>
      <c r="C43" s="1"/>
      <c r="D43" s="1"/>
      <c r="E43" s="1"/>
      <c r="F43" s="1"/>
      <c r="G43" s="1"/>
      <c r="H43" s="8"/>
      <c r="I43" s="4"/>
      <c r="J43" s="395"/>
      <c r="K43" s="4"/>
      <c r="L43" s="8"/>
      <c r="M43" s="4"/>
      <c r="N43" s="398"/>
    </row>
    <row r="44" spans="1:14" ht="12.75">
      <c r="A44" s="42"/>
      <c r="B44" s="42"/>
      <c r="C44" s="42"/>
      <c r="D44" s="42"/>
      <c r="E44" s="42" t="s">
        <v>927</v>
      </c>
      <c r="F44" s="42"/>
      <c r="G44" s="42"/>
      <c r="H44" s="396">
        <v>363</v>
      </c>
      <c r="I44" s="135"/>
      <c r="J44" s="392">
        <f t="shared" si="0"/>
        <v>15.734720416124837</v>
      </c>
      <c r="K44" s="135"/>
      <c r="L44" s="396">
        <v>16</v>
      </c>
      <c r="M44" s="135"/>
      <c r="N44" s="394">
        <f t="shared" si="1"/>
        <v>10.95890410958904</v>
      </c>
    </row>
    <row r="45" spans="1:14" ht="6" customHeight="1">
      <c r="A45" s="1"/>
      <c r="B45" s="1"/>
      <c r="C45" s="1"/>
      <c r="D45" s="1"/>
      <c r="E45" s="1"/>
      <c r="F45" s="1"/>
      <c r="G45" s="1"/>
      <c r="H45" s="8"/>
      <c r="I45" s="4"/>
      <c r="J45" s="395"/>
      <c r="K45" s="4"/>
      <c r="L45" s="8"/>
      <c r="M45" s="4"/>
      <c r="N45" s="398"/>
    </row>
    <row r="46" spans="1:27" ht="12.75">
      <c r="A46" s="1" t="s">
        <v>99</v>
      </c>
      <c r="B46" s="1"/>
      <c r="C46" s="1"/>
      <c r="D46" s="1"/>
      <c r="E46" s="1"/>
      <c r="F46" s="1" t="s">
        <v>100</v>
      </c>
      <c r="G46" s="1"/>
      <c r="H46" s="4">
        <v>124</v>
      </c>
      <c r="I46" s="1"/>
      <c r="J46" s="395">
        <f t="shared" si="0"/>
        <v>5.374945817078457</v>
      </c>
      <c r="K46" s="4"/>
      <c r="L46" s="8">
        <v>5</v>
      </c>
      <c r="M46" s="4"/>
      <c r="N46" s="398">
        <f t="shared" si="1"/>
        <v>3.4246575342465753</v>
      </c>
      <c r="O46" s="29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" t="s">
        <v>928</v>
      </c>
      <c r="B47" s="1"/>
      <c r="C47" s="1"/>
      <c r="D47" s="1"/>
      <c r="E47" s="1"/>
      <c r="F47" s="1" t="s">
        <v>929</v>
      </c>
      <c r="G47" s="1"/>
      <c r="H47" s="399">
        <v>14</v>
      </c>
      <c r="I47" s="1"/>
      <c r="J47" s="395">
        <f t="shared" si="0"/>
        <v>0.6068487212830517</v>
      </c>
      <c r="K47" s="4"/>
      <c r="L47" s="447">
        <v>8</v>
      </c>
      <c r="M47" s="4"/>
      <c r="N47" s="398">
        <f t="shared" si="1"/>
        <v>5.47945205479452</v>
      </c>
      <c r="O47" s="99"/>
      <c r="P47" s="295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" t="s">
        <v>930</v>
      </c>
      <c r="B48" s="1"/>
      <c r="C48" s="1"/>
      <c r="D48" s="1"/>
      <c r="E48" s="1"/>
      <c r="F48" s="1" t="s">
        <v>931</v>
      </c>
      <c r="G48" s="1"/>
      <c r="H48" s="4">
        <v>1</v>
      </c>
      <c r="I48" s="1"/>
      <c r="J48" s="395">
        <f t="shared" si="0"/>
        <v>0.043346337234503686</v>
      </c>
      <c r="K48" s="4"/>
      <c r="L48" s="8">
        <v>0</v>
      </c>
      <c r="M48" s="4"/>
      <c r="N48" s="398">
        <f t="shared" si="1"/>
        <v>0</v>
      </c>
      <c r="O48" s="17"/>
      <c r="P48" s="296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" t="s">
        <v>101</v>
      </c>
      <c r="B49" s="1"/>
      <c r="C49" s="1"/>
      <c r="D49" s="1"/>
      <c r="E49" s="1"/>
      <c r="F49" s="1" t="s">
        <v>932</v>
      </c>
      <c r="G49" s="1"/>
      <c r="H49" s="4">
        <v>27</v>
      </c>
      <c r="I49" s="1"/>
      <c r="J49" s="395">
        <f t="shared" si="0"/>
        <v>1.1703511053315996</v>
      </c>
      <c r="K49" s="4"/>
      <c r="L49" s="8">
        <v>0</v>
      </c>
      <c r="M49" s="4"/>
      <c r="N49" s="398">
        <f t="shared" si="1"/>
        <v>0</v>
      </c>
      <c r="O49" s="17"/>
      <c r="P49" s="29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" t="s">
        <v>582</v>
      </c>
      <c r="B50" s="1"/>
      <c r="C50" s="1"/>
      <c r="D50" s="1"/>
      <c r="E50" s="1"/>
      <c r="F50" s="1" t="s">
        <v>583</v>
      </c>
      <c r="G50" s="1"/>
      <c r="H50" s="399">
        <v>30</v>
      </c>
      <c r="I50" s="1"/>
      <c r="J50" s="395">
        <f t="shared" si="0"/>
        <v>1.3003901170351104</v>
      </c>
      <c r="K50" s="4"/>
      <c r="L50" s="8">
        <v>0</v>
      </c>
      <c r="M50" s="4"/>
      <c r="N50" s="398">
        <f t="shared" si="1"/>
        <v>0</v>
      </c>
      <c r="O50" s="17"/>
      <c r="P50" s="29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" t="s">
        <v>933</v>
      </c>
      <c r="B51" s="1"/>
      <c r="C51" s="1"/>
      <c r="D51" s="1"/>
      <c r="E51" s="1"/>
      <c r="F51" s="1" t="s">
        <v>934</v>
      </c>
      <c r="G51" s="1"/>
      <c r="H51" s="399">
        <v>3</v>
      </c>
      <c r="I51" s="1"/>
      <c r="J51" s="395">
        <f t="shared" si="0"/>
        <v>0.13003901170351106</v>
      </c>
      <c r="K51" s="8"/>
      <c r="L51" s="8">
        <v>0</v>
      </c>
      <c r="M51" s="8"/>
      <c r="N51" s="398">
        <f t="shared" si="1"/>
        <v>0</v>
      </c>
      <c r="O51" s="17"/>
      <c r="P51" s="29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" t="s">
        <v>935</v>
      </c>
      <c r="B52" s="1"/>
      <c r="C52" s="1"/>
      <c r="D52" s="1"/>
      <c r="E52" s="1"/>
      <c r="F52" s="1" t="s">
        <v>936</v>
      </c>
      <c r="G52" s="1"/>
      <c r="H52" s="399">
        <v>3</v>
      </c>
      <c r="I52" s="1"/>
      <c r="J52" s="395">
        <f t="shared" si="0"/>
        <v>0.13003901170351106</v>
      </c>
      <c r="K52" s="8"/>
      <c r="L52" s="447">
        <v>1</v>
      </c>
      <c r="M52" s="8"/>
      <c r="N52" s="398">
        <f t="shared" si="1"/>
        <v>0.684931506849315</v>
      </c>
      <c r="O52" s="17"/>
      <c r="P52" s="29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" t="s">
        <v>102</v>
      </c>
      <c r="B53" s="1"/>
      <c r="C53" s="1"/>
      <c r="D53" s="1"/>
      <c r="E53" s="1"/>
      <c r="F53" s="1" t="s">
        <v>103</v>
      </c>
      <c r="G53" s="1"/>
      <c r="H53" s="399">
        <v>157</v>
      </c>
      <c r="I53" s="1"/>
      <c r="J53" s="395">
        <f>SUM(H53/2307*100)</f>
        <v>6.805374945817079</v>
      </c>
      <c r="K53" s="4"/>
      <c r="L53" s="447">
        <v>0</v>
      </c>
      <c r="M53" s="4"/>
      <c r="N53" s="398">
        <f t="shared" si="1"/>
        <v>0</v>
      </c>
      <c r="O53" s="17"/>
      <c r="P53" s="29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"/>
      <c r="B54" s="1"/>
      <c r="C54" s="1"/>
      <c r="D54" s="1"/>
      <c r="E54" s="1"/>
      <c r="F54" s="400" t="s">
        <v>937</v>
      </c>
      <c r="G54" s="1"/>
      <c r="H54" s="1">
        <v>0</v>
      </c>
      <c r="I54" s="1"/>
      <c r="J54" s="395">
        <f t="shared" si="0"/>
        <v>0</v>
      </c>
      <c r="K54" s="1"/>
      <c r="L54" s="8">
        <v>2</v>
      </c>
      <c r="M54" s="1"/>
      <c r="N54" s="398">
        <f t="shared" si="1"/>
        <v>1.36986301369863</v>
      </c>
      <c r="O54" s="17"/>
      <c r="P54" s="29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"/>
      <c r="B55" s="1"/>
      <c r="C55" s="1"/>
      <c r="D55" s="1"/>
      <c r="E55" s="1"/>
      <c r="F55" s="1" t="s">
        <v>82</v>
      </c>
      <c r="G55" s="1"/>
      <c r="H55" s="1">
        <v>2</v>
      </c>
      <c r="I55" s="1"/>
      <c r="J55" s="395">
        <f t="shared" si="0"/>
        <v>0.08669267446900737</v>
      </c>
      <c r="K55" s="1"/>
      <c r="L55" s="2">
        <v>0</v>
      </c>
      <c r="M55" s="1"/>
      <c r="N55" s="398">
        <f t="shared" si="1"/>
        <v>0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14" ht="12.75">
      <c r="A56" s="4"/>
      <c r="B56" s="4"/>
      <c r="C56" s="4"/>
      <c r="D56" s="4"/>
      <c r="E56" s="4"/>
      <c r="F56" s="514" t="s">
        <v>939</v>
      </c>
      <c r="G56" s="4"/>
      <c r="H56" s="4">
        <v>2</v>
      </c>
      <c r="I56" s="4"/>
      <c r="J56" s="395">
        <f>SUM(H56/2307*100)</f>
        <v>0.08669267446900737</v>
      </c>
      <c r="K56" s="4"/>
      <c r="L56" s="8">
        <v>0</v>
      </c>
      <c r="M56" s="4"/>
      <c r="N56" s="398">
        <f>SUM(L56/146*100)</f>
        <v>0</v>
      </c>
    </row>
    <row r="57" spans="1:14" ht="5.25" customHeight="1">
      <c r="A57" s="515"/>
      <c r="B57" s="515"/>
      <c r="C57" s="515"/>
      <c r="D57" s="515"/>
      <c r="E57" s="515"/>
      <c r="F57" s="515"/>
      <c r="G57" s="515"/>
      <c r="H57" s="515"/>
      <c r="I57" s="515"/>
      <c r="J57" s="516"/>
      <c r="K57" s="515"/>
      <c r="L57" s="515"/>
      <c r="M57" s="515"/>
      <c r="N57" s="516"/>
    </row>
    <row r="58" spans="1:14" ht="4.5" customHeight="1">
      <c r="A58" s="1"/>
      <c r="B58" s="1"/>
      <c r="C58" s="1"/>
      <c r="D58" s="1"/>
      <c r="E58" s="1"/>
      <c r="F58" s="1"/>
      <c r="G58" s="1"/>
      <c r="H58" s="1"/>
      <c r="I58" s="1"/>
      <c r="J58" s="45"/>
      <c r="K58" s="1"/>
      <c r="L58" s="1"/>
      <c r="M58" s="1"/>
      <c r="N58" s="45"/>
    </row>
    <row r="59" spans="1:14" ht="13.5">
      <c r="A59" s="188" t="s">
        <v>1148</v>
      </c>
      <c r="B59" s="1"/>
      <c r="C59" s="1"/>
      <c r="D59" s="1"/>
      <c r="E59" s="1"/>
      <c r="F59" s="1"/>
      <c r="G59" s="1"/>
      <c r="H59" s="1"/>
      <c r="I59" s="1"/>
      <c r="J59" s="45"/>
      <c r="K59" s="1"/>
      <c r="L59" s="1"/>
      <c r="M59" s="1"/>
      <c r="N59" s="45"/>
    </row>
    <row r="60" spans="1:14" ht="12.75">
      <c r="A60" s="102" t="s">
        <v>1149</v>
      </c>
      <c r="B60" s="1"/>
      <c r="C60" s="1"/>
      <c r="D60" s="1"/>
      <c r="E60" s="1"/>
      <c r="F60" s="1"/>
      <c r="G60" s="1"/>
      <c r="H60" s="1"/>
      <c r="I60" s="1"/>
      <c r="J60" s="45"/>
      <c r="K60" s="1"/>
      <c r="L60" s="1"/>
      <c r="M60" s="1"/>
      <c r="N60" s="45"/>
    </row>
    <row r="61" spans="1:14" ht="13.5">
      <c r="A61" s="188" t="s">
        <v>942</v>
      </c>
      <c r="B61" s="1"/>
      <c r="C61" s="1"/>
      <c r="D61" s="1"/>
      <c r="E61" s="1"/>
      <c r="F61" s="1"/>
      <c r="G61" s="1"/>
      <c r="H61" s="1"/>
      <c r="I61" s="1"/>
      <c r="J61" s="45"/>
      <c r="K61" s="1"/>
      <c r="L61" s="1"/>
      <c r="M61" s="1"/>
      <c r="N61" s="45"/>
    </row>
    <row r="62" spans="2:6" ht="12.75">
      <c r="B62" s="1"/>
      <c r="C62" s="1"/>
      <c r="D62" s="1"/>
      <c r="E62" s="1"/>
      <c r="F62" s="1"/>
    </row>
    <row r="63" ht="12.75">
      <c r="A63" s="102" t="s">
        <v>388</v>
      </c>
    </row>
  </sheetData>
  <sheetProtection/>
  <mergeCells count="3">
    <mergeCell ref="H7:J7"/>
    <mergeCell ref="L7:N7"/>
    <mergeCell ref="L8:N8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I237"/>
  <sheetViews>
    <sheetView showGridLines="0" tabSelected="1" view="pageBreakPreview" zoomScaleSheetLayoutView="100" zoomScalePageLayoutView="0" workbookViewId="0" topLeftCell="A1">
      <selection activeCell="Y2" sqref="Y2"/>
    </sheetView>
  </sheetViews>
  <sheetFormatPr defaultColWidth="9.140625" defaultRowHeight="12.75"/>
  <cols>
    <col min="1" max="3" width="0.5625" style="157" customWidth="1"/>
    <col min="4" max="4" width="4.28125" style="158" customWidth="1"/>
    <col min="5" max="5" width="10.00390625" style="156" bestFit="1" customWidth="1"/>
    <col min="6" max="6" width="23.57421875" style="158" customWidth="1"/>
    <col min="7" max="7" width="0.5625" style="158" customWidth="1"/>
    <col min="8" max="8" width="8.421875" style="158" bestFit="1" customWidth="1"/>
    <col min="9" max="9" width="0.85546875" style="158" customWidth="1"/>
    <col min="10" max="10" width="13.7109375" style="331" bestFit="1" customWidth="1"/>
    <col min="11" max="11" width="0.5625" style="158" customWidth="1"/>
    <col min="12" max="12" width="6.421875" style="158" bestFit="1" customWidth="1"/>
    <col min="13" max="13" width="0.5625" style="158" customWidth="1"/>
    <col min="14" max="14" width="6.421875" style="158" bestFit="1" customWidth="1"/>
    <col min="15" max="15" width="0.5625" style="158" customWidth="1"/>
    <col min="16" max="16" width="6.421875" style="158" bestFit="1" customWidth="1"/>
    <col min="17" max="17" width="0.5625" style="158" customWidth="1"/>
    <col min="18" max="18" width="6.421875" style="158" bestFit="1" customWidth="1"/>
    <col min="19" max="19" width="0.5625" style="158" customWidth="1"/>
    <col min="20" max="20" width="6.421875" style="158" bestFit="1" customWidth="1"/>
    <col min="21" max="21" width="0.5625" style="158" customWidth="1"/>
    <col min="22" max="22" width="6.421875" style="158" bestFit="1" customWidth="1"/>
    <col min="23" max="23" width="0.71875" style="158" customWidth="1"/>
    <col min="24" max="24" width="7.7109375" style="455" customWidth="1"/>
    <col min="25" max="25" width="9.140625" style="121" customWidth="1"/>
    <col min="26" max="26" width="9.140625" style="17" customWidth="1"/>
    <col min="27" max="16384" width="9.140625" style="121" customWidth="1"/>
  </cols>
  <sheetData>
    <row r="1" spans="1:243" s="106" customFormat="1" ht="15.75">
      <c r="A1" s="278" t="s">
        <v>872</v>
      </c>
      <c r="B1" s="104"/>
      <c r="C1" s="104"/>
      <c r="D1" s="104"/>
      <c r="E1" s="305"/>
      <c r="F1" s="306"/>
      <c r="G1" s="306"/>
      <c r="H1" s="306"/>
      <c r="I1" s="306"/>
      <c r="J1" s="307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108"/>
      <c r="Y1" s="308"/>
      <c r="Z1" s="17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  <c r="EL1" s="308"/>
      <c r="EM1" s="308"/>
      <c r="EN1" s="308"/>
      <c r="EO1" s="308"/>
      <c r="EP1" s="308"/>
      <c r="EQ1" s="308"/>
      <c r="ER1" s="308"/>
      <c r="ES1" s="308"/>
      <c r="ET1" s="308"/>
      <c r="EU1" s="308"/>
      <c r="EV1" s="308"/>
      <c r="EW1" s="308"/>
      <c r="EX1" s="308"/>
      <c r="EY1" s="308"/>
      <c r="EZ1" s="308"/>
      <c r="FA1" s="308"/>
      <c r="FB1" s="308"/>
      <c r="FC1" s="308"/>
      <c r="FD1" s="308"/>
      <c r="FE1" s="308"/>
      <c r="FF1" s="308"/>
      <c r="FG1" s="308"/>
      <c r="FH1" s="308"/>
      <c r="FI1" s="308"/>
      <c r="FJ1" s="308"/>
      <c r="FK1" s="308"/>
      <c r="FL1" s="308"/>
      <c r="FM1" s="308"/>
      <c r="FN1" s="308"/>
      <c r="FO1" s="308"/>
      <c r="FP1" s="308"/>
      <c r="FQ1" s="308"/>
      <c r="FR1" s="308"/>
      <c r="FS1" s="308"/>
      <c r="FT1" s="308"/>
      <c r="FU1" s="308"/>
      <c r="FV1" s="308"/>
      <c r="FW1" s="308"/>
      <c r="FX1" s="308"/>
      <c r="FY1" s="308"/>
      <c r="FZ1" s="308"/>
      <c r="GA1" s="308"/>
      <c r="GB1" s="308"/>
      <c r="GC1" s="308"/>
      <c r="GD1" s="308"/>
      <c r="GE1" s="308"/>
      <c r="GF1" s="308"/>
      <c r="GG1" s="308"/>
      <c r="GH1" s="308"/>
      <c r="GI1" s="308"/>
      <c r="GJ1" s="308"/>
      <c r="GK1" s="308"/>
      <c r="GL1" s="308"/>
      <c r="GM1" s="308"/>
      <c r="GN1" s="308"/>
      <c r="GO1" s="308"/>
      <c r="GP1" s="308"/>
      <c r="GQ1" s="308"/>
      <c r="GR1" s="308"/>
      <c r="GS1" s="308"/>
      <c r="GT1" s="308"/>
      <c r="GU1" s="308"/>
      <c r="GV1" s="308"/>
      <c r="GW1" s="308"/>
      <c r="GX1" s="308"/>
      <c r="GY1" s="308"/>
      <c r="GZ1" s="308"/>
      <c r="HA1" s="308"/>
      <c r="HB1" s="308"/>
      <c r="HC1" s="308"/>
      <c r="HD1" s="308"/>
      <c r="HE1" s="308"/>
      <c r="HF1" s="308"/>
      <c r="HG1" s="308"/>
      <c r="HH1" s="308"/>
      <c r="HI1" s="308"/>
      <c r="HJ1" s="308"/>
      <c r="HK1" s="308"/>
      <c r="HL1" s="308"/>
      <c r="HM1" s="308"/>
      <c r="HN1" s="308"/>
      <c r="HO1" s="308"/>
      <c r="HP1" s="308"/>
      <c r="HQ1" s="308"/>
      <c r="HR1" s="308"/>
      <c r="HS1" s="308"/>
      <c r="HT1" s="308"/>
      <c r="HU1" s="308"/>
      <c r="HV1" s="308"/>
      <c r="HW1" s="308"/>
      <c r="HX1" s="308"/>
      <c r="HY1" s="308"/>
      <c r="HZ1" s="308"/>
      <c r="IA1" s="308"/>
      <c r="IB1" s="308"/>
      <c r="IC1" s="308"/>
      <c r="ID1" s="308"/>
      <c r="IE1" s="308"/>
      <c r="IF1" s="308"/>
      <c r="IG1" s="308"/>
      <c r="IH1" s="308"/>
      <c r="II1" s="308"/>
    </row>
    <row r="2" spans="1:243" s="106" customFormat="1" ht="15.75">
      <c r="A2" s="278" t="s">
        <v>891</v>
      </c>
      <c r="B2" s="104"/>
      <c r="C2" s="104"/>
      <c r="D2" s="104"/>
      <c r="E2" s="305"/>
      <c r="F2" s="306"/>
      <c r="G2" s="306"/>
      <c r="H2" s="306"/>
      <c r="I2" s="306"/>
      <c r="J2" s="307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108"/>
      <c r="Y2" s="308"/>
      <c r="Z2" s="17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8"/>
      <c r="DM2" s="308"/>
      <c r="DN2" s="308"/>
      <c r="DO2" s="308"/>
      <c r="DP2" s="308"/>
      <c r="DQ2" s="308"/>
      <c r="DR2" s="308"/>
      <c r="DS2" s="308"/>
      <c r="DT2" s="308"/>
      <c r="DU2" s="308"/>
      <c r="DV2" s="308"/>
      <c r="DW2" s="308"/>
      <c r="DX2" s="308"/>
      <c r="DY2" s="308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  <c r="EV2" s="308"/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308"/>
      <c r="FU2" s="308"/>
      <c r="FV2" s="308"/>
      <c r="FW2" s="308"/>
      <c r="FX2" s="308"/>
      <c r="FY2" s="308"/>
      <c r="FZ2" s="308"/>
      <c r="GA2" s="308"/>
      <c r="GB2" s="308"/>
      <c r="GC2" s="308"/>
      <c r="GD2" s="308"/>
      <c r="GE2" s="308"/>
      <c r="GF2" s="308"/>
      <c r="GG2" s="308"/>
      <c r="GH2" s="308"/>
      <c r="GI2" s="308"/>
      <c r="GJ2" s="308"/>
      <c r="GK2" s="308"/>
      <c r="GL2" s="308"/>
      <c r="GM2" s="308"/>
      <c r="GN2" s="308"/>
      <c r="GO2" s="308"/>
      <c r="GP2" s="308"/>
      <c r="GQ2" s="308"/>
      <c r="GR2" s="308"/>
      <c r="GS2" s="308"/>
      <c r="GT2" s="308"/>
      <c r="GU2" s="308"/>
      <c r="GV2" s="308"/>
      <c r="GW2" s="308"/>
      <c r="GX2" s="308"/>
      <c r="GY2" s="308"/>
      <c r="GZ2" s="308"/>
      <c r="HA2" s="308"/>
      <c r="HB2" s="308"/>
      <c r="HC2" s="308"/>
      <c r="HD2" s="308"/>
      <c r="HE2" s="308"/>
      <c r="HF2" s="308"/>
      <c r="HG2" s="308"/>
      <c r="HH2" s="308"/>
      <c r="HI2" s="308"/>
      <c r="HJ2" s="308"/>
      <c r="HK2" s="308"/>
      <c r="HL2" s="308"/>
      <c r="HM2" s="308"/>
      <c r="HN2" s="308"/>
      <c r="HO2" s="308"/>
      <c r="HP2" s="308"/>
      <c r="HQ2" s="308"/>
      <c r="HR2" s="308"/>
      <c r="HS2" s="308"/>
      <c r="HT2" s="308"/>
      <c r="HU2" s="308"/>
      <c r="HV2" s="308"/>
      <c r="HW2" s="308"/>
      <c r="HX2" s="308"/>
      <c r="HY2" s="308"/>
      <c r="HZ2" s="308"/>
      <c r="IA2" s="308"/>
      <c r="IB2" s="308"/>
      <c r="IC2" s="308"/>
      <c r="ID2" s="308"/>
      <c r="IE2" s="308"/>
      <c r="IF2" s="308"/>
      <c r="IG2" s="308"/>
      <c r="IH2" s="308"/>
      <c r="II2" s="308"/>
    </row>
    <row r="3" spans="1:243" s="106" customFormat="1" ht="6" customHeight="1">
      <c r="A3" s="104"/>
      <c r="B3" s="104"/>
      <c r="C3" s="104"/>
      <c r="D3" s="306"/>
      <c r="E3" s="269"/>
      <c r="F3" s="306"/>
      <c r="G3" s="306"/>
      <c r="H3" s="306"/>
      <c r="I3" s="306"/>
      <c r="J3" s="307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108"/>
      <c r="Y3" s="308"/>
      <c r="Z3" s="17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308"/>
      <c r="DP3" s="308"/>
      <c r="DQ3" s="308"/>
      <c r="DR3" s="308"/>
      <c r="DS3" s="308"/>
      <c r="DT3" s="308"/>
      <c r="DU3" s="308"/>
      <c r="DV3" s="308"/>
      <c r="DW3" s="308"/>
      <c r="DX3" s="308"/>
      <c r="DY3" s="308"/>
      <c r="DZ3" s="308"/>
      <c r="EA3" s="308"/>
      <c r="EB3" s="308"/>
      <c r="EC3" s="308"/>
      <c r="ED3" s="308"/>
      <c r="EE3" s="308"/>
      <c r="EF3" s="308"/>
      <c r="EG3" s="308"/>
      <c r="EH3" s="308"/>
      <c r="EI3" s="308"/>
      <c r="EJ3" s="308"/>
      <c r="EK3" s="308"/>
      <c r="EL3" s="308"/>
      <c r="EM3" s="308"/>
      <c r="EN3" s="308"/>
      <c r="EO3" s="308"/>
      <c r="EP3" s="308"/>
      <c r="EQ3" s="308"/>
      <c r="ER3" s="308"/>
      <c r="ES3" s="308"/>
      <c r="ET3" s="308"/>
      <c r="EU3" s="308"/>
      <c r="EV3" s="308"/>
      <c r="EW3" s="308"/>
      <c r="EX3" s="308"/>
      <c r="EY3" s="308"/>
      <c r="EZ3" s="308"/>
      <c r="FA3" s="308"/>
      <c r="FB3" s="308"/>
      <c r="FC3" s="308"/>
      <c r="FD3" s="308"/>
      <c r="FE3" s="308"/>
      <c r="FF3" s="308"/>
      <c r="FG3" s="308"/>
      <c r="FH3" s="308"/>
      <c r="FI3" s="308"/>
      <c r="FJ3" s="308"/>
      <c r="FK3" s="308"/>
      <c r="FL3" s="308"/>
      <c r="FM3" s="308"/>
      <c r="FN3" s="308"/>
      <c r="FO3" s="308"/>
      <c r="FP3" s="308"/>
      <c r="FQ3" s="308"/>
      <c r="FR3" s="308"/>
      <c r="FS3" s="308"/>
      <c r="FT3" s="308"/>
      <c r="FU3" s="308"/>
      <c r="FV3" s="308"/>
      <c r="FW3" s="308"/>
      <c r="FX3" s="308"/>
      <c r="FY3" s="308"/>
      <c r="FZ3" s="308"/>
      <c r="GA3" s="308"/>
      <c r="GB3" s="308"/>
      <c r="GC3" s="308"/>
      <c r="GD3" s="308"/>
      <c r="GE3" s="308"/>
      <c r="GF3" s="308"/>
      <c r="GG3" s="308"/>
      <c r="GH3" s="308"/>
      <c r="GI3" s="308"/>
      <c r="GJ3" s="308"/>
      <c r="GK3" s="308"/>
      <c r="GL3" s="308"/>
      <c r="GM3" s="308"/>
      <c r="GN3" s="308"/>
      <c r="GO3" s="308"/>
      <c r="GP3" s="308"/>
      <c r="GQ3" s="308"/>
      <c r="GR3" s="308"/>
      <c r="GS3" s="308"/>
      <c r="GT3" s="308"/>
      <c r="GU3" s="308"/>
      <c r="GV3" s="308"/>
      <c r="GW3" s="308"/>
      <c r="GX3" s="308"/>
      <c r="GY3" s="308"/>
      <c r="GZ3" s="308"/>
      <c r="HA3" s="308"/>
      <c r="HB3" s="308"/>
      <c r="HC3" s="308"/>
      <c r="HD3" s="308"/>
      <c r="HE3" s="308"/>
      <c r="HF3" s="308"/>
      <c r="HG3" s="308"/>
      <c r="HH3" s="308"/>
      <c r="HI3" s="308"/>
      <c r="HJ3" s="308"/>
      <c r="HK3" s="308"/>
      <c r="HL3" s="308"/>
      <c r="HM3" s="308"/>
      <c r="HN3" s="308"/>
      <c r="HO3" s="308"/>
      <c r="HP3" s="308"/>
      <c r="HQ3" s="308"/>
      <c r="HR3" s="308"/>
      <c r="HS3" s="308"/>
      <c r="HT3" s="308"/>
      <c r="HU3" s="308"/>
      <c r="HV3" s="308"/>
      <c r="HW3" s="308"/>
      <c r="HX3" s="308"/>
      <c r="HY3" s="308"/>
      <c r="HZ3" s="308"/>
      <c r="IA3" s="308"/>
      <c r="IB3" s="308"/>
      <c r="IC3" s="308"/>
      <c r="ID3" s="308"/>
      <c r="IE3" s="308"/>
      <c r="IF3" s="308"/>
      <c r="IG3" s="308"/>
      <c r="IH3" s="308"/>
      <c r="II3" s="308"/>
    </row>
    <row r="4" spans="1:243" s="106" customFormat="1" ht="11.25" customHeight="1">
      <c r="A4" s="269" t="s">
        <v>1183</v>
      </c>
      <c r="B4" s="3" t="s">
        <v>8</v>
      </c>
      <c r="C4" s="104"/>
      <c r="D4" s="104"/>
      <c r="E4" s="269"/>
      <c r="F4" s="306"/>
      <c r="G4" s="306"/>
      <c r="H4" s="306"/>
      <c r="I4" s="306"/>
      <c r="J4" s="307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W4" s="306"/>
      <c r="X4" s="512" t="s">
        <v>9</v>
      </c>
      <c r="Y4" s="308"/>
      <c r="Z4" s="17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  <c r="GS4" s="308"/>
      <c r="GT4" s="308"/>
      <c r="GU4" s="308"/>
      <c r="GV4" s="308"/>
      <c r="GW4" s="308"/>
      <c r="GX4" s="308"/>
      <c r="GY4" s="308"/>
      <c r="GZ4" s="308"/>
      <c r="HA4" s="308"/>
      <c r="HB4" s="308"/>
      <c r="HC4" s="308"/>
      <c r="HD4" s="308"/>
      <c r="HE4" s="308"/>
      <c r="HF4" s="308"/>
      <c r="HG4" s="308"/>
      <c r="HH4" s="308"/>
      <c r="HI4" s="308"/>
      <c r="HJ4" s="308"/>
      <c r="HK4" s="308"/>
      <c r="HL4" s="308"/>
      <c r="HM4" s="308"/>
      <c r="HN4" s="308"/>
      <c r="HO4" s="308"/>
      <c r="HP4" s="308"/>
      <c r="HQ4" s="308"/>
      <c r="HR4" s="308"/>
      <c r="HS4" s="308"/>
      <c r="HT4" s="308"/>
      <c r="HU4" s="308"/>
      <c r="HV4" s="308"/>
      <c r="HW4" s="308"/>
      <c r="HX4" s="308"/>
      <c r="HY4" s="308"/>
      <c r="HZ4" s="308"/>
      <c r="IA4" s="308"/>
      <c r="IB4" s="308"/>
      <c r="IC4" s="308"/>
      <c r="ID4" s="308"/>
      <c r="IE4" s="308"/>
      <c r="IF4" s="308"/>
      <c r="IG4" s="308"/>
      <c r="IH4" s="308"/>
      <c r="II4" s="308"/>
    </row>
    <row r="5" spans="1:243" s="106" customFormat="1" ht="6" customHeight="1">
      <c r="A5" s="291"/>
      <c r="B5" s="291"/>
      <c r="C5" s="291"/>
      <c r="D5" s="310"/>
      <c r="E5" s="311"/>
      <c r="F5" s="312"/>
      <c r="G5" s="312"/>
      <c r="H5" s="312"/>
      <c r="I5" s="312"/>
      <c r="J5" s="313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111"/>
      <c r="Y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  <c r="EI5" s="308"/>
      <c r="EJ5" s="308"/>
      <c r="EK5" s="308"/>
      <c r="EL5" s="308"/>
      <c r="EM5" s="308"/>
      <c r="EN5" s="308"/>
      <c r="EO5" s="308"/>
      <c r="EP5" s="308"/>
      <c r="EQ5" s="308"/>
      <c r="ER5" s="308"/>
      <c r="ES5" s="308"/>
      <c r="ET5" s="308"/>
      <c r="EU5" s="308"/>
      <c r="EV5" s="308"/>
      <c r="EW5" s="308"/>
      <c r="EX5" s="308"/>
      <c r="EY5" s="308"/>
      <c r="EZ5" s="308"/>
      <c r="FA5" s="308"/>
      <c r="FB5" s="308"/>
      <c r="FC5" s="308"/>
      <c r="FD5" s="308"/>
      <c r="FE5" s="308"/>
      <c r="FF5" s="308"/>
      <c r="FG5" s="308"/>
      <c r="FH5" s="308"/>
      <c r="FI5" s="308"/>
      <c r="FJ5" s="308"/>
      <c r="FK5" s="308"/>
      <c r="FL5" s="308"/>
      <c r="FM5" s="308"/>
      <c r="FN5" s="308"/>
      <c r="FO5" s="308"/>
      <c r="FP5" s="308"/>
      <c r="FQ5" s="308"/>
      <c r="FR5" s="308"/>
      <c r="FS5" s="308"/>
      <c r="FT5" s="308"/>
      <c r="FU5" s="308"/>
      <c r="FV5" s="308"/>
      <c r="FW5" s="308"/>
      <c r="FX5" s="308"/>
      <c r="FY5" s="308"/>
      <c r="FZ5" s="308"/>
      <c r="GA5" s="308"/>
      <c r="GB5" s="308"/>
      <c r="GC5" s="308"/>
      <c r="GD5" s="308"/>
      <c r="GE5" s="308"/>
      <c r="GF5" s="308"/>
      <c r="GG5" s="308"/>
      <c r="GH5" s="308"/>
      <c r="GI5" s="308"/>
      <c r="GJ5" s="308"/>
      <c r="GK5" s="308"/>
      <c r="GL5" s="308"/>
      <c r="GM5" s="308"/>
      <c r="GN5" s="308"/>
      <c r="GO5" s="308"/>
      <c r="GP5" s="308"/>
      <c r="GQ5" s="308"/>
      <c r="GR5" s="308"/>
      <c r="GS5" s="308"/>
      <c r="GT5" s="308"/>
      <c r="GU5" s="308"/>
      <c r="GV5" s="308"/>
      <c r="GW5" s="308"/>
      <c r="GX5" s="308"/>
      <c r="GY5" s="308"/>
      <c r="GZ5" s="308"/>
      <c r="HA5" s="308"/>
      <c r="HB5" s="308"/>
      <c r="HC5" s="308"/>
      <c r="HD5" s="308"/>
      <c r="HE5" s="308"/>
      <c r="HF5" s="308"/>
      <c r="HG5" s="308"/>
      <c r="HH5" s="308"/>
      <c r="HI5" s="308"/>
      <c r="HJ5" s="308"/>
      <c r="HK5" s="308"/>
      <c r="HL5" s="308"/>
      <c r="HM5" s="308"/>
      <c r="HN5" s="308"/>
      <c r="HO5" s="308"/>
      <c r="HP5" s="308"/>
      <c r="HQ5" s="308"/>
      <c r="HR5" s="308"/>
      <c r="HS5" s="308"/>
      <c r="HT5" s="308"/>
      <c r="HU5" s="308"/>
      <c r="HV5" s="308"/>
      <c r="HW5" s="308"/>
      <c r="HX5" s="308"/>
      <c r="HY5" s="308"/>
      <c r="HZ5" s="308"/>
      <c r="IA5" s="308"/>
      <c r="IB5" s="308"/>
      <c r="IC5" s="308"/>
      <c r="ID5" s="308"/>
      <c r="IE5" s="308"/>
      <c r="IF5" s="308"/>
      <c r="IG5" s="308"/>
      <c r="IH5" s="308"/>
      <c r="II5" s="308"/>
    </row>
    <row r="6" spans="1:243" s="106" customFormat="1" ht="2.25" customHeight="1">
      <c r="A6" s="306"/>
      <c r="B6" s="306"/>
      <c r="C6" s="306"/>
      <c r="D6" s="309"/>
      <c r="E6" s="269"/>
      <c r="F6" s="306"/>
      <c r="G6" s="306"/>
      <c r="H6" s="306"/>
      <c r="I6" s="314"/>
      <c r="J6" s="315"/>
      <c r="K6" s="314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108"/>
      <c r="Y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T6" s="308"/>
      <c r="DU6" s="308"/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8"/>
      <c r="EG6" s="308"/>
      <c r="EH6" s="308"/>
      <c r="EI6" s="308"/>
      <c r="EJ6" s="308"/>
      <c r="EK6" s="308"/>
      <c r="EL6" s="308"/>
      <c r="EM6" s="308"/>
      <c r="EN6" s="308"/>
      <c r="EO6" s="308"/>
      <c r="EP6" s="308"/>
      <c r="EQ6" s="308"/>
      <c r="ER6" s="308"/>
      <c r="ES6" s="308"/>
      <c r="ET6" s="308"/>
      <c r="EU6" s="308"/>
      <c r="EV6" s="308"/>
      <c r="EW6" s="308"/>
      <c r="EX6" s="308"/>
      <c r="EY6" s="308"/>
      <c r="EZ6" s="308"/>
      <c r="FA6" s="308"/>
      <c r="FB6" s="308"/>
      <c r="FC6" s="308"/>
      <c r="FD6" s="308"/>
      <c r="FE6" s="308"/>
      <c r="FF6" s="308"/>
      <c r="FG6" s="308"/>
      <c r="FH6" s="308"/>
      <c r="FI6" s="308"/>
      <c r="FJ6" s="308"/>
      <c r="FK6" s="308"/>
      <c r="FL6" s="308"/>
      <c r="FM6" s="308"/>
      <c r="FN6" s="308"/>
      <c r="FO6" s="308"/>
      <c r="FP6" s="308"/>
      <c r="FQ6" s="308"/>
      <c r="FR6" s="308"/>
      <c r="FS6" s="308"/>
      <c r="FT6" s="308"/>
      <c r="FU6" s="308"/>
      <c r="FV6" s="308"/>
      <c r="FW6" s="308"/>
      <c r="FX6" s="308"/>
      <c r="FY6" s="308"/>
      <c r="FZ6" s="308"/>
      <c r="GA6" s="308"/>
      <c r="GB6" s="308"/>
      <c r="GC6" s="308"/>
      <c r="GD6" s="308"/>
      <c r="GE6" s="308"/>
      <c r="GF6" s="308"/>
      <c r="GG6" s="308"/>
      <c r="GH6" s="308"/>
      <c r="GI6" s="308"/>
      <c r="GJ6" s="308"/>
      <c r="GK6" s="308"/>
      <c r="GL6" s="308"/>
      <c r="GM6" s="308"/>
      <c r="GN6" s="308"/>
      <c r="GO6" s="308"/>
      <c r="GP6" s="308"/>
      <c r="GQ6" s="308"/>
      <c r="GR6" s="308"/>
      <c r="GS6" s="308"/>
      <c r="GT6" s="308"/>
      <c r="GU6" s="308"/>
      <c r="GV6" s="308"/>
      <c r="GW6" s="308"/>
      <c r="GX6" s="308"/>
      <c r="GY6" s="308"/>
      <c r="GZ6" s="308"/>
      <c r="HA6" s="308"/>
      <c r="HB6" s="308"/>
      <c r="HC6" s="308"/>
      <c r="HD6" s="308"/>
      <c r="HE6" s="308"/>
      <c r="HF6" s="308"/>
      <c r="HG6" s="308"/>
      <c r="HH6" s="308"/>
      <c r="HI6" s="308"/>
      <c r="HJ6" s="308"/>
      <c r="HK6" s="308"/>
      <c r="HL6" s="308"/>
      <c r="HM6" s="308"/>
      <c r="HN6" s="308"/>
      <c r="HO6" s="308"/>
      <c r="HP6" s="308"/>
      <c r="HQ6" s="308"/>
      <c r="HR6" s="308"/>
      <c r="HS6" s="308"/>
      <c r="HT6" s="308"/>
      <c r="HU6" s="308"/>
      <c r="HV6" s="308"/>
      <c r="HW6" s="308"/>
      <c r="HX6" s="308"/>
      <c r="HY6" s="308"/>
      <c r="HZ6" s="308"/>
      <c r="IA6" s="308"/>
      <c r="IB6" s="308"/>
      <c r="IC6" s="308"/>
      <c r="ID6" s="308"/>
      <c r="IE6" s="308"/>
      <c r="IF6" s="308"/>
      <c r="IG6" s="308"/>
      <c r="IH6" s="308"/>
      <c r="II6" s="308"/>
    </row>
    <row r="7" spans="1:243" s="106" customFormat="1" ht="6.75" customHeight="1">
      <c r="A7" s="306"/>
      <c r="B7" s="104"/>
      <c r="C7" s="104"/>
      <c r="D7" s="284"/>
      <c r="E7" s="104"/>
      <c r="F7" s="104"/>
      <c r="G7" s="104"/>
      <c r="H7" s="524"/>
      <c r="J7" s="525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6"/>
      <c r="Y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8"/>
      <c r="FL7" s="308"/>
      <c r="FM7" s="308"/>
      <c r="FN7" s="308"/>
      <c r="FO7" s="308"/>
      <c r="FP7" s="308"/>
      <c r="FQ7" s="308"/>
      <c r="FR7" s="308"/>
      <c r="FS7" s="308"/>
      <c r="FT7" s="308"/>
      <c r="FU7" s="308"/>
      <c r="FV7" s="308"/>
      <c r="FW7" s="308"/>
      <c r="FX7" s="308"/>
      <c r="FY7" s="308"/>
      <c r="FZ7" s="308"/>
      <c r="GA7" s="308"/>
      <c r="GB7" s="308"/>
      <c r="GC7" s="308"/>
      <c r="GD7" s="308"/>
      <c r="GE7" s="308"/>
      <c r="GF7" s="308"/>
      <c r="GG7" s="308"/>
      <c r="GH7" s="308"/>
      <c r="GI7" s="308"/>
      <c r="GJ7" s="308"/>
      <c r="GK7" s="308"/>
      <c r="GL7" s="308"/>
      <c r="GM7" s="308"/>
      <c r="GN7" s="308"/>
      <c r="GO7" s="308"/>
      <c r="GP7" s="308"/>
      <c r="GQ7" s="308"/>
      <c r="GR7" s="308"/>
      <c r="GS7" s="308"/>
      <c r="GT7" s="308"/>
      <c r="GU7" s="308"/>
      <c r="GV7" s="308"/>
      <c r="GW7" s="308"/>
      <c r="GX7" s="308"/>
      <c r="GY7" s="308"/>
      <c r="GZ7" s="308"/>
      <c r="HA7" s="308"/>
      <c r="HB7" s="308"/>
      <c r="HC7" s="308"/>
      <c r="HD7" s="308"/>
      <c r="HE7" s="308"/>
      <c r="HF7" s="308"/>
      <c r="HG7" s="308"/>
      <c r="HH7" s="308"/>
      <c r="HI7" s="308"/>
      <c r="HJ7" s="308"/>
      <c r="HK7" s="308"/>
      <c r="HL7" s="308"/>
      <c r="HM7" s="308"/>
      <c r="HN7" s="308"/>
      <c r="HO7" s="308"/>
      <c r="HP7" s="308"/>
      <c r="HQ7" s="308"/>
      <c r="HR7" s="308"/>
      <c r="HS7" s="308"/>
      <c r="HT7" s="308"/>
      <c r="HU7" s="308"/>
      <c r="HV7" s="308"/>
      <c r="HW7" s="308"/>
      <c r="HX7" s="308"/>
      <c r="HY7" s="308"/>
      <c r="HZ7" s="308"/>
      <c r="IA7" s="308"/>
      <c r="IB7" s="308"/>
      <c r="IC7" s="308"/>
      <c r="ID7" s="308"/>
      <c r="IE7" s="308"/>
      <c r="IF7" s="308"/>
      <c r="IG7" s="308"/>
      <c r="IH7" s="308"/>
      <c r="II7" s="308"/>
    </row>
    <row r="8" spans="1:243" s="106" customFormat="1" ht="12" customHeight="1">
      <c r="A8" s="306"/>
      <c r="B8" s="104"/>
      <c r="C8" s="104"/>
      <c r="D8" s="104"/>
      <c r="E8" s="104"/>
      <c r="F8" s="104"/>
      <c r="G8" s="104"/>
      <c r="J8" s="525"/>
      <c r="P8" s="128" t="s">
        <v>104</v>
      </c>
      <c r="X8" s="512"/>
      <c r="Y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</row>
    <row r="9" spans="1:243" s="106" customFormat="1" ht="11.25" customHeight="1">
      <c r="A9" s="306"/>
      <c r="B9" s="104"/>
      <c r="C9" s="104"/>
      <c r="D9" s="104"/>
      <c r="E9" s="104"/>
      <c r="F9" s="104"/>
      <c r="G9" s="104"/>
      <c r="H9" s="499"/>
      <c r="J9" s="525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499"/>
      <c r="X9" s="526" t="s">
        <v>1112</v>
      </c>
      <c r="Y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8"/>
      <c r="FL9" s="308"/>
      <c r="FM9" s="308"/>
      <c r="FN9" s="308"/>
      <c r="FO9" s="308"/>
      <c r="FP9" s="308"/>
      <c r="FQ9" s="308"/>
      <c r="FR9" s="308"/>
      <c r="FS9" s="308"/>
      <c r="FT9" s="308"/>
      <c r="FU9" s="308"/>
      <c r="FV9" s="308"/>
      <c r="FW9" s="308"/>
      <c r="FX9" s="308"/>
      <c r="FY9" s="308"/>
      <c r="FZ9" s="308"/>
      <c r="GA9" s="308"/>
      <c r="GB9" s="308"/>
      <c r="GC9" s="308"/>
      <c r="GD9" s="308"/>
      <c r="GE9" s="308"/>
      <c r="GF9" s="308"/>
      <c r="GG9" s="308"/>
      <c r="GH9" s="308"/>
      <c r="GI9" s="308"/>
      <c r="GJ9" s="308"/>
      <c r="GK9" s="308"/>
      <c r="GL9" s="308"/>
      <c r="GM9" s="308"/>
      <c r="GN9" s="308"/>
      <c r="GO9" s="308"/>
      <c r="GP9" s="308"/>
      <c r="GQ9" s="308"/>
      <c r="GR9" s="308"/>
      <c r="GS9" s="308"/>
      <c r="GT9" s="308"/>
      <c r="GU9" s="308"/>
      <c r="GV9" s="308"/>
      <c r="GW9" s="308"/>
      <c r="GX9" s="308"/>
      <c r="GY9" s="308"/>
      <c r="GZ9" s="308"/>
      <c r="HA9" s="308"/>
      <c r="HB9" s="308"/>
      <c r="HC9" s="308"/>
      <c r="HD9" s="308"/>
      <c r="HE9" s="308"/>
      <c r="HF9" s="308"/>
      <c r="HG9" s="308"/>
      <c r="HH9" s="308"/>
      <c r="HI9" s="308"/>
      <c r="HJ9" s="308"/>
      <c r="HK9" s="308"/>
      <c r="HL9" s="308"/>
      <c r="HM9" s="308"/>
      <c r="HN9" s="308"/>
      <c r="HO9" s="308"/>
      <c r="HP9" s="308"/>
      <c r="HQ9" s="308"/>
      <c r="HR9" s="308"/>
      <c r="HS9" s="308"/>
      <c r="HT9" s="308"/>
      <c r="HU9" s="308"/>
      <c r="HV9" s="308"/>
      <c r="HW9" s="308"/>
      <c r="HX9" s="308"/>
      <c r="HY9" s="308"/>
      <c r="HZ9" s="308"/>
      <c r="IA9" s="308"/>
      <c r="IB9" s="308"/>
      <c r="IC9" s="308"/>
      <c r="ID9" s="308"/>
      <c r="IE9" s="308"/>
      <c r="IF9" s="308"/>
      <c r="IG9" s="308"/>
      <c r="IH9" s="308"/>
      <c r="II9" s="308"/>
    </row>
    <row r="10" spans="1:243" s="116" customFormat="1" ht="10.5" customHeight="1">
      <c r="A10" s="316"/>
      <c r="B10" s="524"/>
      <c r="E10" s="104"/>
      <c r="H10" s="499" t="s">
        <v>2</v>
      </c>
      <c r="J10" s="527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526" t="s">
        <v>516</v>
      </c>
      <c r="Y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8"/>
      <c r="EL10" s="308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8"/>
      <c r="FL10" s="308"/>
      <c r="FM10" s="308"/>
      <c r="FN10" s="308"/>
      <c r="FO10" s="308"/>
      <c r="FP10" s="308"/>
      <c r="FQ10" s="308"/>
      <c r="FR10" s="308"/>
      <c r="FS10" s="308"/>
      <c r="FT10" s="308"/>
      <c r="FU10" s="308"/>
      <c r="FV10" s="308"/>
      <c r="FW10" s="308"/>
      <c r="FX10" s="308"/>
      <c r="FY10" s="308"/>
      <c r="FZ10" s="308"/>
      <c r="GA10" s="308"/>
      <c r="GB10" s="308"/>
      <c r="GC10" s="308"/>
      <c r="GD10" s="308"/>
      <c r="GE10" s="308"/>
      <c r="GF10" s="308"/>
      <c r="GG10" s="308"/>
      <c r="GH10" s="308"/>
      <c r="GI10" s="308"/>
      <c r="GJ10" s="308"/>
      <c r="GK10" s="308"/>
      <c r="GL10" s="308"/>
      <c r="GM10" s="308"/>
      <c r="GN10" s="308"/>
      <c r="GO10" s="308"/>
      <c r="GP10" s="308"/>
      <c r="GQ10" s="308"/>
      <c r="GR10" s="308"/>
      <c r="GS10" s="308"/>
      <c r="GT10" s="308"/>
      <c r="GU10" s="308"/>
      <c r="GV10" s="308"/>
      <c r="GW10" s="308"/>
      <c r="GX10" s="308"/>
      <c r="GY10" s="308"/>
      <c r="GZ10" s="308"/>
      <c r="HA10" s="308"/>
      <c r="HB10" s="308"/>
      <c r="HC10" s="308"/>
      <c r="HD10" s="308"/>
      <c r="HE10" s="308"/>
      <c r="HF10" s="308"/>
      <c r="HG10" s="308"/>
      <c r="HH10" s="308"/>
      <c r="HI10" s="308"/>
      <c r="HJ10" s="308"/>
      <c r="HK10" s="308"/>
      <c r="HL10" s="308"/>
      <c r="HM10" s="308"/>
      <c r="HN10" s="308"/>
      <c r="HO10" s="308"/>
      <c r="HP10" s="308"/>
      <c r="HQ10" s="308"/>
      <c r="HR10" s="308"/>
      <c r="HS10" s="308"/>
      <c r="HT10" s="308"/>
      <c r="HU10" s="308"/>
      <c r="HV10" s="308"/>
      <c r="HW10" s="308"/>
      <c r="HX10" s="308"/>
      <c r="HY10" s="308"/>
      <c r="HZ10" s="308"/>
      <c r="IA10" s="308"/>
      <c r="IB10" s="308"/>
      <c r="IC10" s="308"/>
      <c r="ID10" s="308"/>
      <c r="IE10" s="308"/>
      <c r="IF10" s="308"/>
      <c r="IG10" s="308"/>
      <c r="IH10" s="308"/>
      <c r="II10" s="308"/>
    </row>
    <row r="11" spans="1:243" s="116" customFormat="1" ht="10.5" customHeight="1">
      <c r="A11" s="316"/>
      <c r="B11" s="104" t="s">
        <v>317</v>
      </c>
      <c r="C11" s="524"/>
      <c r="D11" s="524"/>
      <c r="E11" s="104"/>
      <c r="G11" s="524"/>
      <c r="H11" s="499" t="s">
        <v>114</v>
      </c>
      <c r="J11" s="528">
        <v>0.95</v>
      </c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526" t="s">
        <v>1113</v>
      </c>
      <c r="Y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  <c r="FY11" s="308"/>
      <c r="FZ11" s="308"/>
      <c r="GA11" s="308"/>
      <c r="GB11" s="308"/>
      <c r="GC11" s="308"/>
      <c r="GD11" s="308"/>
      <c r="GE11" s="308"/>
      <c r="GF11" s="308"/>
      <c r="GG11" s="308"/>
      <c r="GH11" s="308"/>
      <c r="GI11" s="308"/>
      <c r="GJ11" s="308"/>
      <c r="GK11" s="308"/>
      <c r="GL11" s="308"/>
      <c r="GM11" s="308"/>
      <c r="GN11" s="308"/>
      <c r="GO11" s="308"/>
      <c r="GP11" s="308"/>
      <c r="GQ11" s="308"/>
      <c r="GR11" s="308"/>
      <c r="GS11" s="308"/>
      <c r="GT11" s="308"/>
      <c r="GU11" s="308"/>
      <c r="GV11" s="308"/>
      <c r="GW11" s="308"/>
      <c r="GX11" s="308"/>
      <c r="GY11" s="308"/>
      <c r="GZ11" s="308"/>
      <c r="HA11" s="308"/>
      <c r="HB11" s="308"/>
      <c r="HC11" s="308"/>
      <c r="HD11" s="308"/>
      <c r="HE11" s="308"/>
      <c r="HF11" s="308"/>
      <c r="HG11" s="308"/>
      <c r="HH11" s="308"/>
      <c r="HI11" s="308"/>
      <c r="HJ11" s="308"/>
      <c r="HK11" s="308"/>
      <c r="HL11" s="308"/>
      <c r="HM11" s="308"/>
      <c r="HN11" s="308"/>
      <c r="HO11" s="308"/>
      <c r="HP11" s="308"/>
      <c r="HQ11" s="308"/>
      <c r="HR11" s="308"/>
      <c r="HS11" s="308"/>
      <c r="HT11" s="308"/>
      <c r="HU11" s="308"/>
      <c r="HV11" s="308"/>
      <c r="HW11" s="308"/>
      <c r="HX11" s="308"/>
      <c r="HY11" s="308"/>
      <c r="HZ11" s="308"/>
      <c r="IA11" s="308"/>
      <c r="IB11" s="308"/>
      <c r="IC11" s="308"/>
      <c r="ID11" s="308"/>
      <c r="IE11" s="308"/>
      <c r="IF11" s="308"/>
      <c r="IG11" s="308"/>
      <c r="IH11" s="308"/>
      <c r="II11" s="308"/>
    </row>
    <row r="12" spans="1:243" s="116" customFormat="1" ht="11.25" customHeight="1">
      <c r="A12" s="316"/>
      <c r="B12" s="284" t="s">
        <v>318</v>
      </c>
      <c r="C12" s="524"/>
      <c r="D12" s="524"/>
      <c r="E12" s="104"/>
      <c r="G12" s="524"/>
      <c r="H12" s="499" t="s">
        <v>115</v>
      </c>
      <c r="J12" s="499" t="s">
        <v>626</v>
      </c>
      <c r="L12" s="499" t="s">
        <v>105</v>
      </c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526" t="s">
        <v>882</v>
      </c>
      <c r="Y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  <c r="FL12" s="308"/>
      <c r="FM12" s="308"/>
      <c r="FN12" s="308"/>
      <c r="FO12" s="308"/>
      <c r="FP12" s="308"/>
      <c r="FQ12" s="308"/>
      <c r="FR12" s="308"/>
      <c r="FS12" s="308"/>
      <c r="FT12" s="308"/>
      <c r="FU12" s="308"/>
      <c r="FV12" s="308"/>
      <c r="FW12" s="308"/>
      <c r="FX12" s="308"/>
      <c r="FY12" s="308"/>
      <c r="FZ12" s="308"/>
      <c r="GA12" s="308"/>
      <c r="GB12" s="308"/>
      <c r="GC12" s="308"/>
      <c r="GD12" s="308"/>
      <c r="GE12" s="308"/>
      <c r="GF12" s="308"/>
      <c r="GG12" s="308"/>
      <c r="GH12" s="308"/>
      <c r="GI12" s="308"/>
      <c r="GJ12" s="308"/>
      <c r="GK12" s="308"/>
      <c r="GL12" s="308"/>
      <c r="GM12" s="308"/>
      <c r="GN12" s="308"/>
      <c r="GO12" s="308"/>
      <c r="GP12" s="308"/>
      <c r="GQ12" s="308"/>
      <c r="GR12" s="308"/>
      <c r="GS12" s="308"/>
      <c r="GT12" s="308"/>
      <c r="GU12" s="308"/>
      <c r="GV12" s="308"/>
      <c r="GW12" s="308"/>
      <c r="GX12" s="308"/>
      <c r="GY12" s="308"/>
      <c r="GZ12" s="308"/>
      <c r="HA12" s="308"/>
      <c r="HB12" s="308"/>
      <c r="HC12" s="308"/>
      <c r="HD12" s="308"/>
      <c r="HE12" s="308"/>
      <c r="HF12" s="308"/>
      <c r="HG12" s="308"/>
      <c r="HH12" s="308"/>
      <c r="HI12" s="308"/>
      <c r="HJ12" s="308"/>
      <c r="HK12" s="308"/>
      <c r="HL12" s="308"/>
      <c r="HM12" s="308"/>
      <c r="HN12" s="308"/>
      <c r="HO12" s="308"/>
      <c r="HP12" s="308"/>
      <c r="HQ12" s="308"/>
      <c r="HR12" s="308"/>
      <c r="HS12" s="308"/>
      <c r="HT12" s="308"/>
      <c r="HU12" s="308"/>
      <c r="HV12" s="308"/>
      <c r="HW12" s="308"/>
      <c r="HX12" s="308"/>
      <c r="HY12" s="308"/>
      <c r="HZ12" s="308"/>
      <c r="IA12" s="308"/>
      <c r="IB12" s="308"/>
      <c r="IC12" s="308"/>
      <c r="ID12" s="308"/>
      <c r="IE12" s="308"/>
      <c r="IF12" s="308"/>
      <c r="IG12" s="308"/>
      <c r="IH12" s="308"/>
      <c r="II12" s="308"/>
    </row>
    <row r="13" spans="1:243" s="116" customFormat="1" ht="11.25" customHeight="1">
      <c r="A13" s="316"/>
      <c r="B13" s="524"/>
      <c r="C13" s="524"/>
      <c r="D13" s="524"/>
      <c r="E13" s="104"/>
      <c r="F13" s="524"/>
      <c r="G13" s="524"/>
      <c r="H13" s="529" t="s">
        <v>116</v>
      </c>
      <c r="J13" s="499" t="s">
        <v>627</v>
      </c>
      <c r="L13" s="529">
        <v>18</v>
      </c>
      <c r="M13" s="529"/>
      <c r="N13" s="529" t="s">
        <v>117</v>
      </c>
      <c r="O13" s="529"/>
      <c r="P13" s="529" t="s">
        <v>118</v>
      </c>
      <c r="Q13" s="529"/>
      <c r="R13" s="529" t="s">
        <v>119</v>
      </c>
      <c r="S13" s="529"/>
      <c r="T13" s="529" t="s">
        <v>120</v>
      </c>
      <c r="U13" s="529"/>
      <c r="V13" s="529" t="s">
        <v>110</v>
      </c>
      <c r="W13" s="529"/>
      <c r="X13" s="512" t="s">
        <v>1116</v>
      </c>
      <c r="Y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308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8"/>
      <c r="FF13" s="308"/>
      <c r="FG13" s="308"/>
      <c r="FH13" s="308"/>
      <c r="FI13" s="308"/>
      <c r="FJ13" s="308"/>
      <c r="FK13" s="308"/>
      <c r="FL13" s="308"/>
      <c r="FM13" s="308"/>
      <c r="FN13" s="308"/>
      <c r="FO13" s="308"/>
      <c r="FP13" s="308"/>
      <c r="FQ13" s="308"/>
      <c r="FR13" s="308"/>
      <c r="FS13" s="308"/>
      <c r="FT13" s="308"/>
      <c r="FU13" s="308"/>
      <c r="FV13" s="308"/>
      <c r="FW13" s="308"/>
      <c r="FX13" s="308"/>
      <c r="FY13" s="308"/>
      <c r="FZ13" s="308"/>
      <c r="GA13" s="308"/>
      <c r="GB13" s="308"/>
      <c r="GC13" s="308"/>
      <c r="GD13" s="308"/>
      <c r="GE13" s="308"/>
      <c r="GF13" s="308"/>
      <c r="GG13" s="308"/>
      <c r="GH13" s="308"/>
      <c r="GI13" s="308"/>
      <c r="GJ13" s="308"/>
      <c r="GK13" s="308"/>
      <c r="GL13" s="308"/>
      <c r="GM13" s="308"/>
      <c r="GN13" s="308"/>
      <c r="GO13" s="308"/>
      <c r="GP13" s="308"/>
      <c r="GQ13" s="308"/>
      <c r="GR13" s="308"/>
      <c r="GS13" s="308"/>
      <c r="GT13" s="308"/>
      <c r="GU13" s="308"/>
      <c r="GV13" s="308"/>
      <c r="GW13" s="308"/>
      <c r="GX13" s="308"/>
      <c r="GY13" s="308"/>
      <c r="GZ13" s="308"/>
      <c r="HA13" s="308"/>
      <c r="HB13" s="308"/>
      <c r="HC13" s="308"/>
      <c r="HD13" s="308"/>
      <c r="HE13" s="308"/>
      <c r="HF13" s="308"/>
      <c r="HG13" s="308"/>
      <c r="HH13" s="308"/>
      <c r="HI13" s="308"/>
      <c r="HJ13" s="308"/>
      <c r="HK13" s="308"/>
      <c r="HL13" s="308"/>
      <c r="HM13" s="308"/>
      <c r="HN13" s="308"/>
      <c r="HO13" s="308"/>
      <c r="HP13" s="308"/>
      <c r="HQ13" s="308"/>
      <c r="HR13" s="308"/>
      <c r="HS13" s="308"/>
      <c r="HT13" s="308"/>
      <c r="HU13" s="308"/>
      <c r="HV13" s="308"/>
      <c r="HW13" s="308"/>
      <c r="HX13" s="308"/>
      <c r="HY13" s="308"/>
      <c r="HZ13" s="308"/>
      <c r="IA13" s="308"/>
      <c r="IB13" s="308"/>
      <c r="IC13" s="308"/>
      <c r="ID13" s="308"/>
      <c r="IE13" s="308"/>
      <c r="IF13" s="308"/>
      <c r="IG13" s="308"/>
      <c r="IH13" s="308"/>
      <c r="II13" s="308"/>
    </row>
    <row r="14" spans="1:243" ht="7.5" customHeight="1">
      <c r="A14" s="319"/>
      <c r="B14" s="530"/>
      <c r="C14" s="530"/>
      <c r="D14" s="531"/>
      <c r="E14" s="291"/>
      <c r="F14" s="531"/>
      <c r="G14" s="532"/>
      <c r="H14" s="500"/>
      <c r="I14" s="500"/>
      <c r="J14" s="533"/>
      <c r="K14" s="116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29"/>
      <c r="X14" s="534"/>
      <c r="Y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  <c r="FL14" s="308"/>
      <c r="FM14" s="308"/>
      <c r="FN14" s="308"/>
      <c r="FO14" s="308"/>
      <c r="FP14" s="308"/>
      <c r="FQ14" s="308"/>
      <c r="FR14" s="308"/>
      <c r="FS14" s="308"/>
      <c r="FT14" s="308"/>
      <c r="FU14" s="308"/>
      <c r="FV14" s="308"/>
      <c r="FW14" s="308"/>
      <c r="FX14" s="308"/>
      <c r="FY14" s="308"/>
      <c r="FZ14" s="308"/>
      <c r="GA14" s="308"/>
      <c r="GB14" s="308"/>
      <c r="GC14" s="308"/>
      <c r="GD14" s="308"/>
      <c r="GE14" s="308"/>
      <c r="GF14" s="308"/>
      <c r="GG14" s="308"/>
      <c r="GH14" s="308"/>
      <c r="GI14" s="308"/>
      <c r="GJ14" s="308"/>
      <c r="GK14" s="308"/>
      <c r="GL14" s="308"/>
      <c r="GM14" s="308"/>
      <c r="GN14" s="308"/>
      <c r="GO14" s="308"/>
      <c r="GP14" s="308"/>
      <c r="GQ14" s="308"/>
      <c r="GR14" s="308"/>
      <c r="GS14" s="308"/>
      <c r="GT14" s="308"/>
      <c r="GU14" s="308"/>
      <c r="GV14" s="308"/>
      <c r="GW14" s="308"/>
      <c r="GX14" s="308"/>
      <c r="GY14" s="308"/>
      <c r="GZ14" s="308"/>
      <c r="HA14" s="308"/>
      <c r="HB14" s="308"/>
      <c r="HC14" s="308"/>
      <c r="HD14" s="308"/>
      <c r="HE14" s="308"/>
      <c r="HF14" s="308"/>
      <c r="HG14" s="308"/>
      <c r="HH14" s="308"/>
      <c r="HI14" s="308"/>
      <c r="HJ14" s="308"/>
      <c r="HK14" s="308"/>
      <c r="HL14" s="308"/>
      <c r="HM14" s="308"/>
      <c r="HN14" s="308"/>
      <c r="HO14" s="308"/>
      <c r="HP14" s="308"/>
      <c r="HQ14" s="308"/>
      <c r="HR14" s="308"/>
      <c r="HS14" s="308"/>
      <c r="HT14" s="308"/>
      <c r="HU14" s="308"/>
      <c r="HV14" s="308"/>
      <c r="HW14" s="308"/>
      <c r="HX14" s="308"/>
      <c r="HY14" s="308"/>
      <c r="HZ14" s="308"/>
      <c r="IA14" s="308"/>
      <c r="IB14" s="308"/>
      <c r="IC14" s="308"/>
      <c r="ID14" s="308"/>
      <c r="IE14" s="308"/>
      <c r="IF14" s="308"/>
      <c r="IG14" s="308"/>
      <c r="IH14" s="308"/>
      <c r="II14" s="308"/>
    </row>
    <row r="15" spans="2:243" ht="7.5" customHeight="1">
      <c r="B15" s="535"/>
      <c r="C15" s="535"/>
      <c r="D15" s="532"/>
      <c r="E15" s="104"/>
      <c r="F15" s="532"/>
      <c r="G15" s="532"/>
      <c r="H15" s="532"/>
      <c r="I15" s="532"/>
      <c r="J15" s="536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7"/>
      <c r="Y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08"/>
      <c r="ET15" s="308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8"/>
      <c r="FK15" s="308"/>
      <c r="FL15" s="308"/>
      <c r="FM15" s="308"/>
      <c r="FN15" s="308"/>
      <c r="FO15" s="308"/>
      <c r="FP15" s="308"/>
      <c r="FQ15" s="308"/>
      <c r="FR15" s="308"/>
      <c r="FS15" s="308"/>
      <c r="FT15" s="308"/>
      <c r="FU15" s="308"/>
      <c r="FV15" s="308"/>
      <c r="FW15" s="308"/>
      <c r="FX15" s="308"/>
      <c r="FY15" s="308"/>
      <c r="FZ15" s="308"/>
      <c r="GA15" s="308"/>
      <c r="GB15" s="308"/>
      <c r="GC15" s="308"/>
      <c r="GD15" s="308"/>
      <c r="GE15" s="308"/>
      <c r="GF15" s="308"/>
      <c r="GG15" s="308"/>
      <c r="GH15" s="308"/>
      <c r="GI15" s="308"/>
      <c r="GJ15" s="308"/>
      <c r="GK15" s="308"/>
      <c r="GL15" s="308"/>
      <c r="GM15" s="308"/>
      <c r="GN15" s="308"/>
      <c r="GO15" s="308"/>
      <c r="GP15" s="308"/>
      <c r="GQ15" s="308"/>
      <c r="GR15" s="308"/>
      <c r="GS15" s="308"/>
      <c r="GT15" s="308"/>
      <c r="GU15" s="308"/>
      <c r="GV15" s="308"/>
      <c r="GW15" s="308"/>
      <c r="GX15" s="308"/>
      <c r="GY15" s="308"/>
      <c r="GZ15" s="308"/>
      <c r="HA15" s="308"/>
      <c r="HB15" s="308"/>
      <c r="HC15" s="308"/>
      <c r="HD15" s="308"/>
      <c r="HE15" s="308"/>
      <c r="HF15" s="308"/>
      <c r="HG15" s="308"/>
      <c r="HH15" s="308"/>
      <c r="HI15" s="308"/>
      <c r="HJ15" s="308"/>
      <c r="HK15" s="308"/>
      <c r="HL15" s="308"/>
      <c r="HM15" s="308"/>
      <c r="HN15" s="308"/>
      <c r="HO15" s="308"/>
      <c r="HP15" s="308"/>
      <c r="HQ15" s="308"/>
      <c r="HR15" s="308"/>
      <c r="HS15" s="308"/>
      <c r="HT15" s="308"/>
      <c r="HU15" s="308"/>
      <c r="HV15" s="308"/>
      <c r="HW15" s="308"/>
      <c r="HX15" s="308"/>
      <c r="HY15" s="308"/>
      <c r="HZ15" s="308"/>
      <c r="IA15" s="308"/>
      <c r="IB15" s="308"/>
      <c r="IC15" s="308"/>
      <c r="ID15" s="308"/>
      <c r="IE15" s="308"/>
      <c r="IF15" s="308"/>
      <c r="IG15" s="308"/>
      <c r="IH15" s="308"/>
      <c r="II15" s="308"/>
    </row>
    <row r="16" spans="1:243" ht="12" customHeight="1">
      <c r="A16" s="322" t="s">
        <v>111</v>
      </c>
      <c r="B16" s="538"/>
      <c r="C16" s="538"/>
      <c r="D16" s="538"/>
      <c r="E16" s="538"/>
      <c r="F16" s="538"/>
      <c r="G16" s="529"/>
      <c r="H16" s="539">
        <f>SUM(L16:V16)</f>
        <v>189931</v>
      </c>
      <c r="I16" s="539"/>
      <c r="J16" s="540" t="str">
        <f>TEXT(H16*((1-(1/(9*H16))-(1.96/(3*(H16^0.5))))^3),"#,##0")&amp;" - "&amp;TEXT((H16+1)*((1-(1/(9*(H16+1)))+(1.96/(3*(H16+1)^0.5)))^3),"#,##0")</f>
        <v>189,078 - 190,787</v>
      </c>
      <c r="K16" s="539"/>
      <c r="L16" s="539">
        <v>14599</v>
      </c>
      <c r="M16" s="539"/>
      <c r="N16" s="539">
        <v>20324</v>
      </c>
      <c r="O16" s="539"/>
      <c r="P16" s="539">
        <v>55909</v>
      </c>
      <c r="Q16" s="539"/>
      <c r="R16" s="539">
        <v>42321</v>
      </c>
      <c r="S16" s="539"/>
      <c r="T16" s="539">
        <v>29579</v>
      </c>
      <c r="U16" s="539"/>
      <c r="V16" s="539">
        <v>27199</v>
      </c>
      <c r="W16" s="539"/>
      <c r="X16" s="541">
        <f>SUM(X18,X201)</f>
        <v>10799</v>
      </c>
      <c r="Y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8"/>
      <c r="FN16" s="308"/>
      <c r="FO16" s="308"/>
      <c r="FP16" s="308"/>
      <c r="FQ16" s="308"/>
      <c r="FR16" s="308"/>
      <c r="FS16" s="308"/>
      <c r="FT16" s="308"/>
      <c r="FU16" s="308"/>
      <c r="FV16" s="308"/>
      <c r="FW16" s="308"/>
      <c r="FX16" s="308"/>
      <c r="FY16" s="308"/>
      <c r="FZ16" s="308"/>
      <c r="GA16" s="308"/>
      <c r="GB16" s="308"/>
      <c r="GC16" s="308"/>
      <c r="GD16" s="308"/>
      <c r="GE16" s="308"/>
      <c r="GF16" s="308"/>
      <c r="GG16" s="308"/>
      <c r="GH16" s="308"/>
      <c r="GI16" s="308"/>
      <c r="GJ16" s="308"/>
      <c r="GK16" s="308"/>
      <c r="GL16" s="308"/>
      <c r="GM16" s="308"/>
      <c r="GN16" s="308"/>
      <c r="GO16" s="308"/>
      <c r="GP16" s="308"/>
      <c r="GQ16" s="308"/>
      <c r="GR16" s="308"/>
      <c r="GS16" s="308"/>
      <c r="GT16" s="308"/>
      <c r="GU16" s="308"/>
      <c r="GV16" s="308"/>
      <c r="GW16" s="308"/>
      <c r="GX16" s="308"/>
      <c r="GY16" s="308"/>
      <c r="GZ16" s="308"/>
      <c r="HA16" s="308"/>
      <c r="HB16" s="308"/>
      <c r="HC16" s="308"/>
      <c r="HD16" s="308"/>
      <c r="HE16" s="308"/>
      <c r="HF16" s="308"/>
      <c r="HG16" s="308"/>
      <c r="HH16" s="308"/>
      <c r="HI16" s="308"/>
      <c r="HJ16" s="308"/>
      <c r="HK16" s="308"/>
      <c r="HL16" s="308"/>
      <c r="HM16" s="308"/>
      <c r="HN16" s="308"/>
      <c r="HO16" s="308"/>
      <c r="HP16" s="308"/>
      <c r="HQ16" s="308"/>
      <c r="HR16" s="308"/>
      <c r="HS16" s="308"/>
      <c r="HT16" s="308"/>
      <c r="HU16" s="308"/>
      <c r="HV16" s="308"/>
      <c r="HW16" s="308"/>
      <c r="HX16" s="308"/>
      <c r="HY16" s="308"/>
      <c r="HZ16" s="308"/>
      <c r="IA16" s="308"/>
      <c r="IB16" s="308"/>
      <c r="IC16" s="308"/>
      <c r="ID16" s="308"/>
      <c r="IE16" s="308"/>
      <c r="IF16" s="308"/>
      <c r="IG16" s="308"/>
      <c r="IH16" s="308"/>
      <c r="II16" s="308"/>
    </row>
    <row r="17" spans="1:243" ht="9" customHeight="1">
      <c r="A17" s="323"/>
      <c r="B17" s="542"/>
      <c r="C17" s="542"/>
      <c r="D17" s="542"/>
      <c r="E17" s="542"/>
      <c r="F17" s="542"/>
      <c r="G17" s="529"/>
      <c r="H17" s="539"/>
      <c r="I17" s="539"/>
      <c r="J17" s="540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41"/>
      <c r="Y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308"/>
      <c r="FG17" s="308"/>
      <c r="FH17" s="308"/>
      <c r="FI17" s="308"/>
      <c r="FJ17" s="308"/>
      <c r="FK17" s="308"/>
      <c r="FL17" s="308"/>
      <c r="FM17" s="308"/>
      <c r="FN17" s="308"/>
      <c r="FO17" s="308"/>
      <c r="FP17" s="308"/>
      <c r="FQ17" s="308"/>
      <c r="FR17" s="308"/>
      <c r="FS17" s="308"/>
      <c r="FT17" s="308"/>
      <c r="FU17" s="308"/>
      <c r="FV17" s="308"/>
      <c r="FW17" s="308"/>
      <c r="FX17" s="308"/>
      <c r="FY17" s="308"/>
      <c r="FZ17" s="308"/>
      <c r="GA17" s="308"/>
      <c r="GB17" s="308"/>
      <c r="GC17" s="308"/>
      <c r="GD17" s="308"/>
      <c r="GE17" s="308"/>
      <c r="GF17" s="308"/>
      <c r="GG17" s="308"/>
      <c r="GH17" s="308"/>
      <c r="GI17" s="308"/>
      <c r="GJ17" s="308"/>
      <c r="GK17" s="308"/>
      <c r="GL17" s="308"/>
      <c r="GM17" s="308"/>
      <c r="GN17" s="308"/>
      <c r="GO17" s="308"/>
      <c r="GP17" s="308"/>
      <c r="GQ17" s="308"/>
      <c r="GR17" s="308"/>
      <c r="GS17" s="308"/>
      <c r="GT17" s="308"/>
      <c r="GU17" s="308"/>
      <c r="GV17" s="308"/>
      <c r="GW17" s="308"/>
      <c r="GX17" s="308"/>
      <c r="GY17" s="308"/>
      <c r="GZ17" s="308"/>
      <c r="HA17" s="308"/>
      <c r="HB17" s="308"/>
      <c r="HC17" s="308"/>
      <c r="HD17" s="308"/>
      <c r="HE17" s="308"/>
      <c r="HF17" s="308"/>
      <c r="HG17" s="308"/>
      <c r="HH17" s="308"/>
      <c r="HI17" s="308"/>
      <c r="HJ17" s="308"/>
      <c r="HK17" s="308"/>
      <c r="HL17" s="308"/>
      <c r="HM17" s="308"/>
      <c r="HN17" s="308"/>
      <c r="HO17" s="308"/>
      <c r="HP17" s="308"/>
      <c r="HQ17" s="308"/>
      <c r="HR17" s="308"/>
      <c r="HS17" s="308"/>
      <c r="HT17" s="308"/>
      <c r="HU17" s="308"/>
      <c r="HV17" s="308"/>
      <c r="HW17" s="308"/>
      <c r="HX17" s="308"/>
      <c r="HY17" s="308"/>
      <c r="HZ17" s="308"/>
      <c r="IA17" s="308"/>
      <c r="IB17" s="308"/>
      <c r="IC17" s="308"/>
      <c r="ID17" s="308"/>
      <c r="IE17" s="308"/>
      <c r="IF17" s="308"/>
      <c r="IG17" s="308"/>
      <c r="IH17" s="308"/>
      <c r="II17" s="308"/>
    </row>
    <row r="18" spans="1:243" s="324" customFormat="1" ht="12" customHeight="1">
      <c r="A18" s="322" t="s">
        <v>112</v>
      </c>
      <c r="B18" s="538"/>
      <c r="C18" s="538"/>
      <c r="D18" s="538"/>
      <c r="E18" s="538"/>
      <c r="F18" s="538"/>
      <c r="G18" s="529"/>
      <c r="H18" s="539">
        <f>SUM(L18:V18)</f>
        <v>181438</v>
      </c>
      <c r="I18" s="539"/>
      <c r="J18" s="540" t="str">
        <f>TEXT(H18*((1-(1/(9*H18))-(1.96/(3*(H18^0.5))))^3),"#,##0")&amp;" - "&amp;TEXT((H18+1)*((1-(1/(9*(H18+1)))+(1.96/(3*(H18+1)^0.5)))^3),"#,##0")</f>
        <v>180,604 - 182,275</v>
      </c>
      <c r="K18" s="539"/>
      <c r="L18" s="539">
        <v>13858</v>
      </c>
      <c r="M18" s="539"/>
      <c r="N18" s="539">
        <v>19308</v>
      </c>
      <c r="O18" s="539"/>
      <c r="P18" s="539">
        <v>53205</v>
      </c>
      <c r="Q18" s="539"/>
      <c r="R18" s="539">
        <v>40508</v>
      </c>
      <c r="S18" s="539"/>
      <c r="T18" s="539">
        <v>28481</v>
      </c>
      <c r="U18" s="539"/>
      <c r="V18" s="539">
        <v>26078</v>
      </c>
      <c r="W18" s="539"/>
      <c r="X18" s="541">
        <f>SUM(X20,X35,X62,X79,X91,X111,X127,X161,X172,X184)</f>
        <v>10213</v>
      </c>
      <c r="Y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  <c r="GB18" s="308"/>
      <c r="GC18" s="308"/>
      <c r="GD18" s="308"/>
      <c r="GE18" s="308"/>
      <c r="GF18" s="308"/>
      <c r="GG18" s="308"/>
      <c r="GH18" s="308"/>
      <c r="GI18" s="308"/>
      <c r="GJ18" s="308"/>
      <c r="GK18" s="308"/>
      <c r="GL18" s="308"/>
      <c r="GM18" s="308"/>
      <c r="GN18" s="308"/>
      <c r="GO18" s="308"/>
      <c r="GP18" s="308"/>
      <c r="GQ18" s="308"/>
      <c r="GR18" s="308"/>
      <c r="GS18" s="308"/>
      <c r="GT18" s="308"/>
      <c r="GU18" s="308"/>
      <c r="GV18" s="308"/>
      <c r="GW18" s="308"/>
      <c r="GX18" s="308"/>
      <c r="GY18" s="308"/>
      <c r="GZ18" s="308"/>
      <c r="HA18" s="308"/>
      <c r="HB18" s="308"/>
      <c r="HC18" s="308"/>
      <c r="HD18" s="308"/>
      <c r="HE18" s="308"/>
      <c r="HF18" s="308"/>
      <c r="HG18" s="308"/>
      <c r="HH18" s="308"/>
      <c r="HI18" s="308"/>
      <c r="HJ18" s="308"/>
      <c r="HK18" s="308"/>
      <c r="HL18" s="308"/>
      <c r="HM18" s="308"/>
      <c r="HN18" s="308"/>
      <c r="HO18" s="308"/>
      <c r="HP18" s="308"/>
      <c r="HQ18" s="308"/>
      <c r="HR18" s="308"/>
      <c r="HS18" s="308"/>
      <c r="HT18" s="308"/>
      <c r="HU18" s="308"/>
      <c r="HV18" s="308"/>
      <c r="HW18" s="308"/>
      <c r="HX18" s="308"/>
      <c r="HY18" s="308"/>
      <c r="HZ18" s="308"/>
      <c r="IA18" s="308"/>
      <c r="IB18" s="308"/>
      <c r="IC18" s="308"/>
      <c r="ID18" s="308"/>
      <c r="IE18" s="308"/>
      <c r="IF18" s="308"/>
      <c r="IG18" s="308"/>
      <c r="IH18" s="308"/>
      <c r="II18" s="308"/>
    </row>
    <row r="19" spans="1:243" ht="9" customHeight="1">
      <c r="A19" s="323"/>
      <c r="B19" s="542"/>
      <c r="C19" s="542"/>
      <c r="D19" s="542"/>
      <c r="E19" s="542"/>
      <c r="F19" s="542"/>
      <c r="G19" s="529"/>
      <c r="H19" s="539"/>
      <c r="I19" s="539"/>
      <c r="J19" s="540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41"/>
      <c r="Y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8"/>
      <c r="EL19" s="308"/>
      <c r="EM19" s="308"/>
      <c r="EN19" s="308"/>
      <c r="EO19" s="308"/>
      <c r="EP19" s="308"/>
      <c r="EQ19" s="308"/>
      <c r="ER19" s="308"/>
      <c r="ES19" s="308"/>
      <c r="ET19" s="308"/>
      <c r="EU19" s="308"/>
      <c r="EV19" s="308"/>
      <c r="EW19" s="308"/>
      <c r="EX19" s="308"/>
      <c r="EY19" s="308"/>
      <c r="EZ19" s="308"/>
      <c r="FA19" s="308"/>
      <c r="FB19" s="308"/>
      <c r="FC19" s="308"/>
      <c r="FD19" s="308"/>
      <c r="FE19" s="308"/>
      <c r="FF19" s="308"/>
      <c r="FG19" s="308"/>
      <c r="FH19" s="308"/>
      <c r="FI19" s="308"/>
      <c r="FJ19" s="308"/>
      <c r="FK19" s="308"/>
      <c r="FL19" s="308"/>
      <c r="FM19" s="308"/>
      <c r="FN19" s="308"/>
      <c r="FO19" s="308"/>
      <c r="FP19" s="308"/>
      <c r="FQ19" s="308"/>
      <c r="FR19" s="308"/>
      <c r="FS19" s="308"/>
      <c r="FT19" s="308"/>
      <c r="FU19" s="308"/>
      <c r="FV19" s="308"/>
      <c r="FW19" s="308"/>
      <c r="FX19" s="308"/>
      <c r="FY19" s="308"/>
      <c r="FZ19" s="308"/>
      <c r="GA19" s="308"/>
      <c r="GB19" s="308"/>
      <c r="GC19" s="308"/>
      <c r="GD19" s="308"/>
      <c r="GE19" s="308"/>
      <c r="GF19" s="308"/>
      <c r="GG19" s="308"/>
      <c r="GH19" s="308"/>
      <c r="GI19" s="308"/>
      <c r="GJ19" s="308"/>
      <c r="GK19" s="308"/>
      <c r="GL19" s="308"/>
      <c r="GM19" s="308"/>
      <c r="GN19" s="308"/>
      <c r="GO19" s="308"/>
      <c r="GP19" s="308"/>
      <c r="GQ19" s="308"/>
      <c r="GR19" s="308"/>
      <c r="GS19" s="308"/>
      <c r="GT19" s="308"/>
      <c r="GU19" s="308"/>
      <c r="GV19" s="308"/>
      <c r="GW19" s="308"/>
      <c r="GX19" s="308"/>
      <c r="GY19" s="308"/>
      <c r="GZ19" s="308"/>
      <c r="HA19" s="308"/>
      <c r="HB19" s="308"/>
      <c r="HC19" s="308"/>
      <c r="HD19" s="308"/>
      <c r="HE19" s="308"/>
      <c r="HF19" s="308"/>
      <c r="HG19" s="308"/>
      <c r="HH19" s="308"/>
      <c r="HI19" s="308"/>
      <c r="HJ19" s="308"/>
      <c r="HK19" s="308"/>
      <c r="HL19" s="308"/>
      <c r="HM19" s="308"/>
      <c r="HN19" s="308"/>
      <c r="HO19" s="308"/>
      <c r="HP19" s="308"/>
      <c r="HQ19" s="308"/>
      <c r="HR19" s="308"/>
      <c r="HS19" s="308"/>
      <c r="HT19" s="308"/>
      <c r="HU19" s="308"/>
      <c r="HV19" s="308"/>
      <c r="HW19" s="308"/>
      <c r="HX19" s="308"/>
      <c r="HY19" s="308"/>
      <c r="HZ19" s="308"/>
      <c r="IA19" s="308"/>
      <c r="IB19" s="308"/>
      <c r="IC19" s="308"/>
      <c r="ID19" s="308"/>
      <c r="IE19" s="308"/>
      <c r="IF19" s="308"/>
      <c r="IG19" s="308"/>
      <c r="IH19" s="308"/>
      <c r="II19" s="308"/>
    </row>
    <row r="20" spans="1:243" s="176" customFormat="1" ht="12" customHeight="1">
      <c r="A20" s="322"/>
      <c r="B20" s="538" t="s">
        <v>825</v>
      </c>
      <c r="C20" s="538"/>
      <c r="D20" s="538"/>
      <c r="E20" s="538"/>
      <c r="F20" s="538"/>
      <c r="G20" s="529"/>
      <c r="H20" s="539">
        <f>SUM(L20:V20)</f>
        <v>7003</v>
      </c>
      <c r="I20" s="539"/>
      <c r="J20" s="540" t="str">
        <f>TEXT(H20*((1-(1/(9*H20))-(1.96/(3*(H20^0.5))))^3),"#,##0")&amp;" - "&amp;TEXT((H20+1)*((1-(1/(9*(H20+1)))+(1.96/(3*(H20+1)^0.5)))^3),"#,##0")</f>
        <v>6,840 - 7,169</v>
      </c>
      <c r="K20" s="539"/>
      <c r="L20" s="539">
        <v>699</v>
      </c>
      <c r="M20" s="539"/>
      <c r="N20" s="539">
        <v>839</v>
      </c>
      <c r="O20" s="539"/>
      <c r="P20" s="539">
        <v>2190</v>
      </c>
      <c r="Q20" s="539"/>
      <c r="R20" s="539">
        <v>1545</v>
      </c>
      <c r="S20" s="539"/>
      <c r="T20" s="539">
        <v>964</v>
      </c>
      <c r="U20" s="539"/>
      <c r="V20" s="539">
        <v>766</v>
      </c>
      <c r="W20" s="539"/>
      <c r="X20" s="541">
        <f>SUM(X22:X33)</f>
        <v>637</v>
      </c>
      <c r="Y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  <c r="FF20" s="308"/>
      <c r="FG20" s="308"/>
      <c r="FH20" s="308"/>
      <c r="FI20" s="308"/>
      <c r="FJ20" s="308"/>
      <c r="FK20" s="308"/>
      <c r="FL20" s="308"/>
      <c r="FM20" s="308"/>
      <c r="FN20" s="308"/>
      <c r="FO20" s="308"/>
      <c r="FP20" s="308"/>
      <c r="FQ20" s="308"/>
      <c r="FR20" s="308"/>
      <c r="FS20" s="308"/>
      <c r="FT20" s="308"/>
      <c r="FU20" s="308"/>
      <c r="FV20" s="308"/>
      <c r="FW20" s="308"/>
      <c r="FX20" s="308"/>
      <c r="FY20" s="308"/>
      <c r="FZ20" s="308"/>
      <c r="GA20" s="308"/>
      <c r="GB20" s="308"/>
      <c r="GC20" s="308"/>
      <c r="GD20" s="308"/>
      <c r="GE20" s="308"/>
      <c r="GF20" s="308"/>
      <c r="GG20" s="308"/>
      <c r="GH20" s="308"/>
      <c r="GI20" s="308"/>
      <c r="GJ20" s="308"/>
      <c r="GK20" s="308"/>
      <c r="GL20" s="308"/>
      <c r="GM20" s="308"/>
      <c r="GN20" s="308"/>
      <c r="GO20" s="308"/>
      <c r="GP20" s="308"/>
      <c r="GQ20" s="308"/>
      <c r="GR20" s="308"/>
      <c r="GS20" s="308"/>
      <c r="GT20" s="308"/>
      <c r="GU20" s="308"/>
      <c r="GV20" s="308"/>
      <c r="GW20" s="308"/>
      <c r="GX20" s="308"/>
      <c r="GY20" s="308"/>
      <c r="GZ20" s="308"/>
      <c r="HA20" s="308"/>
      <c r="HB20" s="308"/>
      <c r="HC20" s="308"/>
      <c r="HD20" s="308"/>
      <c r="HE20" s="308"/>
      <c r="HF20" s="308"/>
      <c r="HG20" s="308"/>
      <c r="HH20" s="308"/>
      <c r="HI20" s="308"/>
      <c r="HJ20" s="308"/>
      <c r="HK20" s="308"/>
      <c r="HL20" s="308"/>
      <c r="HM20" s="308"/>
      <c r="HN20" s="308"/>
      <c r="HO20" s="308"/>
      <c r="HP20" s="308"/>
      <c r="HQ20" s="308"/>
      <c r="HR20" s="308"/>
      <c r="HS20" s="308"/>
      <c r="HT20" s="308"/>
      <c r="HU20" s="308"/>
      <c r="HV20" s="308"/>
      <c r="HW20" s="308"/>
      <c r="HX20" s="308"/>
      <c r="HY20" s="308"/>
      <c r="HZ20" s="308"/>
      <c r="IA20" s="308"/>
      <c r="IB20" s="308"/>
      <c r="IC20" s="308"/>
      <c r="ID20" s="308"/>
      <c r="IE20" s="308"/>
      <c r="IF20" s="308"/>
      <c r="IG20" s="308"/>
      <c r="IH20" s="308"/>
      <c r="II20" s="308"/>
    </row>
    <row r="21" spans="1:243" ht="12" customHeight="1">
      <c r="A21" s="323"/>
      <c r="B21" s="542"/>
      <c r="C21" s="542"/>
      <c r="D21" s="542"/>
      <c r="E21" s="542"/>
      <c r="F21" s="542"/>
      <c r="G21" s="529"/>
      <c r="H21" s="539"/>
      <c r="I21" s="543"/>
      <c r="J21" s="544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5"/>
      <c r="Y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  <c r="GF21" s="308"/>
      <c r="GG21" s="308"/>
      <c r="GH21" s="308"/>
      <c r="GI21" s="308"/>
      <c r="GJ21" s="308"/>
      <c r="GK21" s="308"/>
      <c r="GL21" s="308"/>
      <c r="GM21" s="308"/>
      <c r="GN21" s="308"/>
      <c r="GO21" s="308"/>
      <c r="GP21" s="308"/>
      <c r="GQ21" s="308"/>
      <c r="GR21" s="308"/>
      <c r="GS21" s="308"/>
      <c r="GT21" s="308"/>
      <c r="GU21" s="308"/>
      <c r="GV21" s="308"/>
      <c r="GW21" s="308"/>
      <c r="GX21" s="308"/>
      <c r="GY21" s="308"/>
      <c r="GZ21" s="308"/>
      <c r="HA21" s="308"/>
      <c r="HB21" s="308"/>
      <c r="HC21" s="308"/>
      <c r="HD21" s="308"/>
      <c r="HE21" s="308"/>
      <c r="HF21" s="308"/>
      <c r="HG21" s="308"/>
      <c r="HH21" s="308"/>
      <c r="HI21" s="308"/>
      <c r="HJ21" s="308"/>
      <c r="HK21" s="308"/>
      <c r="HL21" s="308"/>
      <c r="HM21" s="308"/>
      <c r="HN21" s="308"/>
      <c r="HO21" s="308"/>
      <c r="HP21" s="308"/>
      <c r="HQ21" s="308"/>
      <c r="HR21" s="308"/>
      <c r="HS21" s="308"/>
      <c r="HT21" s="308"/>
      <c r="HU21" s="308"/>
      <c r="HV21" s="308"/>
      <c r="HW21" s="308"/>
      <c r="HX21" s="308"/>
      <c r="HY21" s="308"/>
      <c r="HZ21" s="308"/>
      <c r="IA21" s="308"/>
      <c r="IB21" s="308"/>
      <c r="IC21" s="308"/>
      <c r="ID21" s="308"/>
      <c r="IE21" s="308"/>
      <c r="IF21" s="308"/>
      <c r="IG21" s="308"/>
      <c r="IH21" s="308"/>
      <c r="II21" s="308"/>
    </row>
    <row r="22" spans="1:243" ht="12" customHeight="1">
      <c r="A22" s="323"/>
      <c r="B22" s="542"/>
      <c r="C22" s="542"/>
      <c r="D22" s="542" t="s">
        <v>389</v>
      </c>
      <c r="E22" s="542" t="s">
        <v>630</v>
      </c>
      <c r="F22" s="542" t="s">
        <v>457</v>
      </c>
      <c r="G22" s="529"/>
      <c r="H22" s="539">
        <f aca="true" t="shared" si="0" ref="H22:H33">SUM(L22:V22)</f>
        <v>1193</v>
      </c>
      <c r="I22" s="543"/>
      <c r="J22" s="544" t="str">
        <f aca="true" t="shared" si="1" ref="J22:J33">TEXT(H22*((1-(1/(9*H22))-(1.96/(3*(H22^0.5))))^3),"#,##0")&amp;" - "&amp;TEXT((H22+1)*((1-(1/(9*(H22+1)))+(1.96/(3*(H22+1)^0.5)))^3),"#,##0")</f>
        <v>1,126 - 1,263</v>
      </c>
      <c r="K22" s="543"/>
      <c r="L22" s="543">
        <v>126</v>
      </c>
      <c r="M22" s="543"/>
      <c r="N22" s="543">
        <v>153</v>
      </c>
      <c r="O22" s="543"/>
      <c r="P22" s="543">
        <v>364</v>
      </c>
      <c r="Q22" s="543"/>
      <c r="R22" s="543">
        <v>238</v>
      </c>
      <c r="S22" s="543"/>
      <c r="T22" s="543">
        <v>162</v>
      </c>
      <c r="U22" s="543"/>
      <c r="V22" s="543">
        <v>150</v>
      </c>
      <c r="W22" s="543"/>
      <c r="X22" s="545">
        <v>126</v>
      </c>
      <c r="Y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08"/>
      <c r="EZ22" s="308"/>
      <c r="FA22" s="308"/>
      <c r="FB22" s="308"/>
      <c r="FC22" s="308"/>
      <c r="FD22" s="308"/>
      <c r="FE22" s="308"/>
      <c r="FF22" s="308"/>
      <c r="FG22" s="308"/>
      <c r="FH22" s="308"/>
      <c r="FI22" s="308"/>
      <c r="FJ22" s="308"/>
      <c r="FK22" s="308"/>
      <c r="FL22" s="308"/>
      <c r="FM22" s="308"/>
      <c r="FN22" s="308"/>
      <c r="FO22" s="308"/>
      <c r="FP22" s="308"/>
      <c r="FQ22" s="308"/>
      <c r="FR22" s="308"/>
      <c r="FS22" s="308"/>
      <c r="FT22" s="308"/>
      <c r="FU22" s="308"/>
      <c r="FV22" s="308"/>
      <c r="FW22" s="308"/>
      <c r="FX22" s="308"/>
      <c r="FY22" s="308"/>
      <c r="FZ22" s="308"/>
      <c r="GA22" s="308"/>
      <c r="GB22" s="308"/>
      <c r="GC22" s="308"/>
      <c r="GD22" s="308"/>
      <c r="GE22" s="308"/>
      <c r="GF22" s="308"/>
      <c r="GG22" s="308"/>
      <c r="GH22" s="308"/>
      <c r="GI22" s="308"/>
      <c r="GJ22" s="308"/>
      <c r="GK22" s="308"/>
      <c r="GL22" s="308"/>
      <c r="GM22" s="308"/>
      <c r="GN22" s="308"/>
      <c r="GO22" s="308"/>
      <c r="GP22" s="308"/>
      <c r="GQ22" s="308"/>
      <c r="GR22" s="308"/>
      <c r="GS22" s="308"/>
      <c r="GT22" s="308"/>
      <c r="GU22" s="308"/>
      <c r="GV22" s="308"/>
      <c r="GW22" s="308"/>
      <c r="GX22" s="308"/>
      <c r="GY22" s="308"/>
      <c r="GZ22" s="308"/>
      <c r="HA22" s="308"/>
      <c r="HB22" s="308"/>
      <c r="HC22" s="308"/>
      <c r="HD22" s="308"/>
      <c r="HE22" s="308"/>
      <c r="HF22" s="308"/>
      <c r="HG22" s="308"/>
      <c r="HH22" s="308"/>
      <c r="HI22" s="308"/>
      <c r="HJ22" s="308"/>
      <c r="HK22" s="308"/>
      <c r="HL22" s="308"/>
      <c r="HM22" s="308"/>
      <c r="HN22" s="308"/>
      <c r="HO22" s="308"/>
      <c r="HP22" s="308"/>
      <c r="HQ22" s="308"/>
      <c r="HR22" s="308"/>
      <c r="HS22" s="308"/>
      <c r="HT22" s="308"/>
      <c r="HU22" s="308"/>
      <c r="HV22" s="308"/>
      <c r="HW22" s="308"/>
      <c r="HX22" s="308"/>
      <c r="HY22" s="308"/>
      <c r="HZ22" s="308"/>
      <c r="IA22" s="308"/>
      <c r="IB22" s="308"/>
      <c r="IC22" s="308"/>
      <c r="ID22" s="308"/>
      <c r="IE22" s="308"/>
      <c r="IF22" s="308"/>
      <c r="IG22" s="308"/>
      <c r="IH22" s="308"/>
      <c r="II22" s="308"/>
    </row>
    <row r="23" spans="1:243" ht="12" customHeight="1">
      <c r="A23" s="323"/>
      <c r="B23" s="542"/>
      <c r="C23" s="542"/>
      <c r="D23" s="542" t="s">
        <v>122</v>
      </c>
      <c r="E23" s="542" t="s">
        <v>631</v>
      </c>
      <c r="F23" s="542" t="s">
        <v>123</v>
      </c>
      <c r="G23" s="529"/>
      <c r="H23" s="539">
        <f t="shared" si="0"/>
        <v>288</v>
      </c>
      <c r="I23" s="543"/>
      <c r="J23" s="544" t="str">
        <f t="shared" si="1"/>
        <v>256 - 323</v>
      </c>
      <c r="K23" s="543"/>
      <c r="L23" s="543">
        <v>27</v>
      </c>
      <c r="M23" s="543"/>
      <c r="N23" s="543">
        <v>31</v>
      </c>
      <c r="O23" s="543"/>
      <c r="P23" s="543">
        <v>85</v>
      </c>
      <c r="Q23" s="543"/>
      <c r="R23" s="543">
        <v>75</v>
      </c>
      <c r="S23" s="543"/>
      <c r="T23" s="543">
        <v>37</v>
      </c>
      <c r="U23" s="543"/>
      <c r="V23" s="543">
        <v>33</v>
      </c>
      <c r="W23" s="543"/>
      <c r="X23" s="545">
        <v>30</v>
      </c>
      <c r="Y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8"/>
      <c r="FW23" s="308"/>
      <c r="FX23" s="308"/>
      <c r="FY23" s="308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308"/>
      <c r="HO23" s="308"/>
      <c r="HP23" s="308"/>
      <c r="HQ23" s="308"/>
      <c r="HR23" s="308"/>
      <c r="HS23" s="308"/>
      <c r="HT23" s="308"/>
      <c r="HU23" s="308"/>
      <c r="HV23" s="308"/>
      <c r="HW23" s="308"/>
      <c r="HX23" s="308"/>
      <c r="HY23" s="308"/>
      <c r="HZ23" s="308"/>
      <c r="IA23" s="308"/>
      <c r="IB23" s="308"/>
      <c r="IC23" s="308"/>
      <c r="ID23" s="308"/>
      <c r="IE23" s="308"/>
      <c r="IF23" s="308"/>
      <c r="IG23" s="308"/>
      <c r="IH23" s="308"/>
      <c r="II23" s="308"/>
    </row>
    <row r="24" spans="1:243" ht="12" customHeight="1">
      <c r="A24" s="323"/>
      <c r="B24" s="542"/>
      <c r="C24" s="542"/>
      <c r="D24" s="542" t="s">
        <v>128</v>
      </c>
      <c r="E24" s="542" t="s">
        <v>632</v>
      </c>
      <c r="F24" s="542" t="s">
        <v>129</v>
      </c>
      <c r="G24" s="529"/>
      <c r="H24" s="539">
        <f t="shared" si="0"/>
        <v>411</v>
      </c>
      <c r="I24" s="543"/>
      <c r="J24" s="544" t="str">
        <f t="shared" si="1"/>
        <v>372 - 453</v>
      </c>
      <c r="K24" s="543"/>
      <c r="L24" s="543">
        <v>47</v>
      </c>
      <c r="M24" s="543"/>
      <c r="N24" s="543">
        <v>58</v>
      </c>
      <c r="O24" s="543"/>
      <c r="P24" s="543">
        <v>129</v>
      </c>
      <c r="Q24" s="543"/>
      <c r="R24" s="543">
        <v>86</v>
      </c>
      <c r="S24" s="543"/>
      <c r="T24" s="543">
        <v>58</v>
      </c>
      <c r="U24" s="543"/>
      <c r="V24" s="543">
        <v>33</v>
      </c>
      <c r="W24" s="543"/>
      <c r="X24" s="545">
        <v>34</v>
      </c>
      <c r="Y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8"/>
      <c r="EZ24" s="308"/>
      <c r="FA24" s="308"/>
      <c r="FB24" s="308"/>
      <c r="FC24" s="308"/>
      <c r="FD24" s="308"/>
      <c r="FE24" s="308"/>
      <c r="FF24" s="308"/>
      <c r="FG24" s="308"/>
      <c r="FH24" s="308"/>
      <c r="FI24" s="308"/>
      <c r="FJ24" s="308"/>
      <c r="FK24" s="308"/>
      <c r="FL24" s="308"/>
      <c r="FM24" s="308"/>
      <c r="FN24" s="308"/>
      <c r="FO24" s="308"/>
      <c r="FP24" s="308"/>
      <c r="FQ24" s="308"/>
      <c r="FR24" s="308"/>
      <c r="FS24" s="308"/>
      <c r="FT24" s="308"/>
      <c r="FU24" s="308"/>
      <c r="FV24" s="308"/>
      <c r="FW24" s="308"/>
      <c r="FX24" s="308"/>
      <c r="FY24" s="308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/>
      <c r="GN24" s="308"/>
      <c r="GO24" s="308"/>
      <c r="GP24" s="308"/>
      <c r="GQ24" s="308"/>
      <c r="GR24" s="308"/>
      <c r="GS24" s="308"/>
      <c r="GT24" s="308"/>
      <c r="GU24" s="308"/>
      <c r="GV24" s="308"/>
      <c r="GW24" s="308"/>
      <c r="GX24" s="308"/>
      <c r="GY24" s="308"/>
      <c r="GZ24" s="308"/>
      <c r="HA24" s="308"/>
      <c r="HB24" s="308"/>
      <c r="HC24" s="308"/>
      <c r="HD24" s="308"/>
      <c r="HE24" s="308"/>
      <c r="HF24" s="308"/>
      <c r="HG24" s="308"/>
      <c r="HH24" s="308"/>
      <c r="HI24" s="308"/>
      <c r="HJ24" s="308"/>
      <c r="HK24" s="308"/>
      <c r="HL24" s="308"/>
      <c r="HM24" s="308"/>
      <c r="HN24" s="308"/>
      <c r="HO24" s="308"/>
      <c r="HP24" s="308"/>
      <c r="HQ24" s="308"/>
      <c r="HR24" s="308"/>
      <c r="HS24" s="308"/>
      <c r="HT24" s="308"/>
      <c r="HU24" s="308"/>
      <c r="HV24" s="308"/>
      <c r="HW24" s="308"/>
      <c r="HX24" s="308"/>
      <c r="HY24" s="308"/>
      <c r="HZ24" s="308"/>
      <c r="IA24" s="308"/>
      <c r="IB24" s="308"/>
      <c r="IC24" s="308"/>
      <c r="ID24" s="308"/>
      <c r="IE24" s="308"/>
      <c r="IF24" s="308"/>
      <c r="IG24" s="308"/>
      <c r="IH24" s="308"/>
      <c r="II24" s="308"/>
    </row>
    <row r="25" spans="1:243" ht="12" customHeight="1">
      <c r="A25" s="323"/>
      <c r="B25" s="542"/>
      <c r="C25" s="542"/>
      <c r="D25" s="542" t="s">
        <v>124</v>
      </c>
      <c r="E25" s="542" t="s">
        <v>633</v>
      </c>
      <c r="F25" s="542" t="s">
        <v>125</v>
      </c>
      <c r="G25" s="529"/>
      <c r="H25" s="539">
        <f t="shared" si="0"/>
        <v>316</v>
      </c>
      <c r="I25" s="543"/>
      <c r="J25" s="544" t="str">
        <f t="shared" si="1"/>
        <v>282 - 353</v>
      </c>
      <c r="K25" s="543"/>
      <c r="L25" s="543">
        <v>29</v>
      </c>
      <c r="M25" s="543"/>
      <c r="N25" s="543">
        <v>32</v>
      </c>
      <c r="O25" s="543"/>
      <c r="P25" s="543">
        <v>103</v>
      </c>
      <c r="Q25" s="543"/>
      <c r="R25" s="543">
        <v>72</v>
      </c>
      <c r="S25" s="543"/>
      <c r="T25" s="543">
        <v>41</v>
      </c>
      <c r="U25" s="543"/>
      <c r="V25" s="543">
        <v>39</v>
      </c>
      <c r="W25" s="543"/>
      <c r="X25" s="545">
        <v>26</v>
      </c>
      <c r="Y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8"/>
      <c r="FF25" s="308"/>
      <c r="FG25" s="308"/>
      <c r="FH25" s="308"/>
      <c r="FI25" s="308"/>
      <c r="FJ25" s="308"/>
      <c r="FK25" s="308"/>
      <c r="FL25" s="308"/>
      <c r="FM25" s="308"/>
      <c r="FN25" s="308"/>
      <c r="FO25" s="308"/>
      <c r="FP25" s="308"/>
      <c r="FQ25" s="308"/>
      <c r="FR25" s="308"/>
      <c r="FS25" s="308"/>
      <c r="FT25" s="308"/>
      <c r="FU25" s="308"/>
      <c r="FV25" s="308"/>
      <c r="FW25" s="308"/>
      <c r="FX25" s="308"/>
      <c r="FY25" s="308"/>
      <c r="FZ25" s="308"/>
      <c r="GA25" s="308"/>
      <c r="GB25" s="308"/>
      <c r="GC25" s="308"/>
      <c r="GD25" s="308"/>
      <c r="GE25" s="308"/>
      <c r="GF25" s="308"/>
      <c r="GG25" s="308"/>
      <c r="GH25" s="308"/>
      <c r="GI25" s="308"/>
      <c r="GJ25" s="308"/>
      <c r="GK25" s="308"/>
      <c r="GL25" s="308"/>
      <c r="GM25" s="308"/>
      <c r="GN25" s="308"/>
      <c r="GO25" s="308"/>
      <c r="GP25" s="308"/>
      <c r="GQ25" s="308"/>
      <c r="GR25" s="308"/>
      <c r="GS25" s="308"/>
      <c r="GT25" s="308"/>
      <c r="GU25" s="308"/>
      <c r="GV25" s="308"/>
      <c r="GW25" s="308"/>
      <c r="GX25" s="308"/>
      <c r="GY25" s="308"/>
      <c r="GZ25" s="308"/>
      <c r="HA25" s="308"/>
      <c r="HB25" s="308"/>
      <c r="HC25" s="308"/>
      <c r="HD25" s="308"/>
      <c r="HE25" s="308"/>
      <c r="HF25" s="308"/>
      <c r="HG25" s="308"/>
      <c r="HH25" s="308"/>
      <c r="HI25" s="308"/>
      <c r="HJ25" s="308"/>
      <c r="HK25" s="308"/>
      <c r="HL25" s="308"/>
      <c r="HM25" s="308"/>
      <c r="HN25" s="308"/>
      <c r="HO25" s="308"/>
      <c r="HP25" s="308"/>
      <c r="HQ25" s="308"/>
      <c r="HR25" s="308"/>
      <c r="HS25" s="308"/>
      <c r="HT25" s="308"/>
      <c r="HU25" s="308"/>
      <c r="HV25" s="308"/>
      <c r="HW25" s="308"/>
      <c r="HX25" s="308"/>
      <c r="HY25" s="308"/>
      <c r="HZ25" s="308"/>
      <c r="IA25" s="308"/>
      <c r="IB25" s="308"/>
      <c r="IC25" s="308"/>
      <c r="ID25" s="308"/>
      <c r="IE25" s="308"/>
      <c r="IF25" s="308"/>
      <c r="IG25" s="308"/>
      <c r="IH25" s="308"/>
      <c r="II25" s="308"/>
    </row>
    <row r="26" spans="1:243" ht="12" customHeight="1">
      <c r="A26" s="323"/>
      <c r="B26" s="542"/>
      <c r="C26" s="542"/>
      <c r="D26" s="542" t="s">
        <v>126</v>
      </c>
      <c r="E26" s="542" t="s">
        <v>634</v>
      </c>
      <c r="F26" s="542" t="s">
        <v>780</v>
      </c>
      <c r="G26" s="529"/>
      <c r="H26" s="539">
        <f t="shared" si="0"/>
        <v>512</v>
      </c>
      <c r="I26" s="543"/>
      <c r="J26" s="544" t="str">
        <f t="shared" si="1"/>
        <v>469 - 558</v>
      </c>
      <c r="K26" s="543"/>
      <c r="L26" s="543">
        <v>41</v>
      </c>
      <c r="M26" s="543"/>
      <c r="N26" s="543">
        <v>74</v>
      </c>
      <c r="O26" s="543"/>
      <c r="P26" s="543">
        <v>169</v>
      </c>
      <c r="Q26" s="543"/>
      <c r="R26" s="543">
        <v>122</v>
      </c>
      <c r="S26" s="543"/>
      <c r="T26" s="543">
        <v>55</v>
      </c>
      <c r="U26" s="543"/>
      <c r="V26" s="543">
        <v>51</v>
      </c>
      <c r="W26" s="543"/>
      <c r="X26" s="545">
        <v>53</v>
      </c>
      <c r="Y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308"/>
      <c r="ET26" s="308"/>
      <c r="EU26" s="308"/>
      <c r="EV26" s="308"/>
      <c r="EW26" s="308"/>
      <c r="EX26" s="308"/>
      <c r="EY26" s="308"/>
      <c r="EZ26" s="308"/>
      <c r="FA26" s="308"/>
      <c r="FB26" s="308"/>
      <c r="FC26" s="308"/>
      <c r="FD26" s="308"/>
      <c r="FE26" s="308"/>
      <c r="FF26" s="308"/>
      <c r="FG26" s="308"/>
      <c r="FH26" s="308"/>
      <c r="FI26" s="308"/>
      <c r="FJ26" s="308"/>
      <c r="FK26" s="308"/>
      <c r="FL26" s="308"/>
      <c r="FM26" s="308"/>
      <c r="FN26" s="308"/>
      <c r="FO26" s="308"/>
      <c r="FP26" s="308"/>
      <c r="FQ26" s="308"/>
      <c r="FR26" s="308"/>
      <c r="FS26" s="308"/>
      <c r="FT26" s="308"/>
      <c r="FU26" s="308"/>
      <c r="FV26" s="308"/>
      <c r="FW26" s="308"/>
      <c r="FX26" s="308"/>
      <c r="FY26" s="308"/>
      <c r="FZ26" s="308"/>
      <c r="GA26" s="308"/>
      <c r="GB26" s="308"/>
      <c r="GC26" s="308"/>
      <c r="GD26" s="308"/>
      <c r="GE26" s="308"/>
      <c r="GF26" s="308"/>
      <c r="GG26" s="308"/>
      <c r="GH26" s="308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  <c r="GT26" s="308"/>
      <c r="GU26" s="308"/>
      <c r="GV26" s="308"/>
      <c r="GW26" s="308"/>
      <c r="GX26" s="308"/>
      <c r="GY26" s="308"/>
      <c r="GZ26" s="308"/>
      <c r="HA26" s="308"/>
      <c r="HB26" s="308"/>
      <c r="HC26" s="308"/>
      <c r="HD26" s="308"/>
      <c r="HE26" s="308"/>
      <c r="HF26" s="308"/>
      <c r="HG26" s="308"/>
      <c r="HH26" s="308"/>
      <c r="HI26" s="308"/>
      <c r="HJ26" s="308"/>
      <c r="HK26" s="308"/>
      <c r="HL26" s="308"/>
      <c r="HM26" s="308"/>
      <c r="HN26" s="308"/>
      <c r="HO26" s="308"/>
      <c r="HP26" s="308"/>
      <c r="HQ26" s="308"/>
      <c r="HR26" s="308"/>
      <c r="HS26" s="308"/>
      <c r="HT26" s="308"/>
      <c r="HU26" s="308"/>
      <c r="HV26" s="308"/>
      <c r="HW26" s="308"/>
      <c r="HX26" s="308"/>
      <c r="HY26" s="308"/>
      <c r="HZ26" s="308"/>
      <c r="IA26" s="308"/>
      <c r="IB26" s="308"/>
      <c r="IC26" s="308"/>
      <c r="ID26" s="308"/>
      <c r="IE26" s="308"/>
      <c r="IF26" s="308"/>
      <c r="IG26" s="308"/>
      <c r="IH26" s="308"/>
      <c r="II26" s="308"/>
    </row>
    <row r="27" spans="1:243" ht="12" customHeight="1">
      <c r="A27" s="323"/>
      <c r="B27" s="542"/>
      <c r="C27" s="542"/>
      <c r="D27" s="542" t="s">
        <v>130</v>
      </c>
      <c r="E27" s="542" t="s">
        <v>635</v>
      </c>
      <c r="F27" s="542" t="s">
        <v>131</v>
      </c>
      <c r="G27" s="529"/>
      <c r="H27" s="539">
        <f t="shared" si="0"/>
        <v>995</v>
      </c>
      <c r="I27" s="543"/>
      <c r="J27" s="544" t="str">
        <f t="shared" si="1"/>
        <v>934 - 1,059</v>
      </c>
      <c r="K27" s="543"/>
      <c r="L27" s="543">
        <v>81</v>
      </c>
      <c r="M27" s="543"/>
      <c r="N27" s="543">
        <v>100</v>
      </c>
      <c r="O27" s="543"/>
      <c r="P27" s="543">
        <v>377</v>
      </c>
      <c r="Q27" s="543"/>
      <c r="R27" s="543">
        <v>220</v>
      </c>
      <c r="S27" s="543"/>
      <c r="T27" s="543">
        <v>127</v>
      </c>
      <c r="U27" s="543"/>
      <c r="V27" s="543">
        <v>90</v>
      </c>
      <c r="W27" s="543"/>
      <c r="X27" s="545">
        <v>70</v>
      </c>
      <c r="Y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308"/>
      <c r="FG27" s="308"/>
      <c r="FH27" s="308"/>
      <c r="FI27" s="308"/>
      <c r="FJ27" s="308"/>
      <c r="FK27" s="308"/>
      <c r="FL27" s="308"/>
      <c r="FM27" s="308"/>
      <c r="FN27" s="308"/>
      <c r="FO27" s="308"/>
      <c r="FP27" s="308"/>
      <c r="FQ27" s="308"/>
      <c r="FR27" s="308"/>
      <c r="FS27" s="308"/>
      <c r="FT27" s="308"/>
      <c r="FU27" s="308"/>
      <c r="FV27" s="308"/>
      <c r="FW27" s="308"/>
      <c r="FX27" s="308"/>
      <c r="FY27" s="308"/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  <c r="GT27" s="308"/>
      <c r="GU27" s="308"/>
      <c r="GV27" s="308"/>
      <c r="GW27" s="308"/>
      <c r="GX27" s="308"/>
      <c r="GY27" s="308"/>
      <c r="GZ27" s="308"/>
      <c r="HA27" s="308"/>
      <c r="HB27" s="308"/>
      <c r="HC27" s="308"/>
      <c r="HD27" s="308"/>
      <c r="HE27" s="308"/>
      <c r="HF27" s="308"/>
      <c r="HG27" s="308"/>
      <c r="HH27" s="308"/>
      <c r="HI27" s="308"/>
      <c r="HJ27" s="308"/>
      <c r="HK27" s="308"/>
      <c r="HL27" s="308"/>
      <c r="HM27" s="308"/>
      <c r="HN27" s="308"/>
      <c r="HO27" s="308"/>
      <c r="HP27" s="308"/>
      <c r="HQ27" s="308"/>
      <c r="HR27" s="308"/>
      <c r="HS27" s="308"/>
      <c r="HT27" s="308"/>
      <c r="HU27" s="308"/>
      <c r="HV27" s="308"/>
      <c r="HW27" s="308"/>
      <c r="HX27" s="308"/>
      <c r="HY27" s="308"/>
      <c r="HZ27" s="308"/>
      <c r="IA27" s="308"/>
      <c r="IB27" s="308"/>
      <c r="IC27" s="308"/>
      <c r="ID27" s="308"/>
      <c r="IE27" s="308"/>
      <c r="IF27" s="308"/>
      <c r="IG27" s="308"/>
      <c r="IH27" s="308"/>
      <c r="II27" s="308"/>
    </row>
    <row r="28" spans="1:243" ht="12" customHeight="1">
      <c r="A28" s="323"/>
      <c r="B28" s="542"/>
      <c r="C28" s="542"/>
      <c r="D28" s="542" t="s">
        <v>127</v>
      </c>
      <c r="E28" s="542" t="s">
        <v>636</v>
      </c>
      <c r="F28" s="542" t="s">
        <v>781</v>
      </c>
      <c r="G28" s="529"/>
      <c r="H28" s="539">
        <f t="shared" si="0"/>
        <v>529</v>
      </c>
      <c r="I28" s="543"/>
      <c r="J28" s="544" t="str">
        <f t="shared" si="1"/>
        <v>485 - 576</v>
      </c>
      <c r="K28" s="543"/>
      <c r="L28" s="543">
        <v>51</v>
      </c>
      <c r="M28" s="543"/>
      <c r="N28" s="543">
        <v>62</v>
      </c>
      <c r="O28" s="543"/>
      <c r="P28" s="543">
        <v>167</v>
      </c>
      <c r="Q28" s="543"/>
      <c r="R28" s="543">
        <v>103</v>
      </c>
      <c r="S28" s="543"/>
      <c r="T28" s="543">
        <v>86</v>
      </c>
      <c r="U28" s="543"/>
      <c r="V28" s="543">
        <v>60</v>
      </c>
      <c r="W28" s="543"/>
      <c r="X28" s="545">
        <v>40</v>
      </c>
      <c r="Y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  <c r="GF28" s="308"/>
      <c r="GG28" s="308"/>
      <c r="GH28" s="308"/>
      <c r="GI28" s="308"/>
      <c r="GJ28" s="308"/>
      <c r="GK28" s="308"/>
      <c r="GL28" s="308"/>
      <c r="GM28" s="308"/>
      <c r="GN28" s="308"/>
      <c r="GO28" s="308"/>
      <c r="GP28" s="308"/>
      <c r="GQ28" s="308"/>
      <c r="GR28" s="308"/>
      <c r="GS28" s="308"/>
      <c r="GT28" s="308"/>
      <c r="GU28" s="308"/>
      <c r="GV28" s="308"/>
      <c r="GW28" s="308"/>
      <c r="GX28" s="308"/>
      <c r="GY28" s="308"/>
      <c r="GZ28" s="308"/>
      <c r="HA28" s="308"/>
      <c r="HB28" s="308"/>
      <c r="HC28" s="308"/>
      <c r="HD28" s="308"/>
      <c r="HE28" s="308"/>
      <c r="HF28" s="308"/>
      <c r="HG28" s="308"/>
      <c r="HH28" s="308"/>
      <c r="HI28" s="308"/>
      <c r="HJ28" s="308"/>
      <c r="HK28" s="308"/>
      <c r="HL28" s="308"/>
      <c r="HM28" s="308"/>
      <c r="HN28" s="308"/>
      <c r="HO28" s="308"/>
      <c r="HP28" s="308"/>
      <c r="HQ28" s="308"/>
      <c r="HR28" s="308"/>
      <c r="HS28" s="308"/>
      <c r="HT28" s="308"/>
      <c r="HU28" s="308"/>
      <c r="HV28" s="308"/>
      <c r="HW28" s="308"/>
      <c r="HX28" s="308"/>
      <c r="HY28" s="308"/>
      <c r="HZ28" s="308"/>
      <c r="IA28" s="308"/>
      <c r="IB28" s="308"/>
      <c r="IC28" s="308"/>
      <c r="ID28" s="308"/>
      <c r="IE28" s="308"/>
      <c r="IF28" s="308"/>
      <c r="IG28" s="308"/>
      <c r="IH28" s="308"/>
      <c r="II28" s="308"/>
    </row>
    <row r="29" spans="1:243" ht="12" customHeight="1">
      <c r="A29" s="323"/>
      <c r="B29" s="542"/>
      <c r="C29" s="542"/>
      <c r="D29" s="542" t="s">
        <v>132</v>
      </c>
      <c r="E29" s="542" t="s">
        <v>637</v>
      </c>
      <c r="F29" s="542" t="s">
        <v>133</v>
      </c>
      <c r="G29" s="529"/>
      <c r="H29" s="539">
        <f t="shared" si="0"/>
        <v>537</v>
      </c>
      <c r="I29" s="543"/>
      <c r="J29" s="544" t="str">
        <f t="shared" si="1"/>
        <v>493 - 584</v>
      </c>
      <c r="K29" s="543"/>
      <c r="L29" s="543">
        <v>60</v>
      </c>
      <c r="M29" s="543"/>
      <c r="N29" s="543">
        <v>59</v>
      </c>
      <c r="O29" s="543"/>
      <c r="P29" s="543">
        <v>138</v>
      </c>
      <c r="Q29" s="543"/>
      <c r="R29" s="543">
        <v>126</v>
      </c>
      <c r="S29" s="543"/>
      <c r="T29" s="543">
        <v>80</v>
      </c>
      <c r="U29" s="543"/>
      <c r="V29" s="543">
        <v>74</v>
      </c>
      <c r="W29" s="543"/>
      <c r="X29" s="545">
        <v>55</v>
      </c>
      <c r="Y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08"/>
      <c r="EY29" s="308"/>
      <c r="EZ29" s="308"/>
      <c r="FA29" s="308"/>
      <c r="FB29" s="308"/>
      <c r="FC29" s="308"/>
      <c r="FD29" s="308"/>
      <c r="FE29" s="308"/>
      <c r="FF29" s="308"/>
      <c r="FG29" s="308"/>
      <c r="FH29" s="308"/>
      <c r="FI29" s="308"/>
      <c r="FJ29" s="308"/>
      <c r="FK29" s="308"/>
      <c r="FL29" s="308"/>
      <c r="FM29" s="308"/>
      <c r="FN29" s="308"/>
      <c r="FO29" s="308"/>
      <c r="FP29" s="308"/>
      <c r="FQ29" s="308"/>
      <c r="FR29" s="308"/>
      <c r="FS29" s="308"/>
      <c r="FT29" s="308"/>
      <c r="FU29" s="308"/>
      <c r="FV29" s="308"/>
      <c r="FW29" s="308"/>
      <c r="FX29" s="308"/>
      <c r="FY29" s="308"/>
      <c r="FZ29" s="308"/>
      <c r="GA29" s="308"/>
      <c r="GB29" s="308"/>
      <c r="GC29" s="308"/>
      <c r="GD29" s="308"/>
      <c r="GE29" s="308"/>
      <c r="GF29" s="308"/>
      <c r="GG29" s="308"/>
      <c r="GH29" s="308"/>
      <c r="GI29" s="308"/>
      <c r="GJ29" s="308"/>
      <c r="GK29" s="308"/>
      <c r="GL29" s="308"/>
      <c r="GM29" s="308"/>
      <c r="GN29" s="308"/>
      <c r="GO29" s="308"/>
      <c r="GP29" s="308"/>
      <c r="GQ29" s="308"/>
      <c r="GR29" s="308"/>
      <c r="GS29" s="308"/>
      <c r="GT29" s="308"/>
      <c r="GU29" s="308"/>
      <c r="GV29" s="308"/>
      <c r="GW29" s="308"/>
      <c r="GX29" s="308"/>
      <c r="GY29" s="308"/>
      <c r="GZ29" s="308"/>
      <c r="HA29" s="308"/>
      <c r="HB29" s="308"/>
      <c r="HC29" s="308"/>
      <c r="HD29" s="308"/>
      <c r="HE29" s="308"/>
      <c r="HF29" s="308"/>
      <c r="HG29" s="308"/>
      <c r="HH29" s="308"/>
      <c r="HI29" s="308"/>
      <c r="HJ29" s="308"/>
      <c r="HK29" s="308"/>
      <c r="HL29" s="308"/>
      <c r="HM29" s="308"/>
      <c r="HN29" s="308"/>
      <c r="HO29" s="308"/>
      <c r="HP29" s="308"/>
      <c r="HQ29" s="308"/>
      <c r="HR29" s="308"/>
      <c r="HS29" s="308"/>
      <c r="HT29" s="308"/>
      <c r="HU29" s="308"/>
      <c r="HV29" s="308"/>
      <c r="HW29" s="308"/>
      <c r="HX29" s="308"/>
      <c r="HY29" s="308"/>
      <c r="HZ29" s="308"/>
      <c r="IA29" s="308"/>
      <c r="IB29" s="308"/>
      <c r="IC29" s="308"/>
      <c r="ID29" s="308"/>
      <c r="IE29" s="308"/>
      <c r="IF29" s="308"/>
      <c r="IG29" s="308"/>
      <c r="IH29" s="308"/>
      <c r="II29" s="308"/>
    </row>
    <row r="30" spans="1:243" ht="12" customHeight="1">
      <c r="A30" s="323"/>
      <c r="B30" s="542"/>
      <c r="C30" s="542"/>
      <c r="D30" s="542" t="s">
        <v>134</v>
      </c>
      <c r="E30" s="542" t="s">
        <v>638</v>
      </c>
      <c r="F30" s="542" t="s">
        <v>543</v>
      </c>
      <c r="G30" s="529"/>
      <c r="H30" s="539">
        <f t="shared" si="0"/>
        <v>640</v>
      </c>
      <c r="I30" s="543"/>
      <c r="J30" s="544" t="str">
        <f t="shared" si="1"/>
        <v>591 - 692</v>
      </c>
      <c r="K30" s="543"/>
      <c r="L30" s="543">
        <v>67</v>
      </c>
      <c r="M30" s="543"/>
      <c r="N30" s="543">
        <v>80</v>
      </c>
      <c r="O30" s="543"/>
      <c r="P30" s="543">
        <v>174</v>
      </c>
      <c r="Q30" s="543"/>
      <c r="R30" s="543">
        <v>131</v>
      </c>
      <c r="S30" s="543"/>
      <c r="T30" s="543">
        <v>104</v>
      </c>
      <c r="U30" s="543"/>
      <c r="V30" s="543">
        <v>84</v>
      </c>
      <c r="W30" s="543"/>
      <c r="X30" s="545">
        <v>52</v>
      </c>
      <c r="Y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8"/>
      <c r="EL30" s="308"/>
      <c r="EM30" s="308"/>
      <c r="EN30" s="308"/>
      <c r="EO30" s="308"/>
      <c r="EP30" s="308"/>
      <c r="EQ30" s="308"/>
      <c r="ER30" s="308"/>
      <c r="ES30" s="308"/>
      <c r="ET30" s="308"/>
      <c r="EU30" s="308"/>
      <c r="EV30" s="308"/>
      <c r="EW30" s="308"/>
      <c r="EX30" s="308"/>
      <c r="EY30" s="308"/>
      <c r="EZ30" s="308"/>
      <c r="FA30" s="308"/>
      <c r="FB30" s="308"/>
      <c r="FC30" s="308"/>
      <c r="FD30" s="308"/>
      <c r="FE30" s="308"/>
      <c r="FF30" s="308"/>
      <c r="FG30" s="308"/>
      <c r="FH30" s="308"/>
      <c r="FI30" s="308"/>
      <c r="FJ30" s="308"/>
      <c r="FK30" s="308"/>
      <c r="FL30" s="308"/>
      <c r="FM30" s="308"/>
      <c r="FN30" s="308"/>
      <c r="FO30" s="308"/>
      <c r="FP30" s="308"/>
      <c r="FQ30" s="308"/>
      <c r="FR30" s="308"/>
      <c r="FS30" s="308"/>
      <c r="FT30" s="308"/>
      <c r="FU30" s="308"/>
      <c r="FV30" s="308"/>
      <c r="FW30" s="308"/>
      <c r="FX30" s="308"/>
      <c r="FY30" s="308"/>
      <c r="FZ30" s="308"/>
      <c r="GA30" s="308"/>
      <c r="GB30" s="308"/>
      <c r="GC30" s="308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  <c r="GP30" s="308"/>
      <c r="GQ30" s="308"/>
      <c r="GR30" s="308"/>
      <c r="GS30" s="308"/>
      <c r="GT30" s="308"/>
      <c r="GU30" s="308"/>
      <c r="GV30" s="308"/>
      <c r="GW30" s="308"/>
      <c r="GX30" s="308"/>
      <c r="GY30" s="308"/>
      <c r="GZ30" s="308"/>
      <c r="HA30" s="308"/>
      <c r="HB30" s="308"/>
      <c r="HC30" s="308"/>
      <c r="HD30" s="308"/>
      <c r="HE30" s="308"/>
      <c r="HF30" s="308"/>
      <c r="HG30" s="308"/>
      <c r="HH30" s="308"/>
      <c r="HI30" s="308"/>
      <c r="HJ30" s="308"/>
      <c r="HK30" s="308"/>
      <c r="HL30" s="308"/>
      <c r="HM30" s="308"/>
      <c r="HN30" s="308"/>
      <c r="HO30" s="308"/>
      <c r="HP30" s="308"/>
      <c r="HQ30" s="308"/>
      <c r="HR30" s="308"/>
      <c r="HS30" s="308"/>
      <c r="HT30" s="308"/>
      <c r="HU30" s="308"/>
      <c r="HV30" s="308"/>
      <c r="HW30" s="308"/>
      <c r="HX30" s="308"/>
      <c r="HY30" s="308"/>
      <c r="HZ30" s="308"/>
      <c r="IA30" s="308"/>
      <c r="IB30" s="308"/>
      <c r="IC30" s="308"/>
      <c r="ID30" s="308"/>
      <c r="IE30" s="308"/>
      <c r="IF30" s="308"/>
      <c r="IG30" s="308"/>
      <c r="IH30" s="308"/>
      <c r="II30" s="308"/>
    </row>
    <row r="31" spans="1:243" ht="12" customHeight="1">
      <c r="A31" s="323"/>
      <c r="B31" s="542"/>
      <c r="C31" s="542"/>
      <c r="D31" s="542" t="s">
        <v>390</v>
      </c>
      <c r="E31" s="542" t="s">
        <v>639</v>
      </c>
      <c r="F31" s="542" t="s">
        <v>782</v>
      </c>
      <c r="G31" s="529"/>
      <c r="H31" s="539">
        <f t="shared" si="0"/>
        <v>324</v>
      </c>
      <c r="I31" s="543"/>
      <c r="J31" s="544" t="str">
        <f t="shared" si="1"/>
        <v>290 - 361</v>
      </c>
      <c r="K31" s="543"/>
      <c r="L31" s="543">
        <v>29</v>
      </c>
      <c r="M31" s="543"/>
      <c r="N31" s="543">
        <v>41</v>
      </c>
      <c r="O31" s="543"/>
      <c r="P31" s="543">
        <v>82</v>
      </c>
      <c r="Q31" s="543"/>
      <c r="R31" s="543">
        <v>89</v>
      </c>
      <c r="S31" s="543"/>
      <c r="T31" s="543">
        <v>52</v>
      </c>
      <c r="U31" s="543"/>
      <c r="V31" s="543">
        <v>31</v>
      </c>
      <c r="W31" s="543"/>
      <c r="X31" s="545">
        <v>33</v>
      </c>
      <c r="Y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  <c r="FO31" s="308"/>
      <c r="FP31" s="308"/>
      <c r="FQ31" s="308"/>
      <c r="FR31" s="308"/>
      <c r="FS31" s="308"/>
      <c r="FT31" s="308"/>
      <c r="FU31" s="308"/>
      <c r="FV31" s="308"/>
      <c r="FW31" s="308"/>
      <c r="FX31" s="308"/>
      <c r="FY31" s="308"/>
      <c r="FZ31" s="308"/>
      <c r="GA31" s="308"/>
      <c r="GB31" s="308"/>
      <c r="GC31" s="308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  <c r="GP31" s="308"/>
      <c r="GQ31" s="308"/>
      <c r="GR31" s="308"/>
      <c r="GS31" s="308"/>
      <c r="GT31" s="308"/>
      <c r="GU31" s="308"/>
      <c r="GV31" s="308"/>
      <c r="GW31" s="308"/>
      <c r="GX31" s="308"/>
      <c r="GY31" s="308"/>
      <c r="GZ31" s="308"/>
      <c r="HA31" s="308"/>
      <c r="HB31" s="308"/>
      <c r="HC31" s="308"/>
      <c r="HD31" s="308"/>
      <c r="HE31" s="308"/>
      <c r="HF31" s="308"/>
      <c r="HG31" s="308"/>
      <c r="HH31" s="308"/>
      <c r="HI31" s="308"/>
      <c r="HJ31" s="308"/>
      <c r="HK31" s="308"/>
      <c r="HL31" s="308"/>
      <c r="HM31" s="308"/>
      <c r="HN31" s="308"/>
      <c r="HO31" s="308"/>
      <c r="HP31" s="308"/>
      <c r="HQ31" s="308"/>
      <c r="HR31" s="308"/>
      <c r="HS31" s="308"/>
      <c r="HT31" s="308"/>
      <c r="HU31" s="308"/>
      <c r="HV31" s="308"/>
      <c r="HW31" s="308"/>
      <c r="HX31" s="308"/>
      <c r="HY31" s="308"/>
      <c r="HZ31" s="308"/>
      <c r="IA31" s="308"/>
      <c r="IB31" s="308"/>
      <c r="IC31" s="308"/>
      <c r="ID31" s="308"/>
      <c r="IE31" s="308"/>
      <c r="IF31" s="308"/>
      <c r="IG31" s="308"/>
      <c r="IH31" s="308"/>
      <c r="II31" s="308"/>
    </row>
    <row r="32" spans="1:243" ht="12" customHeight="1">
      <c r="A32" s="323"/>
      <c r="B32" s="542"/>
      <c r="C32" s="542"/>
      <c r="D32" s="542" t="s">
        <v>135</v>
      </c>
      <c r="E32" s="542" t="s">
        <v>640</v>
      </c>
      <c r="F32" s="542" t="s">
        <v>136</v>
      </c>
      <c r="G32" s="529"/>
      <c r="H32" s="539">
        <f t="shared" si="0"/>
        <v>401</v>
      </c>
      <c r="I32" s="543"/>
      <c r="J32" s="544" t="str">
        <f t="shared" si="1"/>
        <v>363 - 442</v>
      </c>
      <c r="K32" s="543"/>
      <c r="L32" s="543">
        <v>53</v>
      </c>
      <c r="M32" s="543"/>
      <c r="N32" s="543">
        <v>46</v>
      </c>
      <c r="O32" s="543"/>
      <c r="P32" s="543">
        <v>137</v>
      </c>
      <c r="Q32" s="543"/>
      <c r="R32" s="543">
        <v>72</v>
      </c>
      <c r="S32" s="543"/>
      <c r="T32" s="543">
        <v>55</v>
      </c>
      <c r="U32" s="543"/>
      <c r="V32" s="543">
        <v>38</v>
      </c>
      <c r="W32" s="543"/>
      <c r="X32" s="545">
        <v>41</v>
      </c>
      <c r="Y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8"/>
      <c r="EZ32" s="308"/>
      <c r="FA32" s="308"/>
      <c r="FB32" s="308"/>
      <c r="FC32" s="308"/>
      <c r="FD32" s="308"/>
      <c r="FE32" s="308"/>
      <c r="FF32" s="308"/>
      <c r="FG32" s="308"/>
      <c r="FH32" s="308"/>
      <c r="FI32" s="308"/>
      <c r="FJ32" s="308"/>
      <c r="FK32" s="308"/>
      <c r="FL32" s="308"/>
      <c r="FM32" s="308"/>
      <c r="FN32" s="308"/>
      <c r="FO32" s="308"/>
      <c r="FP32" s="308"/>
      <c r="FQ32" s="308"/>
      <c r="FR32" s="308"/>
      <c r="FS32" s="308"/>
      <c r="FT32" s="308"/>
      <c r="FU32" s="308"/>
      <c r="FV32" s="308"/>
      <c r="FW32" s="308"/>
      <c r="FX32" s="308"/>
      <c r="FY32" s="308"/>
      <c r="FZ32" s="308"/>
      <c r="GA32" s="308"/>
      <c r="GB32" s="308"/>
      <c r="GC32" s="308"/>
      <c r="GD32" s="308"/>
      <c r="GE32" s="308"/>
      <c r="GF32" s="308"/>
      <c r="GG32" s="308"/>
      <c r="GH32" s="308"/>
      <c r="GI32" s="308"/>
      <c r="GJ32" s="308"/>
      <c r="GK32" s="308"/>
      <c r="GL32" s="308"/>
      <c r="GM32" s="308"/>
      <c r="GN32" s="308"/>
      <c r="GO32" s="308"/>
      <c r="GP32" s="308"/>
      <c r="GQ32" s="308"/>
      <c r="GR32" s="308"/>
      <c r="GS32" s="308"/>
      <c r="GT32" s="308"/>
      <c r="GU32" s="308"/>
      <c r="GV32" s="308"/>
      <c r="GW32" s="308"/>
      <c r="GX32" s="308"/>
      <c r="GY32" s="308"/>
      <c r="GZ32" s="308"/>
      <c r="HA32" s="308"/>
      <c r="HB32" s="308"/>
      <c r="HC32" s="308"/>
      <c r="HD32" s="308"/>
      <c r="HE32" s="308"/>
      <c r="HF32" s="308"/>
      <c r="HG32" s="308"/>
      <c r="HH32" s="308"/>
      <c r="HI32" s="308"/>
      <c r="HJ32" s="308"/>
      <c r="HK32" s="308"/>
      <c r="HL32" s="308"/>
      <c r="HM32" s="308"/>
      <c r="HN32" s="308"/>
      <c r="HO32" s="308"/>
      <c r="HP32" s="308"/>
      <c r="HQ32" s="308"/>
      <c r="HR32" s="308"/>
      <c r="HS32" s="308"/>
      <c r="HT32" s="308"/>
      <c r="HU32" s="308"/>
      <c r="HV32" s="308"/>
      <c r="HW32" s="308"/>
      <c r="HX32" s="308"/>
      <c r="HY32" s="308"/>
      <c r="HZ32" s="308"/>
      <c r="IA32" s="308"/>
      <c r="IB32" s="308"/>
      <c r="IC32" s="308"/>
      <c r="ID32" s="308"/>
      <c r="IE32" s="308"/>
      <c r="IF32" s="308"/>
      <c r="IG32" s="308"/>
      <c r="IH32" s="308"/>
      <c r="II32" s="308"/>
    </row>
    <row r="33" spans="1:243" ht="12" customHeight="1">
      <c r="A33" s="323"/>
      <c r="B33" s="542"/>
      <c r="C33" s="542"/>
      <c r="D33" s="542" t="s">
        <v>137</v>
      </c>
      <c r="E33" s="542" t="s">
        <v>641</v>
      </c>
      <c r="F33" s="542" t="s">
        <v>138</v>
      </c>
      <c r="G33" s="529"/>
      <c r="H33" s="539">
        <f t="shared" si="0"/>
        <v>857</v>
      </c>
      <c r="I33" s="543"/>
      <c r="J33" s="544" t="str">
        <f t="shared" si="1"/>
        <v>801 - 916</v>
      </c>
      <c r="K33" s="543"/>
      <c r="L33" s="543">
        <v>88</v>
      </c>
      <c r="M33" s="543"/>
      <c r="N33" s="543">
        <v>103</v>
      </c>
      <c r="O33" s="543"/>
      <c r="P33" s="543">
        <v>265</v>
      </c>
      <c r="Q33" s="543"/>
      <c r="R33" s="543">
        <v>211</v>
      </c>
      <c r="S33" s="543"/>
      <c r="T33" s="543">
        <v>107</v>
      </c>
      <c r="U33" s="543"/>
      <c r="V33" s="543">
        <v>83</v>
      </c>
      <c r="W33" s="543"/>
      <c r="X33" s="545">
        <v>77</v>
      </c>
      <c r="Y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8"/>
      <c r="EL33" s="308"/>
      <c r="EM33" s="308"/>
      <c r="EN33" s="308"/>
      <c r="EO33" s="308"/>
      <c r="EP33" s="308"/>
      <c r="EQ33" s="308"/>
      <c r="ER33" s="308"/>
      <c r="ES33" s="308"/>
      <c r="ET33" s="308"/>
      <c r="EU33" s="308"/>
      <c r="EV33" s="308"/>
      <c r="EW33" s="308"/>
      <c r="EX33" s="308"/>
      <c r="EY33" s="308"/>
      <c r="EZ33" s="308"/>
      <c r="FA33" s="308"/>
      <c r="FB33" s="308"/>
      <c r="FC33" s="308"/>
      <c r="FD33" s="308"/>
      <c r="FE33" s="308"/>
      <c r="FF33" s="308"/>
      <c r="FG33" s="308"/>
      <c r="FH33" s="308"/>
      <c r="FI33" s="308"/>
      <c r="FJ33" s="308"/>
      <c r="FK33" s="308"/>
      <c r="FL33" s="308"/>
      <c r="FM33" s="308"/>
      <c r="FN33" s="308"/>
      <c r="FO33" s="308"/>
      <c r="FP33" s="308"/>
      <c r="FQ33" s="308"/>
      <c r="FR33" s="308"/>
      <c r="FS33" s="308"/>
      <c r="FT33" s="308"/>
      <c r="FU33" s="308"/>
      <c r="FV33" s="308"/>
      <c r="FW33" s="308"/>
      <c r="FX33" s="308"/>
      <c r="FY33" s="308"/>
      <c r="FZ33" s="308"/>
      <c r="GA33" s="308"/>
      <c r="GB33" s="308"/>
      <c r="GC33" s="308"/>
      <c r="GD33" s="308"/>
      <c r="GE33" s="308"/>
      <c r="GF33" s="308"/>
      <c r="GG33" s="308"/>
      <c r="GH33" s="308"/>
      <c r="GI33" s="308"/>
      <c r="GJ33" s="308"/>
      <c r="GK33" s="308"/>
      <c r="GL33" s="308"/>
      <c r="GM33" s="308"/>
      <c r="GN33" s="308"/>
      <c r="GO33" s="308"/>
      <c r="GP33" s="308"/>
      <c r="GQ33" s="308"/>
      <c r="GR33" s="308"/>
      <c r="GS33" s="308"/>
      <c r="GT33" s="308"/>
      <c r="GU33" s="308"/>
      <c r="GV33" s="308"/>
      <c r="GW33" s="308"/>
      <c r="GX33" s="308"/>
      <c r="GY33" s="308"/>
      <c r="GZ33" s="308"/>
      <c r="HA33" s="308"/>
      <c r="HB33" s="308"/>
      <c r="HC33" s="308"/>
      <c r="HD33" s="308"/>
      <c r="HE33" s="308"/>
      <c r="HF33" s="308"/>
      <c r="HG33" s="308"/>
      <c r="HH33" s="308"/>
      <c r="HI33" s="308"/>
      <c r="HJ33" s="308"/>
      <c r="HK33" s="308"/>
      <c r="HL33" s="308"/>
      <c r="HM33" s="308"/>
      <c r="HN33" s="308"/>
      <c r="HO33" s="308"/>
      <c r="HP33" s="308"/>
      <c r="HQ33" s="308"/>
      <c r="HR33" s="308"/>
      <c r="HS33" s="308"/>
      <c r="HT33" s="308"/>
      <c r="HU33" s="308"/>
      <c r="HV33" s="308"/>
      <c r="HW33" s="308"/>
      <c r="HX33" s="308"/>
      <c r="HY33" s="308"/>
      <c r="HZ33" s="308"/>
      <c r="IA33" s="308"/>
      <c r="IB33" s="308"/>
      <c r="IC33" s="308"/>
      <c r="ID33" s="308"/>
      <c r="IE33" s="308"/>
      <c r="IF33" s="308"/>
      <c r="IG33" s="308"/>
      <c r="IH33" s="308"/>
      <c r="II33" s="308"/>
    </row>
    <row r="34" spans="1:243" ht="12" customHeight="1">
      <c r="A34" s="323"/>
      <c r="B34" s="542"/>
      <c r="C34" s="542"/>
      <c r="D34" s="542"/>
      <c r="E34" s="542"/>
      <c r="F34" s="542"/>
      <c r="G34" s="529"/>
      <c r="H34" s="539"/>
      <c r="I34" s="543"/>
      <c r="J34" s="544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5"/>
      <c r="Y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8"/>
      <c r="EL34" s="308"/>
      <c r="EM34" s="308"/>
      <c r="EN34" s="308"/>
      <c r="EO34" s="308"/>
      <c r="EP34" s="308"/>
      <c r="EQ34" s="308"/>
      <c r="ER34" s="308"/>
      <c r="ES34" s="308"/>
      <c r="ET34" s="308"/>
      <c r="EU34" s="308"/>
      <c r="EV34" s="308"/>
      <c r="EW34" s="308"/>
      <c r="EX34" s="308"/>
      <c r="EY34" s="308"/>
      <c r="EZ34" s="308"/>
      <c r="FA34" s="308"/>
      <c r="FB34" s="308"/>
      <c r="FC34" s="308"/>
      <c r="FD34" s="308"/>
      <c r="FE34" s="308"/>
      <c r="FF34" s="308"/>
      <c r="FG34" s="308"/>
      <c r="FH34" s="308"/>
      <c r="FI34" s="308"/>
      <c r="FJ34" s="308"/>
      <c r="FK34" s="308"/>
      <c r="FL34" s="308"/>
      <c r="FM34" s="308"/>
      <c r="FN34" s="308"/>
      <c r="FO34" s="308"/>
      <c r="FP34" s="308"/>
      <c r="FQ34" s="308"/>
      <c r="FR34" s="308"/>
      <c r="FS34" s="308"/>
      <c r="FT34" s="308"/>
      <c r="FU34" s="308"/>
      <c r="FV34" s="308"/>
      <c r="FW34" s="308"/>
      <c r="FX34" s="308"/>
      <c r="FY34" s="308"/>
      <c r="FZ34" s="308"/>
      <c r="GA34" s="308"/>
      <c r="GB34" s="308"/>
      <c r="GC34" s="308"/>
      <c r="GD34" s="308"/>
      <c r="GE34" s="308"/>
      <c r="GF34" s="308"/>
      <c r="GG34" s="308"/>
      <c r="GH34" s="308"/>
      <c r="GI34" s="308"/>
      <c r="GJ34" s="308"/>
      <c r="GK34" s="308"/>
      <c r="GL34" s="308"/>
      <c r="GM34" s="308"/>
      <c r="GN34" s="308"/>
      <c r="GO34" s="308"/>
      <c r="GP34" s="308"/>
      <c r="GQ34" s="308"/>
      <c r="GR34" s="308"/>
      <c r="GS34" s="308"/>
      <c r="GT34" s="308"/>
      <c r="GU34" s="308"/>
      <c r="GV34" s="308"/>
      <c r="GW34" s="308"/>
      <c r="GX34" s="308"/>
      <c r="GY34" s="308"/>
      <c r="GZ34" s="308"/>
      <c r="HA34" s="308"/>
      <c r="HB34" s="308"/>
      <c r="HC34" s="308"/>
      <c r="HD34" s="308"/>
      <c r="HE34" s="308"/>
      <c r="HF34" s="308"/>
      <c r="HG34" s="308"/>
      <c r="HH34" s="308"/>
      <c r="HI34" s="308"/>
      <c r="HJ34" s="308"/>
      <c r="HK34" s="308"/>
      <c r="HL34" s="308"/>
      <c r="HM34" s="308"/>
      <c r="HN34" s="308"/>
      <c r="HO34" s="308"/>
      <c r="HP34" s="308"/>
      <c r="HQ34" s="308"/>
      <c r="HR34" s="308"/>
      <c r="HS34" s="308"/>
      <c r="HT34" s="308"/>
      <c r="HU34" s="308"/>
      <c r="HV34" s="308"/>
      <c r="HW34" s="308"/>
      <c r="HX34" s="308"/>
      <c r="HY34" s="308"/>
      <c r="HZ34" s="308"/>
      <c r="IA34" s="308"/>
      <c r="IB34" s="308"/>
      <c r="IC34" s="308"/>
      <c r="ID34" s="308"/>
      <c r="IE34" s="308"/>
      <c r="IF34" s="308"/>
      <c r="IG34" s="308"/>
      <c r="IH34" s="308"/>
      <c r="II34" s="308"/>
    </row>
    <row r="35" spans="1:243" ht="12" customHeight="1">
      <c r="A35" s="322"/>
      <c r="B35" s="538" t="s">
        <v>826</v>
      </c>
      <c r="C35" s="538"/>
      <c r="D35" s="538"/>
      <c r="E35" s="538"/>
      <c r="F35" s="538"/>
      <c r="G35" s="529"/>
      <c r="H35" s="539">
        <f>SUM(L35:V35)</f>
        <v>24784</v>
      </c>
      <c r="I35" s="539"/>
      <c r="J35" s="540" t="str">
        <f>TEXT(H35*((1-(1/(9*H35))-(1.96/(3*(H35^0.5))))^3),"#,##0")&amp;" - "&amp;TEXT((H35+1)*((1-(1/(9*(H35+1)))+(1.96/(3*(H35+1)^0.5)))^3),"#,##0")</f>
        <v>24,476 - 25,095</v>
      </c>
      <c r="K35" s="539"/>
      <c r="L35" s="539">
        <v>2163</v>
      </c>
      <c r="M35" s="539"/>
      <c r="N35" s="539">
        <v>2901</v>
      </c>
      <c r="O35" s="539"/>
      <c r="P35" s="539">
        <v>7730</v>
      </c>
      <c r="Q35" s="539"/>
      <c r="R35" s="539">
        <v>5446</v>
      </c>
      <c r="S35" s="539"/>
      <c r="T35" s="539">
        <v>3471</v>
      </c>
      <c r="U35" s="539"/>
      <c r="V35" s="539">
        <v>3073</v>
      </c>
      <c r="W35" s="539"/>
      <c r="X35" s="541">
        <f>SUM(X37:X60)</f>
        <v>1662</v>
      </c>
      <c r="Y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/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  <c r="FF35" s="308"/>
      <c r="FG35" s="308"/>
      <c r="FH35" s="308"/>
      <c r="FI35" s="308"/>
      <c r="FJ35" s="308"/>
      <c r="FK35" s="308"/>
      <c r="FL35" s="308"/>
      <c r="FM35" s="308"/>
      <c r="FN35" s="308"/>
      <c r="FO35" s="308"/>
      <c r="FP35" s="308"/>
      <c r="FQ35" s="308"/>
      <c r="FR35" s="308"/>
      <c r="FS35" s="308"/>
      <c r="FT35" s="308"/>
      <c r="FU35" s="308"/>
      <c r="FV35" s="308"/>
      <c r="FW35" s="308"/>
      <c r="FX35" s="308"/>
      <c r="FY35" s="308"/>
      <c r="FZ35" s="308"/>
      <c r="GA35" s="308"/>
      <c r="GB35" s="308"/>
      <c r="GC35" s="308"/>
      <c r="GD35" s="308"/>
      <c r="GE35" s="308"/>
      <c r="GF35" s="308"/>
      <c r="GG35" s="308"/>
      <c r="GH35" s="308"/>
      <c r="GI35" s="308"/>
      <c r="GJ35" s="308"/>
      <c r="GK35" s="308"/>
      <c r="GL35" s="308"/>
      <c r="GM35" s="308"/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8"/>
      <c r="GZ35" s="308"/>
      <c r="HA35" s="308"/>
      <c r="HB35" s="308"/>
      <c r="HC35" s="308"/>
      <c r="HD35" s="308"/>
      <c r="HE35" s="308"/>
      <c r="HF35" s="308"/>
      <c r="HG35" s="308"/>
      <c r="HH35" s="308"/>
      <c r="HI35" s="308"/>
      <c r="HJ35" s="308"/>
      <c r="HK35" s="308"/>
      <c r="HL35" s="308"/>
      <c r="HM35" s="308"/>
      <c r="HN35" s="308"/>
      <c r="HO35" s="308"/>
      <c r="HP35" s="308"/>
      <c r="HQ35" s="308"/>
      <c r="HR35" s="308"/>
      <c r="HS35" s="308"/>
      <c r="HT35" s="308"/>
      <c r="HU35" s="308"/>
      <c r="HV35" s="308"/>
      <c r="HW35" s="308"/>
      <c r="HX35" s="308"/>
      <c r="HY35" s="308"/>
      <c r="HZ35" s="308"/>
      <c r="IA35" s="308"/>
      <c r="IB35" s="308"/>
      <c r="IC35" s="308"/>
      <c r="ID35" s="308"/>
      <c r="IE35" s="308"/>
      <c r="IF35" s="308"/>
      <c r="IG35" s="308"/>
      <c r="IH35" s="308"/>
      <c r="II35" s="308"/>
    </row>
    <row r="36" spans="1:243" ht="12" customHeight="1">
      <c r="A36" s="323"/>
      <c r="B36" s="542"/>
      <c r="C36" s="542"/>
      <c r="D36" s="542"/>
      <c r="E36" s="542"/>
      <c r="F36" s="542"/>
      <c r="G36" s="529"/>
      <c r="H36" s="539"/>
      <c r="I36" s="543"/>
      <c r="J36" s="544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5"/>
      <c r="Y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8"/>
      <c r="EL36" s="308"/>
      <c r="EM36" s="308"/>
      <c r="EN36" s="308"/>
      <c r="EO36" s="308"/>
      <c r="EP36" s="308"/>
      <c r="EQ36" s="308"/>
      <c r="ER36" s="308"/>
      <c r="ES36" s="308"/>
      <c r="ET36" s="308"/>
      <c r="EU36" s="308"/>
      <c r="EV36" s="308"/>
      <c r="EW36" s="308"/>
      <c r="EX36" s="308"/>
      <c r="EY36" s="308"/>
      <c r="EZ36" s="308"/>
      <c r="FA36" s="308"/>
      <c r="FB36" s="308"/>
      <c r="FC36" s="308"/>
      <c r="FD36" s="308"/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08"/>
      <c r="FP36" s="308"/>
      <c r="FQ36" s="308"/>
      <c r="FR36" s="308"/>
      <c r="FS36" s="308"/>
      <c r="FT36" s="308"/>
      <c r="FU36" s="308"/>
      <c r="FV36" s="308"/>
      <c r="FW36" s="308"/>
      <c r="FX36" s="308"/>
      <c r="FY36" s="308"/>
      <c r="FZ36" s="308"/>
      <c r="GA36" s="308"/>
      <c r="GB36" s="308"/>
      <c r="GC36" s="308"/>
      <c r="GD36" s="308"/>
      <c r="GE36" s="308"/>
      <c r="GF36" s="308"/>
      <c r="GG36" s="308"/>
      <c r="GH36" s="308"/>
      <c r="GI36" s="308"/>
      <c r="GJ36" s="308"/>
      <c r="GK36" s="308"/>
      <c r="GL36" s="308"/>
      <c r="GM36" s="308"/>
      <c r="GN36" s="308"/>
      <c r="GO36" s="308"/>
      <c r="GP36" s="308"/>
      <c r="GQ36" s="308"/>
      <c r="GR36" s="308"/>
      <c r="GS36" s="308"/>
      <c r="GT36" s="308"/>
      <c r="GU36" s="308"/>
      <c r="GV36" s="308"/>
      <c r="GW36" s="308"/>
      <c r="GX36" s="308"/>
      <c r="GY36" s="308"/>
      <c r="GZ36" s="308"/>
      <c r="HA36" s="308"/>
      <c r="HB36" s="308"/>
      <c r="HC36" s="308"/>
      <c r="HD36" s="308"/>
      <c r="HE36" s="308"/>
      <c r="HF36" s="308"/>
      <c r="HG36" s="308"/>
      <c r="HH36" s="308"/>
      <c r="HI36" s="308"/>
      <c r="HJ36" s="308"/>
      <c r="HK36" s="308"/>
      <c r="HL36" s="308"/>
      <c r="HM36" s="308"/>
      <c r="HN36" s="308"/>
      <c r="HO36" s="308"/>
      <c r="HP36" s="308"/>
      <c r="HQ36" s="308"/>
      <c r="HR36" s="308"/>
      <c r="HS36" s="308"/>
      <c r="HT36" s="308"/>
      <c r="HU36" s="308"/>
      <c r="HV36" s="308"/>
      <c r="HW36" s="308"/>
      <c r="HX36" s="308"/>
      <c r="HY36" s="308"/>
      <c r="HZ36" s="308"/>
      <c r="IA36" s="308"/>
      <c r="IB36" s="308"/>
      <c r="IC36" s="308"/>
      <c r="ID36" s="308"/>
      <c r="IE36" s="308"/>
      <c r="IF36" s="308"/>
      <c r="IG36" s="308"/>
      <c r="IH36" s="308"/>
      <c r="II36" s="308"/>
    </row>
    <row r="37" spans="1:243" ht="12" customHeight="1">
      <c r="A37" s="323"/>
      <c r="B37" s="542"/>
      <c r="C37" s="542"/>
      <c r="D37" s="542" t="s">
        <v>146</v>
      </c>
      <c r="E37" s="542" t="s">
        <v>642</v>
      </c>
      <c r="F37" s="542" t="s">
        <v>783</v>
      </c>
      <c r="G37" s="529"/>
      <c r="H37" s="539">
        <f aca="true" t="shared" si="2" ref="H37:H60">SUM(L37:V37)</f>
        <v>846</v>
      </c>
      <c r="I37" s="543"/>
      <c r="J37" s="544" t="str">
        <f aca="true" t="shared" si="3" ref="J37:J60">TEXT(H37*((1-(1/(9*H37))-(1.96/(3*(H37^0.5))))^3),"#,##0")&amp;" - "&amp;TEXT((H37+1)*((1-(1/(9*(H37+1)))+(1.96/(3*(H37+1)^0.5)))^3),"#,##0")</f>
        <v>790 - 905</v>
      </c>
      <c r="K37" s="543"/>
      <c r="L37" s="543">
        <v>87</v>
      </c>
      <c r="M37" s="543"/>
      <c r="N37" s="543">
        <v>106</v>
      </c>
      <c r="O37" s="543"/>
      <c r="P37" s="543">
        <v>281</v>
      </c>
      <c r="Q37" s="543"/>
      <c r="R37" s="543">
        <v>182</v>
      </c>
      <c r="S37" s="543"/>
      <c r="T37" s="543">
        <v>87</v>
      </c>
      <c r="U37" s="543"/>
      <c r="V37" s="543">
        <v>103</v>
      </c>
      <c r="W37" s="543"/>
      <c r="X37" s="545">
        <v>93</v>
      </c>
      <c r="Y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8"/>
      <c r="EL37" s="308"/>
      <c r="EM37" s="308"/>
      <c r="EN37" s="308"/>
      <c r="EO37" s="308"/>
      <c r="EP37" s="308"/>
      <c r="EQ37" s="308"/>
      <c r="ER37" s="308"/>
      <c r="ES37" s="308"/>
      <c r="ET37" s="308"/>
      <c r="EU37" s="308"/>
      <c r="EV37" s="308"/>
      <c r="EW37" s="308"/>
      <c r="EX37" s="308"/>
      <c r="EY37" s="308"/>
      <c r="EZ37" s="308"/>
      <c r="FA37" s="308"/>
      <c r="FB37" s="308"/>
      <c r="FC37" s="308"/>
      <c r="FD37" s="308"/>
      <c r="FE37" s="308"/>
      <c r="FF37" s="308"/>
      <c r="FG37" s="308"/>
      <c r="FH37" s="308"/>
      <c r="FI37" s="308"/>
      <c r="FJ37" s="308"/>
      <c r="FK37" s="308"/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/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/>
      <c r="HK37" s="308"/>
      <c r="HL37" s="308"/>
      <c r="HM37" s="308"/>
      <c r="HN37" s="308"/>
      <c r="HO37" s="308"/>
      <c r="HP37" s="308"/>
      <c r="HQ37" s="308"/>
      <c r="HR37" s="308"/>
      <c r="HS37" s="308"/>
      <c r="HT37" s="308"/>
      <c r="HU37" s="308"/>
      <c r="HV37" s="308"/>
      <c r="HW37" s="308"/>
      <c r="HX37" s="308"/>
      <c r="HY37" s="308"/>
      <c r="HZ37" s="308"/>
      <c r="IA37" s="308"/>
      <c r="IB37" s="308"/>
      <c r="IC37" s="308"/>
      <c r="ID37" s="308"/>
      <c r="IE37" s="308"/>
      <c r="IF37" s="308"/>
      <c r="IG37" s="308"/>
      <c r="IH37" s="308"/>
      <c r="II37" s="308"/>
    </row>
    <row r="38" spans="1:243" ht="12" customHeight="1">
      <c r="A38" s="323"/>
      <c r="B38" s="542"/>
      <c r="C38" s="542"/>
      <c r="D38" s="542" t="s">
        <v>143</v>
      </c>
      <c r="E38" s="542" t="s">
        <v>643</v>
      </c>
      <c r="F38" s="542" t="s">
        <v>784</v>
      </c>
      <c r="G38" s="529"/>
      <c r="H38" s="539">
        <f t="shared" si="2"/>
        <v>492</v>
      </c>
      <c r="I38" s="543"/>
      <c r="J38" s="544" t="str">
        <f t="shared" si="3"/>
        <v>449 - 537</v>
      </c>
      <c r="K38" s="543"/>
      <c r="L38" s="543">
        <v>49</v>
      </c>
      <c r="M38" s="543"/>
      <c r="N38" s="543">
        <v>48</v>
      </c>
      <c r="O38" s="543"/>
      <c r="P38" s="543">
        <v>135</v>
      </c>
      <c r="Q38" s="543"/>
      <c r="R38" s="543">
        <v>103</v>
      </c>
      <c r="S38" s="543"/>
      <c r="T38" s="543">
        <v>89</v>
      </c>
      <c r="U38" s="543"/>
      <c r="V38" s="543">
        <v>68</v>
      </c>
      <c r="W38" s="543"/>
      <c r="X38" s="545">
        <v>32</v>
      </c>
      <c r="Y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8"/>
      <c r="EL38" s="308"/>
      <c r="EM38" s="308"/>
      <c r="EN38" s="308"/>
      <c r="EO38" s="308"/>
      <c r="EP38" s="308"/>
      <c r="EQ38" s="308"/>
      <c r="ER38" s="308"/>
      <c r="ES38" s="308"/>
      <c r="ET38" s="308"/>
      <c r="EU38" s="308"/>
      <c r="EV38" s="308"/>
      <c r="EW38" s="308"/>
      <c r="EX38" s="308"/>
      <c r="EY38" s="308"/>
      <c r="EZ38" s="308"/>
      <c r="FA38" s="308"/>
      <c r="FB38" s="308"/>
      <c r="FC38" s="308"/>
      <c r="FD38" s="308"/>
      <c r="FE38" s="308"/>
      <c r="FF38" s="308"/>
      <c r="FG38" s="308"/>
      <c r="FH38" s="308"/>
      <c r="FI38" s="308"/>
      <c r="FJ38" s="308"/>
      <c r="FK38" s="308"/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/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/>
      <c r="HK38" s="308"/>
      <c r="HL38" s="308"/>
      <c r="HM38" s="308"/>
      <c r="HN38" s="308"/>
      <c r="HO38" s="308"/>
      <c r="HP38" s="308"/>
      <c r="HQ38" s="308"/>
      <c r="HR38" s="308"/>
      <c r="HS38" s="308"/>
      <c r="HT38" s="308"/>
      <c r="HU38" s="308"/>
      <c r="HV38" s="308"/>
      <c r="HW38" s="308"/>
      <c r="HX38" s="308"/>
      <c r="HY38" s="308"/>
      <c r="HZ38" s="308"/>
      <c r="IA38" s="308"/>
      <c r="IB38" s="308"/>
      <c r="IC38" s="308"/>
      <c r="ID38" s="308"/>
      <c r="IE38" s="308"/>
      <c r="IF38" s="308"/>
      <c r="IG38" s="308"/>
      <c r="IH38" s="308"/>
      <c r="II38" s="308"/>
    </row>
    <row r="39" spans="1:243" ht="12" customHeight="1">
      <c r="A39" s="323"/>
      <c r="B39" s="542"/>
      <c r="C39" s="542"/>
      <c r="D39" s="542" t="s">
        <v>144</v>
      </c>
      <c r="E39" s="542" t="s">
        <v>644</v>
      </c>
      <c r="F39" s="542" t="s">
        <v>145</v>
      </c>
      <c r="G39" s="529"/>
      <c r="H39" s="539">
        <f t="shared" si="2"/>
        <v>525</v>
      </c>
      <c r="I39" s="543"/>
      <c r="J39" s="544" t="str">
        <f t="shared" si="3"/>
        <v>481 - 572</v>
      </c>
      <c r="K39" s="543"/>
      <c r="L39" s="543">
        <v>52</v>
      </c>
      <c r="M39" s="543"/>
      <c r="N39" s="543">
        <v>65</v>
      </c>
      <c r="O39" s="543"/>
      <c r="P39" s="543">
        <v>155</v>
      </c>
      <c r="Q39" s="543"/>
      <c r="R39" s="543">
        <v>120</v>
      </c>
      <c r="S39" s="543"/>
      <c r="T39" s="543">
        <v>70</v>
      </c>
      <c r="U39" s="543"/>
      <c r="V39" s="543">
        <v>63</v>
      </c>
      <c r="W39" s="543"/>
      <c r="X39" s="545">
        <v>35</v>
      </c>
      <c r="Y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08"/>
      <c r="EN39" s="308"/>
      <c r="EO39" s="308"/>
      <c r="EP39" s="308"/>
      <c r="EQ39" s="308"/>
      <c r="ER39" s="308"/>
      <c r="ES39" s="308"/>
      <c r="ET39" s="308"/>
      <c r="EU39" s="308"/>
      <c r="EV39" s="308"/>
      <c r="EW39" s="308"/>
      <c r="EX39" s="308"/>
      <c r="EY39" s="308"/>
      <c r="EZ39" s="308"/>
      <c r="FA39" s="308"/>
      <c r="FB39" s="308"/>
      <c r="FC39" s="308"/>
      <c r="FD39" s="308"/>
      <c r="FE39" s="308"/>
      <c r="FF39" s="308"/>
      <c r="FG39" s="308"/>
      <c r="FH39" s="308"/>
      <c r="FI39" s="308"/>
      <c r="FJ39" s="308"/>
      <c r="FK39" s="308"/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8"/>
      <c r="GJ39" s="308"/>
      <c r="GK39" s="308"/>
      <c r="GL39" s="308"/>
      <c r="GM39" s="308"/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8"/>
      <c r="GZ39" s="308"/>
      <c r="HA39" s="308"/>
      <c r="HB39" s="308"/>
      <c r="HC39" s="308"/>
      <c r="HD39" s="308"/>
      <c r="HE39" s="308"/>
      <c r="HF39" s="308"/>
      <c r="HG39" s="308"/>
      <c r="HH39" s="308"/>
      <c r="HI39" s="308"/>
      <c r="HJ39" s="308"/>
      <c r="HK39" s="308"/>
      <c r="HL39" s="308"/>
      <c r="HM39" s="308"/>
      <c r="HN39" s="308"/>
      <c r="HO39" s="308"/>
      <c r="HP39" s="308"/>
      <c r="HQ39" s="308"/>
      <c r="HR39" s="308"/>
      <c r="HS39" s="308"/>
      <c r="HT39" s="308"/>
      <c r="HU39" s="308"/>
      <c r="HV39" s="308"/>
      <c r="HW39" s="308"/>
      <c r="HX39" s="308"/>
      <c r="HY39" s="308"/>
      <c r="HZ39" s="308"/>
      <c r="IA39" s="308"/>
      <c r="IB39" s="308"/>
      <c r="IC39" s="308"/>
      <c r="ID39" s="308"/>
      <c r="IE39" s="308"/>
      <c r="IF39" s="308"/>
      <c r="IG39" s="308"/>
      <c r="IH39" s="308"/>
      <c r="II39" s="308"/>
    </row>
    <row r="40" spans="1:243" ht="12" customHeight="1">
      <c r="A40" s="323"/>
      <c r="B40" s="542"/>
      <c r="C40" s="542"/>
      <c r="D40" s="542" t="s">
        <v>147</v>
      </c>
      <c r="E40" s="542" t="s">
        <v>645</v>
      </c>
      <c r="F40" s="542" t="s">
        <v>148</v>
      </c>
      <c r="G40" s="529"/>
      <c r="H40" s="539">
        <f t="shared" si="2"/>
        <v>1019</v>
      </c>
      <c r="I40" s="543"/>
      <c r="J40" s="544" t="str">
        <f t="shared" si="3"/>
        <v>957 - 1,084</v>
      </c>
      <c r="K40" s="543"/>
      <c r="L40" s="543">
        <v>71</v>
      </c>
      <c r="M40" s="543"/>
      <c r="N40" s="543">
        <v>109</v>
      </c>
      <c r="O40" s="543"/>
      <c r="P40" s="543">
        <v>321</v>
      </c>
      <c r="Q40" s="543"/>
      <c r="R40" s="543">
        <v>224</v>
      </c>
      <c r="S40" s="543"/>
      <c r="T40" s="543">
        <v>159</v>
      </c>
      <c r="U40" s="543"/>
      <c r="V40" s="543">
        <v>135</v>
      </c>
      <c r="W40" s="543"/>
      <c r="X40" s="545">
        <v>65</v>
      </c>
      <c r="Y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8"/>
      <c r="EL40" s="308"/>
      <c r="EM40" s="308"/>
      <c r="EN40" s="308"/>
      <c r="EO40" s="308"/>
      <c r="EP40" s="308"/>
      <c r="EQ40" s="308"/>
      <c r="ER40" s="308"/>
      <c r="ES40" s="308"/>
      <c r="ET40" s="308"/>
      <c r="EU40" s="308"/>
      <c r="EV40" s="308"/>
      <c r="EW40" s="308"/>
      <c r="EX40" s="308"/>
      <c r="EY40" s="308"/>
      <c r="EZ40" s="308"/>
      <c r="FA40" s="308"/>
      <c r="FB40" s="308"/>
      <c r="FC40" s="308"/>
      <c r="FD40" s="308"/>
      <c r="FE40" s="308"/>
      <c r="FF40" s="308"/>
      <c r="FG40" s="308"/>
      <c r="FH40" s="308"/>
      <c r="FI40" s="30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  <c r="FY40" s="308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/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/>
      <c r="HK40" s="308"/>
      <c r="HL40" s="308"/>
      <c r="HM40" s="308"/>
      <c r="HN40" s="308"/>
      <c r="HO40" s="308"/>
      <c r="HP40" s="308"/>
      <c r="HQ40" s="308"/>
      <c r="HR40" s="308"/>
      <c r="HS40" s="308"/>
      <c r="HT40" s="308"/>
      <c r="HU40" s="308"/>
      <c r="HV40" s="308"/>
      <c r="HW40" s="308"/>
      <c r="HX40" s="308"/>
      <c r="HY40" s="308"/>
      <c r="HZ40" s="308"/>
      <c r="IA40" s="308"/>
      <c r="IB40" s="308"/>
      <c r="IC40" s="308"/>
      <c r="ID40" s="308"/>
      <c r="IE40" s="308"/>
      <c r="IF40" s="308"/>
      <c r="IG40" s="308"/>
      <c r="IH40" s="308"/>
      <c r="II40" s="308"/>
    </row>
    <row r="41" spans="1:243" ht="12" customHeight="1">
      <c r="A41" s="323"/>
      <c r="B41" s="542"/>
      <c r="C41" s="542"/>
      <c r="D41" s="542" t="s">
        <v>149</v>
      </c>
      <c r="E41" s="542" t="s">
        <v>646</v>
      </c>
      <c r="F41" s="542" t="s">
        <v>150</v>
      </c>
      <c r="G41" s="529"/>
      <c r="H41" s="539">
        <f t="shared" si="2"/>
        <v>631</v>
      </c>
      <c r="I41" s="543"/>
      <c r="J41" s="544" t="str">
        <f t="shared" si="3"/>
        <v>583 - 682</v>
      </c>
      <c r="K41" s="543"/>
      <c r="L41" s="543">
        <v>48</v>
      </c>
      <c r="M41" s="543"/>
      <c r="N41" s="543">
        <v>85</v>
      </c>
      <c r="O41" s="543"/>
      <c r="P41" s="543">
        <v>193</v>
      </c>
      <c r="Q41" s="543"/>
      <c r="R41" s="543">
        <v>135</v>
      </c>
      <c r="S41" s="543"/>
      <c r="T41" s="543">
        <v>83</v>
      </c>
      <c r="U41" s="543"/>
      <c r="V41" s="543">
        <v>87</v>
      </c>
      <c r="W41" s="543"/>
      <c r="X41" s="545">
        <v>40</v>
      </c>
      <c r="Y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8"/>
      <c r="EL41" s="308"/>
      <c r="EM41" s="308"/>
      <c r="EN41" s="308"/>
      <c r="EO41" s="308"/>
      <c r="EP41" s="308"/>
      <c r="EQ41" s="308"/>
      <c r="ER41" s="308"/>
      <c r="ES41" s="308"/>
      <c r="ET41" s="308"/>
      <c r="EU41" s="308"/>
      <c r="EV41" s="308"/>
      <c r="EW41" s="308"/>
      <c r="EX41" s="308"/>
      <c r="EY41" s="308"/>
      <c r="EZ41" s="308"/>
      <c r="FA41" s="308"/>
      <c r="FB41" s="308"/>
      <c r="FC41" s="308"/>
      <c r="FD41" s="308"/>
      <c r="FE41" s="308"/>
      <c r="FF41" s="308"/>
      <c r="FG41" s="308"/>
      <c r="FH41" s="308"/>
      <c r="FI41" s="308"/>
      <c r="FJ41" s="308"/>
      <c r="FK41" s="308"/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/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/>
      <c r="HK41" s="308"/>
      <c r="HL41" s="308"/>
      <c r="HM41" s="308"/>
      <c r="HN41" s="308"/>
      <c r="HO41" s="308"/>
      <c r="HP41" s="308"/>
      <c r="HQ41" s="308"/>
      <c r="HR41" s="308"/>
      <c r="HS41" s="308"/>
      <c r="HT41" s="308"/>
      <c r="HU41" s="308"/>
      <c r="HV41" s="308"/>
      <c r="HW41" s="308"/>
      <c r="HX41" s="308"/>
      <c r="HY41" s="308"/>
      <c r="HZ41" s="308"/>
      <c r="IA41" s="308"/>
      <c r="IB41" s="308"/>
      <c r="IC41" s="308"/>
      <c r="ID41" s="308"/>
      <c r="IE41" s="308"/>
      <c r="IF41" s="308"/>
      <c r="IG41" s="308"/>
      <c r="IH41" s="308"/>
      <c r="II41" s="308"/>
    </row>
    <row r="42" spans="1:243" ht="12" customHeight="1">
      <c r="A42" s="323"/>
      <c r="B42" s="542"/>
      <c r="C42" s="542"/>
      <c r="D42" s="542" t="s">
        <v>391</v>
      </c>
      <c r="E42" s="542" t="s">
        <v>647</v>
      </c>
      <c r="F42" s="542" t="s">
        <v>785</v>
      </c>
      <c r="G42" s="529"/>
      <c r="H42" s="539">
        <f t="shared" si="2"/>
        <v>1150</v>
      </c>
      <c r="I42" s="543"/>
      <c r="J42" s="544" t="str">
        <f t="shared" si="3"/>
        <v>1,084 - 1,218</v>
      </c>
      <c r="K42" s="543"/>
      <c r="L42" s="543">
        <v>88</v>
      </c>
      <c r="M42" s="543"/>
      <c r="N42" s="543">
        <v>146</v>
      </c>
      <c r="O42" s="543"/>
      <c r="P42" s="543">
        <v>357</v>
      </c>
      <c r="Q42" s="543"/>
      <c r="R42" s="543">
        <v>224</v>
      </c>
      <c r="S42" s="543"/>
      <c r="T42" s="543">
        <v>174</v>
      </c>
      <c r="U42" s="543"/>
      <c r="V42" s="543">
        <v>161</v>
      </c>
      <c r="W42" s="543"/>
      <c r="X42" s="545">
        <v>71</v>
      </c>
      <c r="Y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8"/>
      <c r="EL42" s="308"/>
      <c r="EM42" s="308"/>
      <c r="EN42" s="308"/>
      <c r="EO42" s="308"/>
      <c r="EP42" s="308"/>
      <c r="EQ42" s="308"/>
      <c r="ER42" s="308"/>
      <c r="ES42" s="308"/>
      <c r="ET42" s="308"/>
      <c r="EU42" s="308"/>
      <c r="EV42" s="308"/>
      <c r="EW42" s="308"/>
      <c r="EX42" s="308"/>
      <c r="EY42" s="308"/>
      <c r="EZ42" s="308"/>
      <c r="FA42" s="308"/>
      <c r="FB42" s="308"/>
      <c r="FC42" s="308"/>
      <c r="FD42" s="308"/>
      <c r="FE42" s="308"/>
      <c r="FF42" s="308"/>
      <c r="FG42" s="308"/>
      <c r="FH42" s="308"/>
      <c r="FI42" s="308"/>
      <c r="FJ42" s="308"/>
      <c r="FK42" s="308"/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  <c r="FY42" s="308"/>
      <c r="FZ42" s="308"/>
      <c r="GA42" s="308"/>
      <c r="GB42" s="308"/>
      <c r="GC42" s="308"/>
      <c r="GD42" s="308"/>
      <c r="GE42" s="308"/>
      <c r="GF42" s="308"/>
      <c r="GG42" s="308"/>
      <c r="GH42" s="308"/>
      <c r="GI42" s="308"/>
      <c r="GJ42" s="308"/>
      <c r="GK42" s="308"/>
      <c r="GL42" s="308"/>
      <c r="GM42" s="308"/>
      <c r="GN42" s="308"/>
      <c r="GO42" s="308"/>
      <c r="GP42" s="308"/>
      <c r="GQ42" s="308"/>
      <c r="GR42" s="308"/>
      <c r="GS42" s="308"/>
      <c r="GT42" s="308"/>
      <c r="GU42" s="308"/>
      <c r="GV42" s="308"/>
      <c r="GW42" s="308"/>
      <c r="GX42" s="308"/>
      <c r="GY42" s="308"/>
      <c r="GZ42" s="308"/>
      <c r="HA42" s="308"/>
      <c r="HB42" s="308"/>
      <c r="HC42" s="308"/>
      <c r="HD42" s="308"/>
      <c r="HE42" s="308"/>
      <c r="HF42" s="308"/>
      <c r="HG42" s="308"/>
      <c r="HH42" s="308"/>
      <c r="HI42" s="308"/>
      <c r="HJ42" s="308"/>
      <c r="HK42" s="308"/>
      <c r="HL42" s="308"/>
      <c r="HM42" s="308"/>
      <c r="HN42" s="308"/>
      <c r="HO42" s="308"/>
      <c r="HP42" s="308"/>
      <c r="HQ42" s="308"/>
      <c r="HR42" s="308"/>
      <c r="HS42" s="308"/>
      <c r="HT42" s="308"/>
      <c r="HU42" s="308"/>
      <c r="HV42" s="308"/>
      <c r="HW42" s="308"/>
      <c r="HX42" s="308"/>
      <c r="HY42" s="308"/>
      <c r="HZ42" s="308"/>
      <c r="IA42" s="308"/>
      <c r="IB42" s="308"/>
      <c r="IC42" s="308"/>
      <c r="ID42" s="308"/>
      <c r="IE42" s="308"/>
      <c r="IF42" s="308"/>
      <c r="IG42" s="308"/>
      <c r="IH42" s="308"/>
      <c r="II42" s="308"/>
    </row>
    <row r="43" spans="1:243" ht="12" customHeight="1">
      <c r="A43" s="323"/>
      <c r="B43" s="542"/>
      <c r="C43" s="542"/>
      <c r="D43" s="542" t="s">
        <v>392</v>
      </c>
      <c r="E43" s="542" t="s">
        <v>648</v>
      </c>
      <c r="F43" s="542" t="s">
        <v>458</v>
      </c>
      <c r="G43" s="529"/>
      <c r="H43" s="539">
        <f t="shared" si="2"/>
        <v>1531</v>
      </c>
      <c r="I43" s="543"/>
      <c r="J43" s="544" t="str">
        <f t="shared" si="3"/>
        <v>1,455 - 1,610</v>
      </c>
      <c r="K43" s="543"/>
      <c r="L43" s="543">
        <v>143</v>
      </c>
      <c r="M43" s="543"/>
      <c r="N43" s="543">
        <v>222</v>
      </c>
      <c r="O43" s="543"/>
      <c r="P43" s="543">
        <v>491</v>
      </c>
      <c r="Q43" s="543"/>
      <c r="R43" s="543">
        <v>317</v>
      </c>
      <c r="S43" s="543"/>
      <c r="T43" s="543">
        <v>179</v>
      </c>
      <c r="U43" s="543"/>
      <c r="V43" s="543">
        <v>179</v>
      </c>
      <c r="W43" s="543"/>
      <c r="X43" s="545">
        <v>99</v>
      </c>
      <c r="Y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  <c r="FJ43" s="308"/>
      <c r="FK43" s="308"/>
      <c r="FL43" s="308"/>
      <c r="FM43" s="308"/>
      <c r="FN43" s="308"/>
      <c r="FO43" s="308"/>
      <c r="FP43" s="308"/>
      <c r="FQ43" s="308"/>
      <c r="FR43" s="308"/>
      <c r="FS43" s="308"/>
      <c r="FT43" s="308"/>
      <c r="FU43" s="308"/>
      <c r="FV43" s="308"/>
      <c r="FW43" s="308"/>
      <c r="FX43" s="308"/>
      <c r="FY43" s="308"/>
      <c r="FZ43" s="308"/>
      <c r="GA43" s="308"/>
      <c r="GB43" s="308"/>
      <c r="GC43" s="308"/>
      <c r="GD43" s="308"/>
      <c r="GE43" s="308"/>
      <c r="GF43" s="308"/>
      <c r="GG43" s="308"/>
      <c r="GH43" s="308"/>
      <c r="GI43" s="308"/>
      <c r="GJ43" s="308"/>
      <c r="GK43" s="308"/>
      <c r="GL43" s="308"/>
      <c r="GM43" s="308"/>
      <c r="GN43" s="308"/>
      <c r="GO43" s="308"/>
      <c r="GP43" s="308"/>
      <c r="GQ43" s="308"/>
      <c r="GR43" s="308"/>
      <c r="GS43" s="308"/>
      <c r="GT43" s="308"/>
      <c r="GU43" s="308"/>
      <c r="GV43" s="308"/>
      <c r="GW43" s="308"/>
      <c r="GX43" s="308"/>
      <c r="GY43" s="308"/>
      <c r="GZ43" s="308"/>
      <c r="HA43" s="308"/>
      <c r="HB43" s="308"/>
      <c r="HC43" s="308"/>
      <c r="HD43" s="308"/>
      <c r="HE43" s="308"/>
      <c r="HF43" s="308"/>
      <c r="HG43" s="308"/>
      <c r="HH43" s="308"/>
      <c r="HI43" s="308"/>
      <c r="HJ43" s="308"/>
      <c r="HK43" s="308"/>
      <c r="HL43" s="308"/>
      <c r="HM43" s="308"/>
      <c r="HN43" s="308"/>
      <c r="HO43" s="308"/>
      <c r="HP43" s="308"/>
      <c r="HQ43" s="308"/>
      <c r="HR43" s="308"/>
      <c r="HS43" s="308"/>
      <c r="HT43" s="308"/>
      <c r="HU43" s="308"/>
      <c r="HV43" s="308"/>
      <c r="HW43" s="308"/>
      <c r="HX43" s="308"/>
      <c r="HY43" s="308"/>
      <c r="HZ43" s="308"/>
      <c r="IA43" s="308"/>
      <c r="IB43" s="308"/>
      <c r="IC43" s="308"/>
      <c r="ID43" s="308"/>
      <c r="IE43" s="308"/>
      <c r="IF43" s="308"/>
      <c r="IG43" s="308"/>
      <c r="IH43" s="308"/>
      <c r="II43" s="308"/>
    </row>
    <row r="44" spans="1:243" s="176" customFormat="1" ht="12" customHeight="1">
      <c r="A44" s="323"/>
      <c r="B44" s="542"/>
      <c r="C44" s="542"/>
      <c r="D44" s="542" t="s">
        <v>459</v>
      </c>
      <c r="E44" s="542" t="s">
        <v>649</v>
      </c>
      <c r="F44" s="542" t="s">
        <v>786</v>
      </c>
      <c r="G44" s="529"/>
      <c r="H44" s="539">
        <f t="shared" si="2"/>
        <v>1024</v>
      </c>
      <c r="I44" s="543"/>
      <c r="J44" s="544" t="str">
        <f t="shared" si="3"/>
        <v>962 - 1,089</v>
      </c>
      <c r="K44" s="543"/>
      <c r="L44" s="543">
        <v>116</v>
      </c>
      <c r="M44" s="543"/>
      <c r="N44" s="543">
        <v>141</v>
      </c>
      <c r="O44" s="543"/>
      <c r="P44" s="543">
        <v>270</v>
      </c>
      <c r="Q44" s="543"/>
      <c r="R44" s="543">
        <v>228</v>
      </c>
      <c r="S44" s="543"/>
      <c r="T44" s="543">
        <v>132</v>
      </c>
      <c r="U44" s="543"/>
      <c r="V44" s="543">
        <v>137</v>
      </c>
      <c r="W44" s="543"/>
      <c r="X44" s="545">
        <v>89</v>
      </c>
      <c r="Y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  <c r="ER44" s="308"/>
      <c r="ES44" s="308"/>
      <c r="ET44" s="308"/>
      <c r="EU44" s="308"/>
      <c r="EV44" s="308"/>
      <c r="EW44" s="308"/>
      <c r="EX44" s="308"/>
      <c r="EY44" s="308"/>
      <c r="EZ44" s="308"/>
      <c r="FA44" s="308"/>
      <c r="FB44" s="308"/>
      <c r="FC44" s="308"/>
      <c r="FD44" s="308"/>
      <c r="FE44" s="308"/>
      <c r="FF44" s="308"/>
      <c r="FG44" s="308"/>
      <c r="FH44" s="308"/>
      <c r="FI44" s="30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8"/>
      <c r="FT44" s="308"/>
      <c r="FU44" s="308"/>
      <c r="FV44" s="308"/>
      <c r="FW44" s="308"/>
      <c r="FX44" s="308"/>
      <c r="FY44" s="308"/>
      <c r="FZ44" s="308"/>
      <c r="GA44" s="308"/>
      <c r="GB44" s="308"/>
      <c r="GC44" s="308"/>
      <c r="GD44" s="308"/>
      <c r="GE44" s="308"/>
      <c r="GF44" s="308"/>
      <c r="GG44" s="308"/>
      <c r="GH44" s="308"/>
      <c r="GI44" s="308"/>
      <c r="GJ44" s="308"/>
      <c r="GK44" s="308"/>
      <c r="GL44" s="308"/>
      <c r="GM44" s="308"/>
      <c r="GN44" s="308"/>
      <c r="GO44" s="308"/>
      <c r="GP44" s="308"/>
      <c r="GQ44" s="308"/>
      <c r="GR44" s="308"/>
      <c r="GS44" s="308"/>
      <c r="GT44" s="308"/>
      <c r="GU44" s="308"/>
      <c r="GV44" s="308"/>
      <c r="GW44" s="308"/>
      <c r="GX44" s="308"/>
      <c r="GY44" s="308"/>
      <c r="GZ44" s="308"/>
      <c r="HA44" s="308"/>
      <c r="HB44" s="308"/>
      <c r="HC44" s="308"/>
      <c r="HD44" s="308"/>
      <c r="HE44" s="308"/>
      <c r="HF44" s="308"/>
      <c r="HG44" s="308"/>
      <c r="HH44" s="308"/>
      <c r="HI44" s="308"/>
      <c r="HJ44" s="308"/>
      <c r="HK44" s="308"/>
      <c r="HL44" s="308"/>
      <c r="HM44" s="308"/>
      <c r="HN44" s="308"/>
      <c r="HO44" s="308"/>
      <c r="HP44" s="308"/>
      <c r="HQ44" s="308"/>
      <c r="HR44" s="308"/>
      <c r="HS44" s="308"/>
      <c r="HT44" s="308"/>
      <c r="HU44" s="308"/>
      <c r="HV44" s="308"/>
      <c r="HW44" s="308"/>
      <c r="HX44" s="308"/>
      <c r="HY44" s="308"/>
      <c r="HZ44" s="308"/>
      <c r="IA44" s="308"/>
      <c r="IB44" s="308"/>
      <c r="IC44" s="308"/>
      <c r="ID44" s="308"/>
      <c r="IE44" s="308"/>
      <c r="IF44" s="308"/>
      <c r="IG44" s="308"/>
      <c r="IH44" s="308"/>
      <c r="II44" s="308"/>
    </row>
    <row r="45" spans="1:243" ht="12" customHeight="1">
      <c r="A45" s="323"/>
      <c r="B45" s="542"/>
      <c r="C45" s="542"/>
      <c r="D45" s="542" t="s">
        <v>393</v>
      </c>
      <c r="E45" s="542" t="s">
        <v>650</v>
      </c>
      <c r="F45" s="542" t="s">
        <v>549</v>
      </c>
      <c r="G45" s="529"/>
      <c r="H45" s="539">
        <f t="shared" si="2"/>
        <v>1178</v>
      </c>
      <c r="I45" s="543"/>
      <c r="J45" s="544" t="str">
        <f t="shared" si="3"/>
        <v>1,112 - 1,247</v>
      </c>
      <c r="K45" s="543"/>
      <c r="L45" s="543">
        <v>131</v>
      </c>
      <c r="M45" s="543"/>
      <c r="N45" s="543">
        <v>158</v>
      </c>
      <c r="O45" s="543"/>
      <c r="P45" s="543">
        <v>363</v>
      </c>
      <c r="Q45" s="543"/>
      <c r="R45" s="543">
        <v>222</v>
      </c>
      <c r="S45" s="543"/>
      <c r="T45" s="543">
        <v>162</v>
      </c>
      <c r="U45" s="543"/>
      <c r="V45" s="543">
        <v>142</v>
      </c>
      <c r="W45" s="543"/>
      <c r="X45" s="545">
        <v>95</v>
      </c>
      <c r="Y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8"/>
      <c r="EL45" s="308"/>
      <c r="EM45" s="308"/>
      <c r="EN45" s="308"/>
      <c r="EO45" s="308"/>
      <c r="EP45" s="308"/>
      <c r="EQ45" s="308"/>
      <c r="ER45" s="308"/>
      <c r="ES45" s="308"/>
      <c r="ET45" s="308"/>
      <c r="EU45" s="308"/>
      <c r="EV45" s="308"/>
      <c r="EW45" s="308"/>
      <c r="EX45" s="308"/>
      <c r="EY45" s="308"/>
      <c r="EZ45" s="308"/>
      <c r="FA45" s="308"/>
      <c r="FB45" s="308"/>
      <c r="FC45" s="308"/>
      <c r="FD45" s="308"/>
      <c r="FE45" s="308"/>
      <c r="FF45" s="308"/>
      <c r="FG45" s="308"/>
      <c r="FH45" s="308"/>
      <c r="FI45" s="308"/>
      <c r="FJ45" s="308"/>
      <c r="FK45" s="308"/>
      <c r="FL45" s="308"/>
      <c r="FM45" s="308"/>
      <c r="FN45" s="308"/>
      <c r="FO45" s="308"/>
      <c r="FP45" s="308"/>
      <c r="FQ45" s="308"/>
      <c r="FR45" s="308"/>
      <c r="FS45" s="308"/>
      <c r="FT45" s="308"/>
      <c r="FU45" s="308"/>
      <c r="FV45" s="308"/>
      <c r="FW45" s="308"/>
      <c r="FX45" s="308"/>
      <c r="FY45" s="308"/>
      <c r="FZ45" s="308"/>
      <c r="GA45" s="308"/>
      <c r="GB45" s="308"/>
      <c r="GC45" s="308"/>
      <c r="GD45" s="308"/>
      <c r="GE45" s="308"/>
      <c r="GF45" s="308"/>
      <c r="GG45" s="308"/>
      <c r="GH45" s="308"/>
      <c r="GI45" s="308"/>
      <c r="GJ45" s="308"/>
      <c r="GK45" s="308"/>
      <c r="GL45" s="308"/>
      <c r="GM45" s="308"/>
      <c r="GN45" s="308"/>
      <c r="GO45" s="308"/>
      <c r="GP45" s="308"/>
      <c r="GQ45" s="308"/>
      <c r="GR45" s="308"/>
      <c r="GS45" s="308"/>
      <c r="GT45" s="308"/>
      <c r="GU45" s="308"/>
      <c r="GV45" s="308"/>
      <c r="GW45" s="308"/>
      <c r="GX45" s="308"/>
      <c r="GY45" s="308"/>
      <c r="GZ45" s="308"/>
      <c r="HA45" s="308"/>
      <c r="HB45" s="308"/>
      <c r="HC45" s="308"/>
      <c r="HD45" s="308"/>
      <c r="HE45" s="308"/>
      <c r="HF45" s="308"/>
      <c r="HG45" s="308"/>
      <c r="HH45" s="308"/>
      <c r="HI45" s="308"/>
      <c r="HJ45" s="308"/>
      <c r="HK45" s="308"/>
      <c r="HL45" s="308"/>
      <c r="HM45" s="308"/>
      <c r="HN45" s="308"/>
      <c r="HO45" s="308"/>
      <c r="HP45" s="308"/>
      <c r="HQ45" s="308"/>
      <c r="HR45" s="308"/>
      <c r="HS45" s="308"/>
      <c r="HT45" s="308"/>
      <c r="HU45" s="308"/>
      <c r="HV45" s="308"/>
      <c r="HW45" s="308"/>
      <c r="HX45" s="308"/>
      <c r="HY45" s="308"/>
      <c r="HZ45" s="308"/>
      <c r="IA45" s="308"/>
      <c r="IB45" s="308"/>
      <c r="IC45" s="308"/>
      <c r="ID45" s="308"/>
      <c r="IE45" s="308"/>
      <c r="IF45" s="308"/>
      <c r="IG45" s="308"/>
      <c r="IH45" s="308"/>
      <c r="II45" s="308"/>
    </row>
    <row r="46" spans="1:243" ht="12" customHeight="1">
      <c r="A46" s="323"/>
      <c r="B46" s="542"/>
      <c r="C46" s="542"/>
      <c r="D46" s="542" t="s">
        <v>394</v>
      </c>
      <c r="E46" s="542" t="s">
        <v>651</v>
      </c>
      <c r="F46" s="542" t="s">
        <v>787</v>
      </c>
      <c r="G46" s="529"/>
      <c r="H46" s="539">
        <f t="shared" si="2"/>
        <v>1061</v>
      </c>
      <c r="I46" s="543"/>
      <c r="J46" s="544" t="str">
        <f t="shared" si="3"/>
        <v>998 - 1,127</v>
      </c>
      <c r="K46" s="543"/>
      <c r="L46" s="543">
        <v>113</v>
      </c>
      <c r="M46" s="543"/>
      <c r="N46" s="543">
        <v>109</v>
      </c>
      <c r="O46" s="543"/>
      <c r="P46" s="543">
        <v>316</v>
      </c>
      <c r="Q46" s="543"/>
      <c r="R46" s="543">
        <v>227</v>
      </c>
      <c r="S46" s="543"/>
      <c r="T46" s="543">
        <v>149</v>
      </c>
      <c r="U46" s="543"/>
      <c r="V46" s="543">
        <v>147</v>
      </c>
      <c r="W46" s="543"/>
      <c r="X46" s="545">
        <v>102</v>
      </c>
      <c r="Y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8"/>
      <c r="EL46" s="308"/>
      <c r="EM46" s="308"/>
      <c r="EN46" s="308"/>
      <c r="EO46" s="308"/>
      <c r="EP46" s="308"/>
      <c r="EQ46" s="308"/>
      <c r="ER46" s="308"/>
      <c r="ES46" s="308"/>
      <c r="ET46" s="308"/>
      <c r="EU46" s="308"/>
      <c r="EV46" s="308"/>
      <c r="EW46" s="308"/>
      <c r="EX46" s="308"/>
      <c r="EY46" s="308"/>
      <c r="EZ46" s="308"/>
      <c r="FA46" s="308"/>
      <c r="FB46" s="308"/>
      <c r="FC46" s="308"/>
      <c r="FD46" s="308"/>
      <c r="FE46" s="308"/>
      <c r="FF46" s="308"/>
      <c r="FG46" s="308"/>
      <c r="FH46" s="308"/>
      <c r="FI46" s="308"/>
      <c r="FJ46" s="308"/>
      <c r="FK46" s="308"/>
      <c r="FL46" s="308"/>
      <c r="FM46" s="308"/>
      <c r="FN46" s="308"/>
      <c r="FO46" s="308"/>
      <c r="FP46" s="308"/>
      <c r="FQ46" s="308"/>
      <c r="FR46" s="308"/>
      <c r="FS46" s="308"/>
      <c r="FT46" s="308"/>
      <c r="FU46" s="308"/>
      <c r="FV46" s="308"/>
      <c r="FW46" s="308"/>
      <c r="FX46" s="308"/>
      <c r="FY46" s="308"/>
      <c r="FZ46" s="308"/>
      <c r="GA46" s="308"/>
      <c r="GB46" s="308"/>
      <c r="GC46" s="308"/>
      <c r="GD46" s="308"/>
      <c r="GE46" s="308"/>
      <c r="GF46" s="308"/>
      <c r="GG46" s="308"/>
      <c r="GH46" s="308"/>
      <c r="GI46" s="308"/>
      <c r="GJ46" s="308"/>
      <c r="GK46" s="308"/>
      <c r="GL46" s="308"/>
      <c r="GM46" s="308"/>
      <c r="GN46" s="308"/>
      <c r="GO46" s="308"/>
      <c r="GP46" s="308"/>
      <c r="GQ46" s="308"/>
      <c r="GR46" s="308"/>
      <c r="GS46" s="308"/>
      <c r="GT46" s="308"/>
      <c r="GU46" s="308"/>
      <c r="GV46" s="308"/>
      <c r="GW46" s="308"/>
      <c r="GX46" s="308"/>
      <c r="GY46" s="308"/>
      <c r="GZ46" s="308"/>
      <c r="HA46" s="308"/>
      <c r="HB46" s="308"/>
      <c r="HC46" s="308"/>
      <c r="HD46" s="308"/>
      <c r="HE46" s="308"/>
      <c r="HF46" s="308"/>
      <c r="HG46" s="308"/>
      <c r="HH46" s="308"/>
      <c r="HI46" s="308"/>
      <c r="HJ46" s="308"/>
      <c r="HK46" s="308"/>
      <c r="HL46" s="308"/>
      <c r="HM46" s="308"/>
      <c r="HN46" s="308"/>
      <c r="HO46" s="308"/>
      <c r="HP46" s="308"/>
      <c r="HQ46" s="308"/>
      <c r="HR46" s="308"/>
      <c r="HS46" s="308"/>
      <c r="HT46" s="308"/>
      <c r="HU46" s="308"/>
      <c r="HV46" s="308"/>
      <c r="HW46" s="308"/>
      <c r="HX46" s="308"/>
      <c r="HY46" s="308"/>
      <c r="HZ46" s="308"/>
      <c r="IA46" s="308"/>
      <c r="IB46" s="308"/>
      <c r="IC46" s="308"/>
      <c r="ID46" s="308"/>
      <c r="IE46" s="308"/>
      <c r="IF46" s="308"/>
      <c r="IG46" s="308"/>
      <c r="IH46" s="308"/>
      <c r="II46" s="308"/>
    </row>
    <row r="47" spans="1:243" ht="12" customHeight="1">
      <c r="A47" s="323"/>
      <c r="B47" s="542"/>
      <c r="C47" s="542"/>
      <c r="D47" s="542" t="s">
        <v>395</v>
      </c>
      <c r="E47" s="542" t="s">
        <v>652</v>
      </c>
      <c r="F47" s="542" t="s">
        <v>788</v>
      </c>
      <c r="G47" s="529"/>
      <c r="H47" s="539">
        <f t="shared" si="2"/>
        <v>775</v>
      </c>
      <c r="I47" s="543"/>
      <c r="J47" s="544" t="str">
        <f t="shared" si="3"/>
        <v>721 - 832</v>
      </c>
      <c r="K47" s="543"/>
      <c r="L47" s="543">
        <v>67</v>
      </c>
      <c r="M47" s="543"/>
      <c r="N47" s="543">
        <v>89</v>
      </c>
      <c r="O47" s="543"/>
      <c r="P47" s="543">
        <v>240</v>
      </c>
      <c r="Q47" s="543"/>
      <c r="R47" s="543">
        <v>163</v>
      </c>
      <c r="S47" s="543"/>
      <c r="T47" s="543">
        <v>112</v>
      </c>
      <c r="U47" s="543"/>
      <c r="V47" s="543">
        <v>104</v>
      </c>
      <c r="W47" s="543"/>
      <c r="X47" s="545">
        <v>57</v>
      </c>
      <c r="Y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8"/>
      <c r="EL47" s="308"/>
      <c r="EM47" s="308"/>
      <c r="EN47" s="308"/>
      <c r="EO47" s="308"/>
      <c r="EP47" s="308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308"/>
      <c r="FH47" s="308"/>
      <c r="FI47" s="308"/>
      <c r="FJ47" s="308"/>
      <c r="FK47" s="308"/>
      <c r="FL47" s="308"/>
      <c r="FM47" s="308"/>
      <c r="FN47" s="308"/>
      <c r="FO47" s="308"/>
      <c r="FP47" s="308"/>
      <c r="FQ47" s="308"/>
      <c r="FR47" s="308"/>
      <c r="FS47" s="308"/>
      <c r="FT47" s="308"/>
      <c r="FU47" s="308"/>
      <c r="FV47" s="308"/>
      <c r="FW47" s="308"/>
      <c r="FX47" s="308"/>
      <c r="FY47" s="308"/>
      <c r="FZ47" s="308"/>
      <c r="GA47" s="308"/>
      <c r="GB47" s="308"/>
      <c r="GC47" s="308"/>
      <c r="GD47" s="308"/>
      <c r="GE47" s="308"/>
      <c r="GF47" s="308"/>
      <c r="GG47" s="308"/>
      <c r="GH47" s="308"/>
      <c r="GI47" s="308"/>
      <c r="GJ47" s="308"/>
      <c r="GK47" s="308"/>
      <c r="GL47" s="308"/>
      <c r="GM47" s="308"/>
      <c r="GN47" s="308"/>
      <c r="GO47" s="308"/>
      <c r="GP47" s="308"/>
      <c r="GQ47" s="308"/>
      <c r="GR47" s="308"/>
      <c r="GS47" s="308"/>
      <c r="GT47" s="308"/>
      <c r="GU47" s="308"/>
      <c r="GV47" s="308"/>
      <c r="GW47" s="308"/>
      <c r="GX47" s="308"/>
      <c r="GY47" s="308"/>
      <c r="GZ47" s="308"/>
      <c r="HA47" s="308"/>
      <c r="HB47" s="308"/>
      <c r="HC47" s="308"/>
      <c r="HD47" s="308"/>
      <c r="HE47" s="308"/>
      <c r="HF47" s="308"/>
      <c r="HG47" s="308"/>
      <c r="HH47" s="308"/>
      <c r="HI47" s="308"/>
      <c r="HJ47" s="308"/>
      <c r="HK47" s="308"/>
      <c r="HL47" s="308"/>
      <c r="HM47" s="308"/>
      <c r="HN47" s="308"/>
      <c r="HO47" s="308"/>
      <c r="HP47" s="308"/>
      <c r="HQ47" s="308"/>
      <c r="HR47" s="308"/>
      <c r="HS47" s="308"/>
      <c r="HT47" s="308"/>
      <c r="HU47" s="308"/>
      <c r="HV47" s="308"/>
      <c r="HW47" s="308"/>
      <c r="HX47" s="308"/>
      <c r="HY47" s="308"/>
      <c r="HZ47" s="308"/>
      <c r="IA47" s="308"/>
      <c r="IB47" s="308"/>
      <c r="IC47" s="308"/>
      <c r="ID47" s="308"/>
      <c r="IE47" s="308"/>
      <c r="IF47" s="308"/>
      <c r="IG47" s="308"/>
      <c r="IH47" s="308"/>
      <c r="II47" s="308"/>
    </row>
    <row r="48" spans="1:243" ht="12" customHeight="1">
      <c r="A48" s="323"/>
      <c r="B48" s="542"/>
      <c r="C48" s="542"/>
      <c r="D48" s="542" t="s">
        <v>139</v>
      </c>
      <c r="E48" s="542" t="s">
        <v>653</v>
      </c>
      <c r="F48" s="542" t="s">
        <v>140</v>
      </c>
      <c r="G48" s="529"/>
      <c r="H48" s="539">
        <f t="shared" si="2"/>
        <v>684</v>
      </c>
      <c r="I48" s="543"/>
      <c r="J48" s="544" t="str">
        <f t="shared" si="3"/>
        <v>634 - 737</v>
      </c>
      <c r="K48" s="543"/>
      <c r="L48" s="543">
        <v>58</v>
      </c>
      <c r="M48" s="543"/>
      <c r="N48" s="543">
        <v>70</v>
      </c>
      <c r="O48" s="543"/>
      <c r="P48" s="543">
        <v>212</v>
      </c>
      <c r="Q48" s="543"/>
      <c r="R48" s="543">
        <v>156</v>
      </c>
      <c r="S48" s="543"/>
      <c r="T48" s="543">
        <v>116</v>
      </c>
      <c r="U48" s="543"/>
      <c r="V48" s="543">
        <v>72</v>
      </c>
      <c r="W48" s="543"/>
      <c r="X48" s="545">
        <v>42</v>
      </c>
      <c r="Y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8"/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8"/>
      <c r="EW48" s="308"/>
      <c r="EX48" s="308"/>
      <c r="EY48" s="308"/>
      <c r="EZ48" s="308"/>
      <c r="FA48" s="308"/>
      <c r="FB48" s="308"/>
      <c r="FC48" s="308"/>
      <c r="FD48" s="308"/>
      <c r="FE48" s="308"/>
      <c r="FF48" s="308"/>
      <c r="FG48" s="308"/>
      <c r="FH48" s="308"/>
      <c r="FI48" s="308"/>
      <c r="FJ48" s="308"/>
      <c r="FK48" s="308"/>
      <c r="FL48" s="308"/>
      <c r="FM48" s="308"/>
      <c r="FN48" s="308"/>
      <c r="FO48" s="308"/>
      <c r="FP48" s="308"/>
      <c r="FQ48" s="308"/>
      <c r="FR48" s="308"/>
      <c r="FS48" s="308"/>
      <c r="FT48" s="308"/>
      <c r="FU48" s="308"/>
      <c r="FV48" s="308"/>
      <c r="FW48" s="308"/>
      <c r="FX48" s="308"/>
      <c r="FY48" s="308"/>
      <c r="FZ48" s="308"/>
      <c r="GA48" s="308"/>
      <c r="GB48" s="308"/>
      <c r="GC48" s="308"/>
      <c r="GD48" s="308"/>
      <c r="GE48" s="308"/>
      <c r="GF48" s="308"/>
      <c r="GG48" s="308"/>
      <c r="GH48" s="308"/>
      <c r="GI48" s="308"/>
      <c r="GJ48" s="308"/>
      <c r="GK48" s="308"/>
      <c r="GL48" s="308"/>
      <c r="GM48" s="308"/>
      <c r="GN48" s="308"/>
      <c r="GO48" s="308"/>
      <c r="GP48" s="308"/>
      <c r="GQ48" s="308"/>
      <c r="GR48" s="308"/>
      <c r="GS48" s="308"/>
      <c r="GT48" s="308"/>
      <c r="GU48" s="308"/>
      <c r="GV48" s="308"/>
      <c r="GW48" s="308"/>
      <c r="GX48" s="308"/>
      <c r="GY48" s="308"/>
      <c r="GZ48" s="308"/>
      <c r="HA48" s="308"/>
      <c r="HB48" s="308"/>
      <c r="HC48" s="308"/>
      <c r="HD48" s="308"/>
      <c r="HE48" s="308"/>
      <c r="HF48" s="308"/>
      <c r="HG48" s="308"/>
      <c r="HH48" s="308"/>
      <c r="HI48" s="308"/>
      <c r="HJ48" s="308"/>
      <c r="HK48" s="308"/>
      <c r="HL48" s="308"/>
      <c r="HM48" s="308"/>
      <c r="HN48" s="308"/>
      <c r="HO48" s="308"/>
      <c r="HP48" s="308"/>
      <c r="HQ48" s="308"/>
      <c r="HR48" s="308"/>
      <c r="HS48" s="308"/>
      <c r="HT48" s="308"/>
      <c r="HU48" s="308"/>
      <c r="HV48" s="308"/>
      <c r="HW48" s="308"/>
      <c r="HX48" s="308"/>
      <c r="HY48" s="308"/>
      <c r="HZ48" s="308"/>
      <c r="IA48" s="308"/>
      <c r="IB48" s="308"/>
      <c r="IC48" s="308"/>
      <c r="ID48" s="308"/>
      <c r="IE48" s="308"/>
      <c r="IF48" s="308"/>
      <c r="IG48" s="308"/>
      <c r="IH48" s="308"/>
      <c r="II48" s="308"/>
    </row>
    <row r="49" spans="1:243" ht="12" customHeight="1">
      <c r="A49" s="323"/>
      <c r="B49" s="542"/>
      <c r="C49" s="542"/>
      <c r="D49" s="542" t="s">
        <v>396</v>
      </c>
      <c r="E49" s="542" t="s">
        <v>654</v>
      </c>
      <c r="F49" s="542" t="s">
        <v>460</v>
      </c>
      <c r="G49" s="529"/>
      <c r="H49" s="539">
        <f t="shared" si="2"/>
        <v>2305</v>
      </c>
      <c r="I49" s="543"/>
      <c r="J49" s="544" t="str">
        <f t="shared" si="3"/>
        <v>2,212 - 2,401</v>
      </c>
      <c r="K49" s="543"/>
      <c r="L49" s="543">
        <v>181</v>
      </c>
      <c r="M49" s="543"/>
      <c r="N49" s="543">
        <v>258</v>
      </c>
      <c r="O49" s="543"/>
      <c r="P49" s="543">
        <v>755</v>
      </c>
      <c r="Q49" s="543"/>
      <c r="R49" s="543">
        <v>543</v>
      </c>
      <c r="S49" s="543"/>
      <c r="T49" s="543">
        <v>317</v>
      </c>
      <c r="U49" s="543"/>
      <c r="V49" s="543">
        <v>251</v>
      </c>
      <c r="W49" s="543"/>
      <c r="X49" s="545">
        <v>118</v>
      </c>
      <c r="Y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  <c r="GF49" s="308"/>
      <c r="GG49" s="308"/>
      <c r="GH49" s="308"/>
      <c r="GI49" s="308"/>
      <c r="GJ49" s="308"/>
      <c r="GK49" s="308"/>
      <c r="GL49" s="308"/>
      <c r="GM49" s="308"/>
      <c r="GN49" s="308"/>
      <c r="GO49" s="308"/>
      <c r="GP49" s="308"/>
      <c r="GQ49" s="308"/>
      <c r="GR49" s="308"/>
      <c r="GS49" s="308"/>
      <c r="GT49" s="308"/>
      <c r="GU49" s="308"/>
      <c r="GV49" s="308"/>
      <c r="GW49" s="308"/>
      <c r="GX49" s="308"/>
      <c r="GY49" s="308"/>
      <c r="GZ49" s="308"/>
      <c r="HA49" s="308"/>
      <c r="HB49" s="308"/>
      <c r="HC49" s="308"/>
      <c r="HD49" s="308"/>
      <c r="HE49" s="308"/>
      <c r="HF49" s="308"/>
      <c r="HG49" s="308"/>
      <c r="HH49" s="308"/>
      <c r="HI49" s="308"/>
      <c r="HJ49" s="308"/>
      <c r="HK49" s="308"/>
      <c r="HL49" s="308"/>
      <c r="HM49" s="308"/>
      <c r="HN49" s="308"/>
      <c r="HO49" s="308"/>
      <c r="HP49" s="308"/>
      <c r="HQ49" s="308"/>
      <c r="HR49" s="308"/>
      <c r="HS49" s="308"/>
      <c r="HT49" s="308"/>
      <c r="HU49" s="308"/>
      <c r="HV49" s="308"/>
      <c r="HW49" s="308"/>
      <c r="HX49" s="308"/>
      <c r="HY49" s="308"/>
      <c r="HZ49" s="308"/>
      <c r="IA49" s="308"/>
      <c r="IB49" s="308"/>
      <c r="IC49" s="308"/>
      <c r="ID49" s="308"/>
      <c r="IE49" s="308"/>
      <c r="IF49" s="308"/>
      <c r="IG49" s="308"/>
      <c r="IH49" s="308"/>
      <c r="II49" s="308"/>
    </row>
    <row r="50" spans="1:243" ht="12" customHeight="1">
      <c r="A50" s="323"/>
      <c r="B50" s="542"/>
      <c r="C50" s="542"/>
      <c r="D50" s="542" t="s">
        <v>397</v>
      </c>
      <c r="E50" s="542" t="s">
        <v>655</v>
      </c>
      <c r="F50" s="542" t="s">
        <v>461</v>
      </c>
      <c r="G50" s="529"/>
      <c r="H50" s="539">
        <f t="shared" si="2"/>
        <v>2964</v>
      </c>
      <c r="I50" s="543"/>
      <c r="J50" s="544" t="str">
        <f t="shared" si="3"/>
        <v>2,858 - 3,073</v>
      </c>
      <c r="K50" s="543"/>
      <c r="L50" s="543">
        <v>197</v>
      </c>
      <c r="M50" s="543"/>
      <c r="N50" s="543">
        <v>293</v>
      </c>
      <c r="O50" s="543"/>
      <c r="P50" s="543">
        <v>987</v>
      </c>
      <c r="Q50" s="543"/>
      <c r="R50" s="543">
        <v>749</v>
      </c>
      <c r="S50" s="543"/>
      <c r="T50" s="543">
        <v>406</v>
      </c>
      <c r="U50" s="543"/>
      <c r="V50" s="543">
        <v>332</v>
      </c>
      <c r="W50" s="543"/>
      <c r="X50" s="545">
        <v>131</v>
      </c>
      <c r="Y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8"/>
      <c r="EL50" s="308"/>
      <c r="EM50" s="308"/>
      <c r="EN50" s="308"/>
      <c r="EO50" s="308"/>
      <c r="EP50" s="308"/>
      <c r="EQ50" s="308"/>
      <c r="ER50" s="308"/>
      <c r="ES50" s="308"/>
      <c r="ET50" s="308"/>
      <c r="EU50" s="308"/>
      <c r="EV50" s="308"/>
      <c r="EW50" s="308"/>
      <c r="EX50" s="308"/>
      <c r="EY50" s="308"/>
      <c r="EZ50" s="308"/>
      <c r="FA50" s="308"/>
      <c r="FB50" s="308"/>
      <c r="FC50" s="308"/>
      <c r="FD50" s="308"/>
      <c r="FE50" s="308"/>
      <c r="FF50" s="308"/>
      <c r="FG50" s="308"/>
      <c r="FH50" s="308"/>
      <c r="FI50" s="308"/>
      <c r="FJ50" s="308"/>
      <c r="FK50" s="308"/>
      <c r="FL50" s="308"/>
      <c r="FM50" s="308"/>
      <c r="FN50" s="308"/>
      <c r="FO50" s="308"/>
      <c r="FP50" s="308"/>
      <c r="FQ50" s="308"/>
      <c r="FR50" s="308"/>
      <c r="FS50" s="308"/>
      <c r="FT50" s="308"/>
      <c r="FU50" s="308"/>
      <c r="FV50" s="308"/>
      <c r="FW50" s="308"/>
      <c r="FX50" s="308"/>
      <c r="FY50" s="308"/>
      <c r="FZ50" s="308"/>
      <c r="GA50" s="308"/>
      <c r="GB50" s="308"/>
      <c r="GC50" s="308"/>
      <c r="GD50" s="308"/>
      <c r="GE50" s="308"/>
      <c r="GF50" s="308"/>
      <c r="GG50" s="308"/>
      <c r="GH50" s="308"/>
      <c r="GI50" s="308"/>
      <c r="GJ50" s="308"/>
      <c r="GK50" s="308"/>
      <c r="GL50" s="308"/>
      <c r="GM50" s="308"/>
      <c r="GN50" s="308"/>
      <c r="GO50" s="308"/>
      <c r="GP50" s="308"/>
      <c r="GQ50" s="308"/>
      <c r="GR50" s="308"/>
      <c r="GS50" s="308"/>
      <c r="GT50" s="308"/>
      <c r="GU50" s="308"/>
      <c r="GV50" s="308"/>
      <c r="GW50" s="308"/>
      <c r="GX50" s="308"/>
      <c r="GY50" s="308"/>
      <c r="GZ50" s="308"/>
      <c r="HA50" s="308"/>
      <c r="HB50" s="308"/>
      <c r="HC50" s="308"/>
      <c r="HD50" s="308"/>
      <c r="HE50" s="308"/>
      <c r="HF50" s="308"/>
      <c r="HG50" s="308"/>
      <c r="HH50" s="308"/>
      <c r="HI50" s="308"/>
      <c r="HJ50" s="308"/>
      <c r="HK50" s="308"/>
      <c r="HL50" s="308"/>
      <c r="HM50" s="308"/>
      <c r="HN50" s="308"/>
      <c r="HO50" s="308"/>
      <c r="HP50" s="308"/>
      <c r="HQ50" s="308"/>
      <c r="HR50" s="308"/>
      <c r="HS50" s="308"/>
      <c r="HT50" s="308"/>
      <c r="HU50" s="308"/>
      <c r="HV50" s="308"/>
      <c r="HW50" s="308"/>
      <c r="HX50" s="308"/>
      <c r="HY50" s="308"/>
      <c r="HZ50" s="308"/>
      <c r="IA50" s="308"/>
      <c r="IB50" s="308"/>
      <c r="IC50" s="308"/>
      <c r="ID50" s="308"/>
      <c r="IE50" s="308"/>
      <c r="IF50" s="308"/>
      <c r="IG50" s="308"/>
      <c r="IH50" s="308"/>
      <c r="II50" s="308"/>
    </row>
    <row r="51" spans="1:243" ht="12" customHeight="1">
      <c r="A51" s="323"/>
      <c r="B51" s="542"/>
      <c r="C51" s="542"/>
      <c r="D51" s="542" t="s">
        <v>398</v>
      </c>
      <c r="E51" s="542" t="s">
        <v>656</v>
      </c>
      <c r="F51" s="542" t="s">
        <v>548</v>
      </c>
      <c r="G51" s="529"/>
      <c r="H51" s="539">
        <f t="shared" si="2"/>
        <v>698</v>
      </c>
      <c r="I51" s="543"/>
      <c r="J51" s="544" t="str">
        <f t="shared" si="3"/>
        <v>647 - 752</v>
      </c>
      <c r="K51" s="543"/>
      <c r="L51" s="543">
        <v>86</v>
      </c>
      <c r="M51" s="543"/>
      <c r="N51" s="543">
        <v>98</v>
      </c>
      <c r="O51" s="543"/>
      <c r="P51" s="543">
        <v>209</v>
      </c>
      <c r="Q51" s="543"/>
      <c r="R51" s="543">
        <v>134</v>
      </c>
      <c r="S51" s="543"/>
      <c r="T51" s="543">
        <v>90</v>
      </c>
      <c r="U51" s="543"/>
      <c r="V51" s="543">
        <v>81</v>
      </c>
      <c r="W51" s="543"/>
      <c r="X51" s="545">
        <v>61</v>
      </c>
      <c r="Y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8"/>
      <c r="ES51" s="308"/>
      <c r="ET51" s="308"/>
      <c r="EU51" s="308"/>
      <c r="EV51" s="308"/>
      <c r="EW51" s="308"/>
      <c r="EX51" s="308"/>
      <c r="EY51" s="308"/>
      <c r="EZ51" s="308"/>
      <c r="FA51" s="308"/>
      <c r="FB51" s="308"/>
      <c r="FC51" s="308"/>
      <c r="FD51" s="308"/>
      <c r="FE51" s="308"/>
      <c r="FF51" s="308"/>
      <c r="FG51" s="308"/>
      <c r="FH51" s="308"/>
      <c r="FI51" s="308"/>
      <c r="FJ51" s="308"/>
      <c r="FK51" s="308"/>
      <c r="FL51" s="308"/>
      <c r="FM51" s="308"/>
      <c r="FN51" s="308"/>
      <c r="FO51" s="308"/>
      <c r="FP51" s="308"/>
      <c r="FQ51" s="308"/>
      <c r="FR51" s="308"/>
      <c r="FS51" s="308"/>
      <c r="FT51" s="308"/>
      <c r="FU51" s="308"/>
      <c r="FV51" s="308"/>
      <c r="FW51" s="308"/>
      <c r="FX51" s="308"/>
      <c r="FY51" s="308"/>
      <c r="FZ51" s="308"/>
      <c r="GA51" s="308"/>
      <c r="GB51" s="308"/>
      <c r="GC51" s="308"/>
      <c r="GD51" s="308"/>
      <c r="GE51" s="308"/>
      <c r="GF51" s="308"/>
      <c r="GG51" s="308"/>
      <c r="GH51" s="308"/>
      <c r="GI51" s="308"/>
      <c r="GJ51" s="308"/>
      <c r="GK51" s="308"/>
      <c r="GL51" s="308"/>
      <c r="GM51" s="308"/>
      <c r="GN51" s="308"/>
      <c r="GO51" s="308"/>
      <c r="GP51" s="308"/>
      <c r="GQ51" s="308"/>
      <c r="GR51" s="308"/>
      <c r="GS51" s="308"/>
      <c r="GT51" s="308"/>
      <c r="GU51" s="308"/>
      <c r="GV51" s="308"/>
      <c r="GW51" s="308"/>
      <c r="GX51" s="308"/>
      <c r="GY51" s="308"/>
      <c r="GZ51" s="308"/>
      <c r="HA51" s="308"/>
      <c r="HB51" s="308"/>
      <c r="HC51" s="308"/>
      <c r="HD51" s="308"/>
      <c r="HE51" s="308"/>
      <c r="HF51" s="308"/>
      <c r="HG51" s="308"/>
      <c r="HH51" s="308"/>
      <c r="HI51" s="308"/>
      <c r="HJ51" s="308"/>
      <c r="HK51" s="308"/>
      <c r="HL51" s="308"/>
      <c r="HM51" s="308"/>
      <c r="HN51" s="308"/>
      <c r="HO51" s="308"/>
      <c r="HP51" s="308"/>
      <c r="HQ51" s="308"/>
      <c r="HR51" s="308"/>
      <c r="HS51" s="308"/>
      <c r="HT51" s="308"/>
      <c r="HU51" s="308"/>
      <c r="HV51" s="308"/>
      <c r="HW51" s="308"/>
      <c r="HX51" s="308"/>
      <c r="HY51" s="308"/>
      <c r="HZ51" s="308"/>
      <c r="IA51" s="308"/>
      <c r="IB51" s="308"/>
      <c r="IC51" s="308"/>
      <c r="ID51" s="308"/>
      <c r="IE51" s="308"/>
      <c r="IF51" s="308"/>
      <c r="IG51" s="308"/>
      <c r="IH51" s="308"/>
      <c r="II51" s="308"/>
    </row>
    <row r="52" spans="1:243" ht="12" customHeight="1">
      <c r="A52" s="323"/>
      <c r="B52" s="542"/>
      <c r="C52" s="542"/>
      <c r="D52" s="542" t="s">
        <v>151</v>
      </c>
      <c r="E52" s="542" t="s">
        <v>657</v>
      </c>
      <c r="F52" s="542" t="s">
        <v>152</v>
      </c>
      <c r="G52" s="529"/>
      <c r="H52" s="539">
        <f t="shared" si="2"/>
        <v>801</v>
      </c>
      <c r="I52" s="543"/>
      <c r="J52" s="544" t="str">
        <f t="shared" si="3"/>
        <v>746 - 858</v>
      </c>
      <c r="K52" s="543"/>
      <c r="L52" s="543">
        <v>68</v>
      </c>
      <c r="M52" s="543"/>
      <c r="N52" s="543">
        <v>99</v>
      </c>
      <c r="O52" s="543"/>
      <c r="P52" s="543">
        <v>238</v>
      </c>
      <c r="Q52" s="543"/>
      <c r="R52" s="543">
        <v>192</v>
      </c>
      <c r="S52" s="543"/>
      <c r="T52" s="543">
        <v>117</v>
      </c>
      <c r="U52" s="543"/>
      <c r="V52" s="543">
        <v>87</v>
      </c>
      <c r="W52" s="543"/>
      <c r="X52" s="545">
        <v>62</v>
      </c>
      <c r="Y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  <c r="FB52" s="308"/>
      <c r="FC52" s="308"/>
      <c r="FD52" s="308"/>
      <c r="FE52" s="308"/>
      <c r="FF52" s="308"/>
      <c r="FG52" s="308"/>
      <c r="FH52" s="308"/>
      <c r="FI52" s="308"/>
      <c r="FJ52" s="308"/>
      <c r="FK52" s="308"/>
      <c r="FL52" s="308"/>
      <c r="FM52" s="308"/>
      <c r="FN52" s="308"/>
      <c r="FO52" s="308"/>
      <c r="FP52" s="308"/>
      <c r="FQ52" s="308"/>
      <c r="FR52" s="308"/>
      <c r="FS52" s="308"/>
      <c r="FT52" s="308"/>
      <c r="FU52" s="308"/>
      <c r="FV52" s="308"/>
      <c r="FW52" s="308"/>
      <c r="FX52" s="308"/>
      <c r="FY52" s="308"/>
      <c r="FZ52" s="308"/>
      <c r="GA52" s="308"/>
      <c r="GB52" s="308"/>
      <c r="GC52" s="308"/>
      <c r="GD52" s="308"/>
      <c r="GE52" s="308"/>
      <c r="GF52" s="308"/>
      <c r="GG52" s="308"/>
      <c r="GH52" s="308"/>
      <c r="GI52" s="308"/>
      <c r="GJ52" s="308"/>
      <c r="GK52" s="308"/>
      <c r="GL52" s="308"/>
      <c r="GM52" s="308"/>
      <c r="GN52" s="308"/>
      <c r="GO52" s="308"/>
      <c r="GP52" s="308"/>
      <c r="GQ52" s="308"/>
      <c r="GR52" s="308"/>
      <c r="GS52" s="308"/>
      <c r="GT52" s="308"/>
      <c r="GU52" s="308"/>
      <c r="GV52" s="308"/>
      <c r="GW52" s="308"/>
      <c r="GX52" s="308"/>
      <c r="GY52" s="308"/>
      <c r="GZ52" s="308"/>
      <c r="HA52" s="308"/>
      <c r="HB52" s="308"/>
      <c r="HC52" s="308"/>
      <c r="HD52" s="308"/>
      <c r="HE52" s="308"/>
      <c r="HF52" s="308"/>
      <c r="HG52" s="308"/>
      <c r="HH52" s="308"/>
      <c r="HI52" s="308"/>
      <c r="HJ52" s="308"/>
      <c r="HK52" s="308"/>
      <c r="HL52" s="308"/>
      <c r="HM52" s="308"/>
      <c r="HN52" s="308"/>
      <c r="HO52" s="308"/>
      <c r="HP52" s="308"/>
      <c r="HQ52" s="308"/>
      <c r="HR52" s="308"/>
      <c r="HS52" s="308"/>
      <c r="HT52" s="308"/>
      <c r="HU52" s="308"/>
      <c r="HV52" s="308"/>
      <c r="HW52" s="308"/>
      <c r="HX52" s="308"/>
      <c r="HY52" s="308"/>
      <c r="HZ52" s="308"/>
      <c r="IA52" s="308"/>
      <c r="IB52" s="308"/>
      <c r="IC52" s="308"/>
      <c r="ID52" s="308"/>
      <c r="IE52" s="308"/>
      <c r="IF52" s="308"/>
      <c r="IG52" s="308"/>
      <c r="IH52" s="308"/>
      <c r="II52" s="308"/>
    </row>
    <row r="53" spans="1:243" ht="12" customHeight="1">
      <c r="A53" s="323"/>
      <c r="B53" s="542"/>
      <c r="C53" s="542"/>
      <c r="D53" s="542" t="s">
        <v>153</v>
      </c>
      <c r="E53" s="542" t="s">
        <v>658</v>
      </c>
      <c r="F53" s="542" t="s">
        <v>789</v>
      </c>
      <c r="G53" s="529"/>
      <c r="H53" s="539">
        <f t="shared" si="2"/>
        <v>1116</v>
      </c>
      <c r="I53" s="543"/>
      <c r="J53" s="544" t="str">
        <f t="shared" si="3"/>
        <v>1,051 - 1,183</v>
      </c>
      <c r="K53" s="543"/>
      <c r="L53" s="543">
        <v>90</v>
      </c>
      <c r="M53" s="543"/>
      <c r="N53" s="543">
        <v>133</v>
      </c>
      <c r="O53" s="543"/>
      <c r="P53" s="543">
        <v>352</v>
      </c>
      <c r="Q53" s="543"/>
      <c r="R53" s="543">
        <v>264</v>
      </c>
      <c r="S53" s="543"/>
      <c r="T53" s="543">
        <v>160</v>
      </c>
      <c r="U53" s="543"/>
      <c r="V53" s="543">
        <v>117</v>
      </c>
      <c r="W53" s="543"/>
      <c r="X53" s="545">
        <v>63</v>
      </c>
      <c r="Y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  <c r="FB53" s="308"/>
      <c r="FC53" s="308"/>
      <c r="FD53" s="308"/>
      <c r="FE53" s="308"/>
      <c r="FF53" s="308"/>
      <c r="FG53" s="308"/>
      <c r="FH53" s="308"/>
      <c r="FI53" s="308"/>
      <c r="FJ53" s="308"/>
      <c r="FK53" s="308"/>
      <c r="FL53" s="308"/>
      <c r="FM53" s="308"/>
      <c r="FN53" s="308"/>
      <c r="FO53" s="308"/>
      <c r="FP53" s="308"/>
      <c r="FQ53" s="308"/>
      <c r="FR53" s="308"/>
      <c r="FS53" s="308"/>
      <c r="FT53" s="308"/>
      <c r="FU53" s="308"/>
      <c r="FV53" s="308"/>
      <c r="FW53" s="308"/>
      <c r="FX53" s="308"/>
      <c r="FY53" s="308"/>
      <c r="FZ53" s="308"/>
      <c r="GA53" s="308"/>
      <c r="GB53" s="308"/>
      <c r="GC53" s="308"/>
      <c r="GD53" s="308"/>
      <c r="GE53" s="308"/>
      <c r="GF53" s="308"/>
      <c r="GG53" s="308"/>
      <c r="GH53" s="308"/>
      <c r="GI53" s="308"/>
      <c r="GJ53" s="308"/>
      <c r="GK53" s="308"/>
      <c r="GL53" s="308"/>
      <c r="GM53" s="308"/>
      <c r="GN53" s="308"/>
      <c r="GO53" s="308"/>
      <c r="GP53" s="308"/>
      <c r="GQ53" s="308"/>
      <c r="GR53" s="308"/>
      <c r="GS53" s="308"/>
      <c r="GT53" s="308"/>
      <c r="GU53" s="308"/>
      <c r="GV53" s="308"/>
      <c r="GW53" s="308"/>
      <c r="GX53" s="308"/>
      <c r="GY53" s="308"/>
      <c r="GZ53" s="308"/>
      <c r="HA53" s="308"/>
      <c r="HB53" s="308"/>
      <c r="HC53" s="308"/>
      <c r="HD53" s="308"/>
      <c r="HE53" s="308"/>
      <c r="HF53" s="308"/>
      <c r="HG53" s="308"/>
      <c r="HH53" s="308"/>
      <c r="HI53" s="308"/>
      <c r="HJ53" s="308"/>
      <c r="HK53" s="308"/>
      <c r="HL53" s="308"/>
      <c r="HM53" s="308"/>
      <c r="HN53" s="308"/>
      <c r="HO53" s="308"/>
      <c r="HP53" s="308"/>
      <c r="HQ53" s="308"/>
      <c r="HR53" s="308"/>
      <c r="HS53" s="308"/>
      <c r="HT53" s="308"/>
      <c r="HU53" s="308"/>
      <c r="HV53" s="308"/>
      <c r="HW53" s="308"/>
      <c r="HX53" s="308"/>
      <c r="HY53" s="308"/>
      <c r="HZ53" s="308"/>
      <c r="IA53" s="308"/>
      <c r="IB53" s="308"/>
      <c r="IC53" s="308"/>
      <c r="ID53" s="308"/>
      <c r="IE53" s="308"/>
      <c r="IF53" s="308"/>
      <c r="IG53" s="308"/>
      <c r="IH53" s="308"/>
      <c r="II53" s="308"/>
    </row>
    <row r="54" spans="1:243" ht="12" customHeight="1">
      <c r="A54" s="323"/>
      <c r="B54" s="542"/>
      <c r="C54" s="542"/>
      <c r="D54" s="542" t="s">
        <v>399</v>
      </c>
      <c r="E54" s="542" t="s">
        <v>659</v>
      </c>
      <c r="F54" s="542" t="s">
        <v>462</v>
      </c>
      <c r="G54" s="529"/>
      <c r="H54" s="539">
        <f t="shared" si="2"/>
        <v>901</v>
      </c>
      <c r="I54" s="543"/>
      <c r="J54" s="544" t="str">
        <f t="shared" si="3"/>
        <v>843 - 962</v>
      </c>
      <c r="K54" s="543"/>
      <c r="L54" s="543">
        <v>81</v>
      </c>
      <c r="M54" s="543"/>
      <c r="N54" s="543">
        <v>106</v>
      </c>
      <c r="O54" s="543"/>
      <c r="P54" s="543">
        <v>311</v>
      </c>
      <c r="Q54" s="543"/>
      <c r="R54" s="543">
        <v>201</v>
      </c>
      <c r="S54" s="543"/>
      <c r="T54" s="543">
        <v>101</v>
      </c>
      <c r="U54" s="543"/>
      <c r="V54" s="543">
        <v>101</v>
      </c>
      <c r="W54" s="543"/>
      <c r="X54" s="545">
        <v>53</v>
      </c>
      <c r="Y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8"/>
      <c r="FL54" s="308"/>
      <c r="FM54" s="308"/>
      <c r="FN54" s="308"/>
      <c r="FO54" s="308"/>
      <c r="FP54" s="308"/>
      <c r="FQ54" s="308"/>
      <c r="FR54" s="308"/>
      <c r="FS54" s="308"/>
      <c r="FT54" s="308"/>
      <c r="FU54" s="308"/>
      <c r="FV54" s="308"/>
      <c r="FW54" s="308"/>
      <c r="FX54" s="308"/>
      <c r="FY54" s="308"/>
      <c r="FZ54" s="308"/>
      <c r="GA54" s="308"/>
      <c r="GB54" s="308"/>
      <c r="GC54" s="308"/>
      <c r="GD54" s="308"/>
      <c r="GE54" s="308"/>
      <c r="GF54" s="308"/>
      <c r="GG54" s="308"/>
      <c r="GH54" s="308"/>
      <c r="GI54" s="308"/>
      <c r="GJ54" s="308"/>
      <c r="GK54" s="308"/>
      <c r="GL54" s="308"/>
      <c r="GM54" s="308"/>
      <c r="GN54" s="308"/>
      <c r="GO54" s="308"/>
      <c r="GP54" s="308"/>
      <c r="GQ54" s="308"/>
      <c r="GR54" s="308"/>
      <c r="GS54" s="308"/>
      <c r="GT54" s="308"/>
      <c r="GU54" s="308"/>
      <c r="GV54" s="308"/>
      <c r="GW54" s="308"/>
      <c r="GX54" s="308"/>
      <c r="GY54" s="308"/>
      <c r="GZ54" s="308"/>
      <c r="HA54" s="308"/>
      <c r="HB54" s="308"/>
      <c r="HC54" s="308"/>
      <c r="HD54" s="308"/>
      <c r="HE54" s="308"/>
      <c r="HF54" s="308"/>
      <c r="HG54" s="308"/>
      <c r="HH54" s="308"/>
      <c r="HI54" s="308"/>
      <c r="HJ54" s="308"/>
      <c r="HK54" s="308"/>
      <c r="HL54" s="308"/>
      <c r="HM54" s="308"/>
      <c r="HN54" s="308"/>
      <c r="HO54" s="308"/>
      <c r="HP54" s="308"/>
      <c r="HQ54" s="308"/>
      <c r="HR54" s="308"/>
      <c r="HS54" s="308"/>
      <c r="HT54" s="308"/>
      <c r="HU54" s="308"/>
      <c r="HV54" s="308"/>
      <c r="HW54" s="308"/>
      <c r="HX54" s="308"/>
      <c r="HY54" s="308"/>
      <c r="HZ54" s="308"/>
      <c r="IA54" s="308"/>
      <c r="IB54" s="308"/>
      <c r="IC54" s="308"/>
      <c r="ID54" s="308"/>
      <c r="IE54" s="308"/>
      <c r="IF54" s="308"/>
      <c r="IG54" s="308"/>
      <c r="IH54" s="308"/>
      <c r="II54" s="308"/>
    </row>
    <row r="55" spans="1:243" ht="12" customHeight="1">
      <c r="A55" s="323"/>
      <c r="B55" s="542"/>
      <c r="C55" s="542"/>
      <c r="D55" s="542" t="s">
        <v>154</v>
      </c>
      <c r="E55" s="542" t="s">
        <v>660</v>
      </c>
      <c r="F55" s="542" t="s">
        <v>790</v>
      </c>
      <c r="G55" s="529"/>
      <c r="H55" s="539">
        <f t="shared" si="2"/>
        <v>860</v>
      </c>
      <c r="I55" s="543"/>
      <c r="J55" s="544" t="str">
        <f t="shared" si="3"/>
        <v>803 - 919</v>
      </c>
      <c r="K55" s="543"/>
      <c r="L55" s="543">
        <v>78</v>
      </c>
      <c r="M55" s="543"/>
      <c r="N55" s="543">
        <v>89</v>
      </c>
      <c r="O55" s="543"/>
      <c r="P55" s="543">
        <v>251</v>
      </c>
      <c r="Q55" s="543"/>
      <c r="R55" s="543">
        <v>193</v>
      </c>
      <c r="S55" s="543"/>
      <c r="T55" s="543">
        <v>127</v>
      </c>
      <c r="U55" s="543"/>
      <c r="V55" s="543">
        <v>122</v>
      </c>
      <c r="W55" s="543"/>
      <c r="X55" s="545">
        <v>55</v>
      </c>
      <c r="Y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  <c r="EX55" s="308"/>
      <c r="EY55" s="308"/>
      <c r="EZ55" s="308"/>
      <c r="FA55" s="308"/>
      <c r="FB55" s="308"/>
      <c r="FC55" s="308"/>
      <c r="FD55" s="308"/>
      <c r="FE55" s="308"/>
      <c r="FF55" s="308"/>
      <c r="FG55" s="308"/>
      <c r="FH55" s="308"/>
      <c r="FI55" s="308"/>
      <c r="FJ55" s="308"/>
      <c r="FK55" s="308"/>
      <c r="FL55" s="308"/>
      <c r="FM55" s="308"/>
      <c r="FN55" s="308"/>
      <c r="FO55" s="308"/>
      <c r="FP55" s="308"/>
      <c r="FQ55" s="308"/>
      <c r="FR55" s="308"/>
      <c r="FS55" s="308"/>
      <c r="FT55" s="308"/>
      <c r="FU55" s="308"/>
      <c r="FV55" s="308"/>
      <c r="FW55" s="308"/>
      <c r="FX55" s="308"/>
      <c r="FY55" s="308"/>
      <c r="FZ55" s="308"/>
      <c r="GA55" s="308"/>
      <c r="GB55" s="308"/>
      <c r="GC55" s="308"/>
      <c r="GD55" s="308"/>
      <c r="GE55" s="308"/>
      <c r="GF55" s="308"/>
      <c r="GG55" s="308"/>
      <c r="GH55" s="308"/>
      <c r="GI55" s="308"/>
      <c r="GJ55" s="308"/>
      <c r="GK55" s="308"/>
      <c r="GL55" s="308"/>
      <c r="GM55" s="308"/>
      <c r="GN55" s="308"/>
      <c r="GO55" s="308"/>
      <c r="GP55" s="308"/>
      <c r="GQ55" s="308"/>
      <c r="GR55" s="308"/>
      <c r="GS55" s="308"/>
      <c r="GT55" s="308"/>
      <c r="GU55" s="308"/>
      <c r="GV55" s="308"/>
      <c r="GW55" s="308"/>
      <c r="GX55" s="308"/>
      <c r="GY55" s="308"/>
      <c r="GZ55" s="308"/>
      <c r="HA55" s="308"/>
      <c r="HB55" s="308"/>
      <c r="HC55" s="308"/>
      <c r="HD55" s="308"/>
      <c r="HE55" s="308"/>
      <c r="HF55" s="308"/>
      <c r="HG55" s="308"/>
      <c r="HH55" s="308"/>
      <c r="HI55" s="308"/>
      <c r="HJ55" s="308"/>
      <c r="HK55" s="308"/>
      <c r="HL55" s="308"/>
      <c r="HM55" s="308"/>
      <c r="HN55" s="308"/>
      <c r="HO55" s="308"/>
      <c r="HP55" s="308"/>
      <c r="HQ55" s="308"/>
      <c r="HR55" s="308"/>
      <c r="HS55" s="308"/>
      <c r="HT55" s="308"/>
      <c r="HU55" s="308"/>
      <c r="HV55" s="308"/>
      <c r="HW55" s="308"/>
      <c r="HX55" s="308"/>
      <c r="HY55" s="308"/>
      <c r="HZ55" s="308"/>
      <c r="IA55" s="308"/>
      <c r="IB55" s="308"/>
      <c r="IC55" s="308"/>
      <c r="ID55" s="308"/>
      <c r="IE55" s="308"/>
      <c r="IF55" s="308"/>
      <c r="IG55" s="308"/>
      <c r="IH55" s="308"/>
      <c r="II55" s="308"/>
    </row>
    <row r="56" spans="1:243" ht="12" customHeight="1">
      <c r="A56" s="323"/>
      <c r="B56" s="542"/>
      <c r="C56" s="542"/>
      <c r="D56" s="542" t="s">
        <v>155</v>
      </c>
      <c r="E56" s="542" t="s">
        <v>661</v>
      </c>
      <c r="F56" s="542" t="s">
        <v>791</v>
      </c>
      <c r="G56" s="529"/>
      <c r="H56" s="539">
        <f t="shared" si="2"/>
        <v>1027</v>
      </c>
      <c r="I56" s="543"/>
      <c r="J56" s="544" t="str">
        <f t="shared" si="3"/>
        <v>965 - 1,092</v>
      </c>
      <c r="K56" s="543"/>
      <c r="L56" s="543">
        <v>95</v>
      </c>
      <c r="M56" s="543"/>
      <c r="N56" s="543">
        <v>123</v>
      </c>
      <c r="O56" s="543"/>
      <c r="P56" s="543">
        <v>313</v>
      </c>
      <c r="Q56" s="543"/>
      <c r="R56" s="543">
        <v>203</v>
      </c>
      <c r="S56" s="543"/>
      <c r="T56" s="543">
        <v>160</v>
      </c>
      <c r="U56" s="543"/>
      <c r="V56" s="543">
        <v>133</v>
      </c>
      <c r="W56" s="543"/>
      <c r="X56" s="545">
        <v>98</v>
      </c>
      <c r="Y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8"/>
      <c r="GB56" s="308"/>
      <c r="GC56" s="308"/>
      <c r="GD56" s="308"/>
      <c r="GE56" s="308"/>
      <c r="GF56" s="308"/>
      <c r="GG56" s="308"/>
      <c r="GH56" s="308"/>
      <c r="GI56" s="308"/>
      <c r="GJ56" s="308"/>
      <c r="GK56" s="308"/>
      <c r="GL56" s="308"/>
      <c r="GM56" s="308"/>
      <c r="GN56" s="308"/>
      <c r="GO56" s="308"/>
      <c r="GP56" s="308"/>
      <c r="GQ56" s="308"/>
      <c r="GR56" s="308"/>
      <c r="GS56" s="308"/>
      <c r="GT56" s="308"/>
      <c r="GU56" s="308"/>
      <c r="GV56" s="308"/>
      <c r="GW56" s="308"/>
      <c r="GX56" s="308"/>
      <c r="GY56" s="308"/>
      <c r="GZ56" s="308"/>
      <c r="HA56" s="308"/>
      <c r="HB56" s="308"/>
      <c r="HC56" s="308"/>
      <c r="HD56" s="308"/>
      <c r="HE56" s="308"/>
      <c r="HF56" s="308"/>
      <c r="HG56" s="308"/>
      <c r="HH56" s="308"/>
      <c r="HI56" s="308"/>
      <c r="HJ56" s="308"/>
      <c r="HK56" s="308"/>
      <c r="HL56" s="308"/>
      <c r="HM56" s="308"/>
      <c r="HN56" s="308"/>
      <c r="HO56" s="308"/>
      <c r="HP56" s="308"/>
      <c r="HQ56" s="308"/>
      <c r="HR56" s="308"/>
      <c r="HS56" s="308"/>
      <c r="HT56" s="308"/>
      <c r="HU56" s="308"/>
      <c r="HV56" s="308"/>
      <c r="HW56" s="308"/>
      <c r="HX56" s="308"/>
      <c r="HY56" s="308"/>
      <c r="HZ56" s="308"/>
      <c r="IA56" s="308"/>
      <c r="IB56" s="308"/>
      <c r="IC56" s="308"/>
      <c r="ID56" s="308"/>
      <c r="IE56" s="308"/>
      <c r="IF56" s="308"/>
      <c r="IG56" s="308"/>
      <c r="IH56" s="308"/>
      <c r="II56" s="308"/>
    </row>
    <row r="57" spans="1:243" ht="12" customHeight="1">
      <c r="A57" s="323"/>
      <c r="B57" s="542"/>
      <c r="C57" s="542"/>
      <c r="D57" s="542" t="s">
        <v>400</v>
      </c>
      <c r="E57" s="542" t="s">
        <v>662</v>
      </c>
      <c r="F57" s="542" t="s">
        <v>463</v>
      </c>
      <c r="G57" s="529"/>
      <c r="H57" s="539">
        <f t="shared" si="2"/>
        <v>767</v>
      </c>
      <c r="I57" s="543"/>
      <c r="J57" s="544" t="str">
        <f t="shared" si="3"/>
        <v>714 - 823</v>
      </c>
      <c r="K57" s="543"/>
      <c r="L57" s="543">
        <v>53</v>
      </c>
      <c r="M57" s="543"/>
      <c r="N57" s="543">
        <v>93</v>
      </c>
      <c r="O57" s="543"/>
      <c r="P57" s="543">
        <v>223</v>
      </c>
      <c r="Q57" s="543"/>
      <c r="R57" s="543">
        <v>152</v>
      </c>
      <c r="S57" s="543"/>
      <c r="T57" s="543">
        <v>126</v>
      </c>
      <c r="U57" s="543"/>
      <c r="V57" s="543">
        <v>120</v>
      </c>
      <c r="W57" s="543"/>
      <c r="X57" s="545">
        <v>30</v>
      </c>
      <c r="Y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8"/>
      <c r="CL57" s="308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8"/>
      <c r="CZ57" s="308"/>
      <c r="DA57" s="308"/>
      <c r="DB57" s="308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  <c r="DU57" s="308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8"/>
      <c r="EI57" s="308"/>
      <c r="EJ57" s="308"/>
      <c r="EK57" s="308"/>
      <c r="EL57" s="308"/>
      <c r="EM57" s="308"/>
      <c r="EN57" s="308"/>
      <c r="EO57" s="308"/>
      <c r="EP57" s="308"/>
      <c r="EQ57" s="308"/>
      <c r="ER57" s="308"/>
      <c r="ES57" s="308"/>
      <c r="ET57" s="308"/>
      <c r="EU57" s="308"/>
      <c r="EV57" s="308"/>
      <c r="EW57" s="308"/>
      <c r="EX57" s="308"/>
      <c r="EY57" s="308"/>
      <c r="EZ57" s="308"/>
      <c r="FA57" s="308"/>
      <c r="FB57" s="308"/>
      <c r="FC57" s="308"/>
      <c r="FD57" s="308"/>
      <c r="FE57" s="308"/>
      <c r="FF57" s="308"/>
      <c r="FG57" s="308"/>
      <c r="FH57" s="308"/>
      <c r="FI57" s="308"/>
      <c r="FJ57" s="308"/>
      <c r="FK57" s="308"/>
      <c r="FL57" s="308"/>
      <c r="FM57" s="308"/>
      <c r="FN57" s="308"/>
      <c r="FO57" s="308"/>
      <c r="FP57" s="308"/>
      <c r="FQ57" s="308"/>
      <c r="FR57" s="308"/>
      <c r="FS57" s="308"/>
      <c r="FT57" s="308"/>
      <c r="FU57" s="308"/>
      <c r="FV57" s="308"/>
      <c r="FW57" s="308"/>
      <c r="FX57" s="308"/>
      <c r="FY57" s="308"/>
      <c r="FZ57" s="308"/>
      <c r="GA57" s="308"/>
      <c r="GB57" s="308"/>
      <c r="GC57" s="308"/>
      <c r="GD57" s="308"/>
      <c r="GE57" s="308"/>
      <c r="GF57" s="308"/>
      <c r="GG57" s="308"/>
      <c r="GH57" s="308"/>
      <c r="GI57" s="308"/>
      <c r="GJ57" s="308"/>
      <c r="GK57" s="308"/>
      <c r="GL57" s="308"/>
      <c r="GM57" s="308"/>
      <c r="GN57" s="308"/>
      <c r="GO57" s="308"/>
      <c r="GP57" s="308"/>
      <c r="GQ57" s="308"/>
      <c r="GR57" s="308"/>
      <c r="GS57" s="308"/>
      <c r="GT57" s="308"/>
      <c r="GU57" s="308"/>
      <c r="GV57" s="308"/>
      <c r="GW57" s="308"/>
      <c r="GX57" s="308"/>
      <c r="GY57" s="308"/>
      <c r="GZ57" s="308"/>
      <c r="HA57" s="308"/>
      <c r="HB57" s="308"/>
      <c r="HC57" s="308"/>
      <c r="HD57" s="308"/>
      <c r="HE57" s="308"/>
      <c r="HF57" s="308"/>
      <c r="HG57" s="308"/>
      <c r="HH57" s="308"/>
      <c r="HI57" s="308"/>
      <c r="HJ57" s="308"/>
      <c r="HK57" s="308"/>
      <c r="HL57" s="308"/>
      <c r="HM57" s="308"/>
      <c r="HN57" s="308"/>
      <c r="HO57" s="308"/>
      <c r="HP57" s="308"/>
      <c r="HQ57" s="308"/>
      <c r="HR57" s="308"/>
      <c r="HS57" s="308"/>
      <c r="HT57" s="308"/>
      <c r="HU57" s="308"/>
      <c r="HV57" s="308"/>
      <c r="HW57" s="308"/>
      <c r="HX57" s="308"/>
      <c r="HY57" s="308"/>
      <c r="HZ57" s="308"/>
      <c r="IA57" s="308"/>
      <c r="IB57" s="308"/>
      <c r="IC57" s="308"/>
      <c r="ID57" s="308"/>
      <c r="IE57" s="308"/>
      <c r="IF57" s="308"/>
      <c r="IG57" s="308"/>
      <c r="IH57" s="308"/>
      <c r="II57" s="308"/>
    </row>
    <row r="58" spans="1:243" ht="12" customHeight="1">
      <c r="A58" s="323"/>
      <c r="B58" s="542"/>
      <c r="C58" s="542"/>
      <c r="D58" s="542" t="s">
        <v>141</v>
      </c>
      <c r="E58" s="542" t="s">
        <v>663</v>
      </c>
      <c r="F58" s="542" t="s">
        <v>142</v>
      </c>
      <c r="G58" s="529"/>
      <c r="H58" s="539">
        <f t="shared" si="2"/>
        <v>659</v>
      </c>
      <c r="I58" s="543"/>
      <c r="J58" s="544" t="str">
        <f t="shared" si="3"/>
        <v>610 - 711</v>
      </c>
      <c r="K58" s="543"/>
      <c r="L58" s="543">
        <v>63</v>
      </c>
      <c r="M58" s="543"/>
      <c r="N58" s="543">
        <v>72</v>
      </c>
      <c r="O58" s="543"/>
      <c r="P58" s="543">
        <v>193</v>
      </c>
      <c r="Q58" s="543"/>
      <c r="R58" s="543">
        <v>152</v>
      </c>
      <c r="S58" s="543"/>
      <c r="T58" s="543">
        <v>90</v>
      </c>
      <c r="U58" s="543"/>
      <c r="V58" s="543">
        <v>89</v>
      </c>
      <c r="W58" s="543"/>
      <c r="X58" s="545">
        <v>50</v>
      </c>
      <c r="Y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8"/>
      <c r="CL58" s="308"/>
      <c r="CM58" s="308"/>
      <c r="CN58" s="308"/>
      <c r="CO58" s="308"/>
      <c r="CP58" s="308"/>
      <c r="CQ58" s="308"/>
      <c r="CR58" s="308"/>
      <c r="CS58" s="308"/>
      <c r="CT58" s="308"/>
      <c r="CU58" s="308"/>
      <c r="CV58" s="308"/>
      <c r="CW58" s="308"/>
      <c r="CX58" s="308"/>
      <c r="CY58" s="308"/>
      <c r="CZ58" s="308"/>
      <c r="DA58" s="308"/>
      <c r="DB58" s="308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8"/>
      <c r="EL58" s="308"/>
      <c r="EM58" s="308"/>
      <c r="EN58" s="308"/>
      <c r="EO58" s="308"/>
      <c r="EP58" s="308"/>
      <c r="EQ58" s="308"/>
      <c r="ER58" s="308"/>
      <c r="ES58" s="308"/>
      <c r="ET58" s="308"/>
      <c r="EU58" s="308"/>
      <c r="EV58" s="308"/>
      <c r="EW58" s="308"/>
      <c r="EX58" s="308"/>
      <c r="EY58" s="308"/>
      <c r="EZ58" s="308"/>
      <c r="FA58" s="308"/>
      <c r="FB58" s="308"/>
      <c r="FC58" s="308"/>
      <c r="FD58" s="308"/>
      <c r="FE58" s="308"/>
      <c r="FF58" s="308"/>
      <c r="FG58" s="308"/>
      <c r="FH58" s="308"/>
      <c r="FI58" s="308"/>
      <c r="FJ58" s="308"/>
      <c r="FK58" s="308"/>
      <c r="FL58" s="308"/>
      <c r="FM58" s="308"/>
      <c r="FN58" s="308"/>
      <c r="FO58" s="308"/>
      <c r="FP58" s="308"/>
      <c r="FQ58" s="308"/>
      <c r="FR58" s="308"/>
      <c r="FS58" s="308"/>
      <c r="FT58" s="308"/>
      <c r="FU58" s="308"/>
      <c r="FV58" s="308"/>
      <c r="FW58" s="308"/>
      <c r="FX58" s="308"/>
      <c r="FY58" s="308"/>
      <c r="FZ58" s="308"/>
      <c r="GA58" s="308"/>
      <c r="GB58" s="308"/>
      <c r="GC58" s="308"/>
      <c r="GD58" s="308"/>
      <c r="GE58" s="308"/>
      <c r="GF58" s="308"/>
      <c r="GG58" s="308"/>
      <c r="GH58" s="308"/>
      <c r="GI58" s="308"/>
      <c r="GJ58" s="308"/>
      <c r="GK58" s="308"/>
      <c r="GL58" s="308"/>
      <c r="GM58" s="308"/>
      <c r="GN58" s="308"/>
      <c r="GO58" s="308"/>
      <c r="GP58" s="308"/>
      <c r="GQ58" s="308"/>
      <c r="GR58" s="308"/>
      <c r="GS58" s="308"/>
      <c r="GT58" s="308"/>
      <c r="GU58" s="308"/>
      <c r="GV58" s="308"/>
      <c r="GW58" s="308"/>
      <c r="GX58" s="308"/>
      <c r="GY58" s="308"/>
      <c r="GZ58" s="308"/>
      <c r="HA58" s="308"/>
      <c r="HB58" s="308"/>
      <c r="HC58" s="308"/>
      <c r="HD58" s="308"/>
      <c r="HE58" s="308"/>
      <c r="HF58" s="308"/>
      <c r="HG58" s="308"/>
      <c r="HH58" s="308"/>
      <c r="HI58" s="308"/>
      <c r="HJ58" s="308"/>
      <c r="HK58" s="308"/>
      <c r="HL58" s="308"/>
      <c r="HM58" s="308"/>
      <c r="HN58" s="308"/>
      <c r="HO58" s="308"/>
      <c r="HP58" s="308"/>
      <c r="HQ58" s="308"/>
      <c r="HR58" s="308"/>
      <c r="HS58" s="308"/>
      <c r="HT58" s="308"/>
      <c r="HU58" s="308"/>
      <c r="HV58" s="308"/>
      <c r="HW58" s="308"/>
      <c r="HX58" s="308"/>
      <c r="HY58" s="308"/>
      <c r="HZ58" s="308"/>
      <c r="IA58" s="308"/>
      <c r="IB58" s="308"/>
      <c r="IC58" s="308"/>
      <c r="ID58" s="308"/>
      <c r="IE58" s="308"/>
      <c r="IF58" s="308"/>
      <c r="IG58" s="308"/>
      <c r="IH58" s="308"/>
      <c r="II58" s="308"/>
    </row>
    <row r="59" spans="1:243" ht="12" customHeight="1">
      <c r="A59" s="323"/>
      <c r="B59" s="542"/>
      <c r="C59" s="542"/>
      <c r="D59" s="542" t="s">
        <v>401</v>
      </c>
      <c r="E59" s="542" t="s">
        <v>664</v>
      </c>
      <c r="F59" s="542" t="s">
        <v>792</v>
      </c>
      <c r="G59" s="529"/>
      <c r="H59" s="539">
        <f t="shared" si="2"/>
        <v>591</v>
      </c>
      <c r="I59" s="543"/>
      <c r="J59" s="544" t="str">
        <f t="shared" si="3"/>
        <v>544 - 641</v>
      </c>
      <c r="K59" s="543"/>
      <c r="L59" s="543">
        <v>51</v>
      </c>
      <c r="M59" s="543"/>
      <c r="N59" s="543">
        <v>56</v>
      </c>
      <c r="O59" s="543"/>
      <c r="P59" s="543">
        <v>169</v>
      </c>
      <c r="Q59" s="543"/>
      <c r="R59" s="543">
        <v>131</v>
      </c>
      <c r="S59" s="543"/>
      <c r="T59" s="543">
        <v>94</v>
      </c>
      <c r="U59" s="543"/>
      <c r="V59" s="543">
        <v>90</v>
      </c>
      <c r="W59" s="543"/>
      <c r="X59" s="545">
        <v>43</v>
      </c>
      <c r="Y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8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8"/>
      <c r="DA59" s="308"/>
      <c r="DB59" s="308"/>
      <c r="DC59" s="308"/>
      <c r="DD59" s="308"/>
      <c r="DE59" s="308"/>
      <c r="DF59" s="308"/>
      <c r="DG59" s="308"/>
      <c r="DH59" s="308"/>
      <c r="DI59" s="308"/>
      <c r="DJ59" s="308"/>
      <c r="DK59" s="308"/>
      <c r="DL59" s="308"/>
      <c r="DM59" s="308"/>
      <c r="DN59" s="308"/>
      <c r="DO59" s="308"/>
      <c r="DP59" s="308"/>
      <c r="DQ59" s="308"/>
      <c r="DR59" s="308"/>
      <c r="DS59" s="308"/>
      <c r="DT59" s="308"/>
      <c r="DU59" s="308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8"/>
      <c r="EK59" s="308"/>
      <c r="EL59" s="308"/>
      <c r="EM59" s="308"/>
      <c r="EN59" s="308"/>
      <c r="EO59" s="308"/>
      <c r="EP59" s="308"/>
      <c r="EQ59" s="308"/>
      <c r="ER59" s="308"/>
      <c r="ES59" s="308"/>
      <c r="ET59" s="308"/>
      <c r="EU59" s="308"/>
      <c r="EV59" s="308"/>
      <c r="EW59" s="308"/>
      <c r="EX59" s="308"/>
      <c r="EY59" s="308"/>
      <c r="EZ59" s="308"/>
      <c r="FA59" s="308"/>
      <c r="FB59" s="308"/>
      <c r="FC59" s="308"/>
      <c r="FD59" s="308"/>
      <c r="FE59" s="308"/>
      <c r="FF59" s="308"/>
      <c r="FG59" s="308"/>
      <c r="FH59" s="308"/>
      <c r="FI59" s="308"/>
      <c r="FJ59" s="308"/>
      <c r="FK59" s="308"/>
      <c r="FL59" s="308"/>
      <c r="FM59" s="308"/>
      <c r="FN59" s="308"/>
      <c r="FO59" s="308"/>
      <c r="FP59" s="308"/>
      <c r="FQ59" s="308"/>
      <c r="FR59" s="308"/>
      <c r="FS59" s="308"/>
      <c r="FT59" s="308"/>
      <c r="FU59" s="308"/>
      <c r="FV59" s="308"/>
      <c r="FW59" s="308"/>
      <c r="FX59" s="308"/>
      <c r="FY59" s="308"/>
      <c r="FZ59" s="308"/>
      <c r="GA59" s="308"/>
      <c r="GB59" s="308"/>
      <c r="GC59" s="308"/>
      <c r="GD59" s="308"/>
      <c r="GE59" s="308"/>
      <c r="GF59" s="308"/>
      <c r="GG59" s="308"/>
      <c r="GH59" s="308"/>
      <c r="GI59" s="308"/>
      <c r="GJ59" s="308"/>
      <c r="GK59" s="308"/>
      <c r="GL59" s="308"/>
      <c r="GM59" s="308"/>
      <c r="GN59" s="308"/>
      <c r="GO59" s="308"/>
      <c r="GP59" s="308"/>
      <c r="GQ59" s="308"/>
      <c r="GR59" s="308"/>
      <c r="GS59" s="308"/>
      <c r="GT59" s="308"/>
      <c r="GU59" s="308"/>
      <c r="GV59" s="308"/>
      <c r="GW59" s="308"/>
      <c r="GX59" s="308"/>
      <c r="GY59" s="308"/>
      <c r="GZ59" s="308"/>
      <c r="HA59" s="308"/>
      <c r="HB59" s="308"/>
      <c r="HC59" s="308"/>
      <c r="HD59" s="308"/>
      <c r="HE59" s="308"/>
      <c r="HF59" s="308"/>
      <c r="HG59" s="308"/>
      <c r="HH59" s="308"/>
      <c r="HI59" s="308"/>
      <c r="HJ59" s="308"/>
      <c r="HK59" s="308"/>
      <c r="HL59" s="308"/>
      <c r="HM59" s="308"/>
      <c r="HN59" s="308"/>
      <c r="HO59" s="308"/>
      <c r="HP59" s="308"/>
      <c r="HQ59" s="308"/>
      <c r="HR59" s="308"/>
      <c r="HS59" s="308"/>
      <c r="HT59" s="308"/>
      <c r="HU59" s="308"/>
      <c r="HV59" s="308"/>
      <c r="HW59" s="308"/>
      <c r="HX59" s="308"/>
      <c r="HY59" s="308"/>
      <c r="HZ59" s="308"/>
      <c r="IA59" s="308"/>
      <c r="IB59" s="308"/>
      <c r="IC59" s="308"/>
      <c r="ID59" s="308"/>
      <c r="IE59" s="308"/>
      <c r="IF59" s="308"/>
      <c r="IG59" s="308"/>
      <c r="IH59" s="308"/>
      <c r="II59" s="308"/>
    </row>
    <row r="60" spans="1:243" ht="12" customHeight="1">
      <c r="A60" s="323"/>
      <c r="B60" s="542"/>
      <c r="C60" s="542"/>
      <c r="D60" s="542" t="s">
        <v>402</v>
      </c>
      <c r="E60" s="542" t="s">
        <v>665</v>
      </c>
      <c r="F60" s="542" t="s">
        <v>535</v>
      </c>
      <c r="G60" s="529"/>
      <c r="H60" s="539">
        <f t="shared" si="2"/>
        <v>1179</v>
      </c>
      <c r="I60" s="543"/>
      <c r="J60" s="544" t="str">
        <f t="shared" si="3"/>
        <v>1,113 - 1,248</v>
      </c>
      <c r="K60" s="543"/>
      <c r="L60" s="543">
        <v>97</v>
      </c>
      <c r="M60" s="543"/>
      <c r="N60" s="543">
        <v>133</v>
      </c>
      <c r="O60" s="543"/>
      <c r="P60" s="543">
        <v>395</v>
      </c>
      <c r="Q60" s="543"/>
      <c r="R60" s="543">
        <v>231</v>
      </c>
      <c r="S60" s="543"/>
      <c r="T60" s="543">
        <v>171</v>
      </c>
      <c r="U60" s="543"/>
      <c r="V60" s="543">
        <v>152</v>
      </c>
      <c r="W60" s="543"/>
      <c r="X60" s="545">
        <v>78</v>
      </c>
      <c r="Y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8"/>
      <c r="DA60" s="308"/>
      <c r="DB60" s="308"/>
      <c r="DC60" s="308"/>
      <c r="DD60" s="308"/>
      <c r="DE60" s="308"/>
      <c r="DF60" s="308"/>
      <c r="DG60" s="308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8"/>
      <c r="EK60" s="308"/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8"/>
      <c r="EZ60" s="308"/>
      <c r="FA60" s="308"/>
      <c r="FB60" s="308"/>
      <c r="FC60" s="308"/>
      <c r="FD60" s="308"/>
      <c r="FE60" s="308"/>
      <c r="FF60" s="308"/>
      <c r="FG60" s="308"/>
      <c r="FH60" s="308"/>
      <c r="FI60" s="308"/>
      <c r="FJ60" s="308"/>
      <c r="FK60" s="308"/>
      <c r="FL60" s="308"/>
      <c r="FM60" s="308"/>
      <c r="FN60" s="308"/>
      <c r="FO60" s="308"/>
      <c r="FP60" s="308"/>
      <c r="FQ60" s="308"/>
      <c r="FR60" s="308"/>
      <c r="FS60" s="308"/>
      <c r="FT60" s="308"/>
      <c r="FU60" s="308"/>
      <c r="FV60" s="308"/>
      <c r="FW60" s="308"/>
      <c r="FX60" s="308"/>
      <c r="FY60" s="308"/>
      <c r="FZ60" s="308"/>
      <c r="GA60" s="308"/>
      <c r="GB60" s="308"/>
      <c r="GC60" s="308"/>
      <c r="GD60" s="308"/>
      <c r="GE60" s="308"/>
      <c r="GF60" s="308"/>
      <c r="GG60" s="308"/>
      <c r="GH60" s="308"/>
      <c r="GI60" s="308"/>
      <c r="GJ60" s="308"/>
      <c r="GK60" s="308"/>
      <c r="GL60" s="308"/>
      <c r="GM60" s="308"/>
      <c r="GN60" s="308"/>
      <c r="GO60" s="308"/>
      <c r="GP60" s="308"/>
      <c r="GQ60" s="308"/>
      <c r="GR60" s="308"/>
      <c r="GS60" s="308"/>
      <c r="GT60" s="308"/>
      <c r="GU60" s="308"/>
      <c r="GV60" s="308"/>
      <c r="GW60" s="308"/>
      <c r="GX60" s="308"/>
      <c r="GY60" s="308"/>
      <c r="GZ60" s="308"/>
      <c r="HA60" s="308"/>
      <c r="HB60" s="308"/>
      <c r="HC60" s="308"/>
      <c r="HD60" s="308"/>
      <c r="HE60" s="308"/>
      <c r="HF60" s="308"/>
      <c r="HG60" s="308"/>
      <c r="HH60" s="308"/>
      <c r="HI60" s="308"/>
      <c r="HJ60" s="308"/>
      <c r="HK60" s="308"/>
      <c r="HL60" s="308"/>
      <c r="HM60" s="308"/>
      <c r="HN60" s="308"/>
      <c r="HO60" s="308"/>
      <c r="HP60" s="308"/>
      <c r="HQ60" s="308"/>
      <c r="HR60" s="308"/>
      <c r="HS60" s="308"/>
      <c r="HT60" s="308"/>
      <c r="HU60" s="308"/>
      <c r="HV60" s="308"/>
      <c r="HW60" s="308"/>
      <c r="HX60" s="308"/>
      <c r="HY60" s="308"/>
      <c r="HZ60" s="308"/>
      <c r="IA60" s="308"/>
      <c r="IB60" s="308"/>
      <c r="IC60" s="308"/>
      <c r="ID60" s="308"/>
      <c r="IE60" s="308"/>
      <c r="IF60" s="308"/>
      <c r="IG60" s="308"/>
      <c r="IH60" s="308"/>
      <c r="II60" s="308"/>
    </row>
    <row r="61" spans="1:243" ht="12" customHeight="1">
      <c r="A61" s="323"/>
      <c r="B61" s="542"/>
      <c r="C61" s="542"/>
      <c r="D61" s="542"/>
      <c r="E61" s="542"/>
      <c r="F61" s="542"/>
      <c r="G61" s="529"/>
      <c r="H61" s="539"/>
      <c r="I61" s="543"/>
      <c r="J61" s="544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5"/>
      <c r="Y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8"/>
      <c r="DU61" s="308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08"/>
      <c r="EK61" s="308"/>
      <c r="EL61" s="308"/>
      <c r="EM61" s="308"/>
      <c r="EN61" s="308"/>
      <c r="EO61" s="308"/>
      <c r="EP61" s="308"/>
      <c r="EQ61" s="308"/>
      <c r="ER61" s="308"/>
      <c r="ES61" s="308"/>
      <c r="ET61" s="308"/>
      <c r="EU61" s="308"/>
      <c r="EV61" s="308"/>
      <c r="EW61" s="308"/>
      <c r="EX61" s="308"/>
      <c r="EY61" s="308"/>
      <c r="EZ61" s="308"/>
      <c r="FA61" s="308"/>
      <c r="FB61" s="308"/>
      <c r="FC61" s="308"/>
      <c r="FD61" s="308"/>
      <c r="FE61" s="308"/>
      <c r="FF61" s="308"/>
      <c r="FG61" s="308"/>
      <c r="FH61" s="308"/>
      <c r="FI61" s="308"/>
      <c r="FJ61" s="308"/>
      <c r="FK61" s="308"/>
      <c r="FL61" s="308"/>
      <c r="FM61" s="308"/>
      <c r="FN61" s="308"/>
      <c r="FO61" s="308"/>
      <c r="FP61" s="308"/>
      <c r="FQ61" s="308"/>
      <c r="FR61" s="308"/>
      <c r="FS61" s="308"/>
      <c r="FT61" s="308"/>
      <c r="FU61" s="308"/>
      <c r="FV61" s="308"/>
      <c r="FW61" s="308"/>
      <c r="FX61" s="308"/>
      <c r="FY61" s="308"/>
      <c r="FZ61" s="308"/>
      <c r="GA61" s="308"/>
      <c r="GB61" s="308"/>
      <c r="GC61" s="308"/>
      <c r="GD61" s="308"/>
      <c r="GE61" s="308"/>
      <c r="GF61" s="308"/>
      <c r="GG61" s="308"/>
      <c r="GH61" s="308"/>
      <c r="GI61" s="308"/>
      <c r="GJ61" s="308"/>
      <c r="GK61" s="308"/>
      <c r="GL61" s="308"/>
      <c r="GM61" s="308"/>
      <c r="GN61" s="308"/>
      <c r="GO61" s="308"/>
      <c r="GP61" s="308"/>
      <c r="GQ61" s="308"/>
      <c r="GR61" s="308"/>
      <c r="GS61" s="308"/>
      <c r="GT61" s="308"/>
      <c r="GU61" s="308"/>
      <c r="GV61" s="308"/>
      <c r="GW61" s="308"/>
      <c r="GX61" s="308"/>
      <c r="GY61" s="308"/>
      <c r="GZ61" s="308"/>
      <c r="HA61" s="308"/>
      <c r="HB61" s="308"/>
      <c r="HC61" s="308"/>
      <c r="HD61" s="308"/>
      <c r="HE61" s="308"/>
      <c r="HF61" s="308"/>
      <c r="HG61" s="308"/>
      <c r="HH61" s="308"/>
      <c r="HI61" s="308"/>
      <c r="HJ61" s="308"/>
      <c r="HK61" s="308"/>
      <c r="HL61" s="308"/>
      <c r="HM61" s="308"/>
      <c r="HN61" s="308"/>
      <c r="HO61" s="308"/>
      <c r="HP61" s="308"/>
      <c r="HQ61" s="308"/>
      <c r="HR61" s="308"/>
      <c r="HS61" s="308"/>
      <c r="HT61" s="308"/>
      <c r="HU61" s="308"/>
      <c r="HV61" s="308"/>
      <c r="HW61" s="308"/>
      <c r="HX61" s="308"/>
      <c r="HY61" s="308"/>
      <c r="HZ61" s="308"/>
      <c r="IA61" s="308"/>
      <c r="IB61" s="308"/>
      <c r="IC61" s="308"/>
      <c r="ID61" s="308"/>
      <c r="IE61" s="308"/>
      <c r="IF61" s="308"/>
      <c r="IG61" s="308"/>
      <c r="IH61" s="308"/>
      <c r="II61" s="308"/>
    </row>
    <row r="62" spans="1:243" ht="12" customHeight="1">
      <c r="A62" s="322"/>
      <c r="B62" s="538" t="s">
        <v>827</v>
      </c>
      <c r="C62" s="538"/>
      <c r="D62" s="538"/>
      <c r="E62" s="542"/>
      <c r="F62" s="538"/>
      <c r="G62" s="529"/>
      <c r="H62" s="539">
        <f>SUM(L62:V62)</f>
        <v>14760</v>
      </c>
      <c r="I62" s="539"/>
      <c r="J62" s="540" t="str">
        <f>TEXT(H62*((1-(1/(9*H62))-(1.96/(3*(H62^0.5))))^3),"#,##0")&amp;" - "&amp;TEXT((H62+1)*((1-(1/(9*(H62+1)))+(1.96/(3*(H62+1)^0.5)))^3),"#,##0")</f>
        <v>14,523 - 15,000</v>
      </c>
      <c r="K62" s="539"/>
      <c r="L62" s="539">
        <v>1363</v>
      </c>
      <c r="M62" s="539"/>
      <c r="N62" s="539">
        <v>1779</v>
      </c>
      <c r="O62" s="539"/>
      <c r="P62" s="539">
        <v>4679</v>
      </c>
      <c r="Q62" s="539"/>
      <c r="R62" s="539">
        <v>3097</v>
      </c>
      <c r="S62" s="539"/>
      <c r="T62" s="539">
        <v>2032</v>
      </c>
      <c r="U62" s="539"/>
      <c r="V62" s="539">
        <v>1810</v>
      </c>
      <c r="W62" s="539"/>
      <c r="X62" s="541">
        <f>SUM(X64:X77)</f>
        <v>1153</v>
      </c>
      <c r="Y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08"/>
      <c r="EV62" s="308"/>
      <c r="EW62" s="308"/>
      <c r="EX62" s="308"/>
      <c r="EY62" s="308"/>
      <c r="EZ62" s="308"/>
      <c r="FA62" s="308"/>
      <c r="FB62" s="308"/>
      <c r="FC62" s="308"/>
      <c r="FD62" s="308"/>
      <c r="FE62" s="308"/>
      <c r="FF62" s="308"/>
      <c r="FG62" s="308"/>
      <c r="FH62" s="308"/>
      <c r="FI62" s="308"/>
      <c r="FJ62" s="308"/>
      <c r="FK62" s="308"/>
      <c r="FL62" s="308"/>
      <c r="FM62" s="308"/>
      <c r="FN62" s="308"/>
      <c r="FO62" s="308"/>
      <c r="FP62" s="308"/>
      <c r="FQ62" s="308"/>
      <c r="FR62" s="308"/>
      <c r="FS62" s="308"/>
      <c r="FT62" s="308"/>
      <c r="FU62" s="308"/>
      <c r="FV62" s="308"/>
      <c r="FW62" s="308"/>
      <c r="FX62" s="308"/>
      <c r="FY62" s="308"/>
      <c r="FZ62" s="308"/>
      <c r="GA62" s="308"/>
      <c r="GB62" s="308"/>
      <c r="GC62" s="308"/>
      <c r="GD62" s="308"/>
      <c r="GE62" s="308"/>
      <c r="GF62" s="308"/>
      <c r="GG62" s="308"/>
      <c r="GH62" s="308"/>
      <c r="GI62" s="308"/>
      <c r="GJ62" s="308"/>
      <c r="GK62" s="308"/>
      <c r="GL62" s="308"/>
      <c r="GM62" s="308"/>
      <c r="GN62" s="308"/>
      <c r="GO62" s="308"/>
      <c r="GP62" s="308"/>
      <c r="GQ62" s="308"/>
      <c r="GR62" s="308"/>
      <c r="GS62" s="308"/>
      <c r="GT62" s="308"/>
      <c r="GU62" s="308"/>
      <c r="GV62" s="308"/>
      <c r="GW62" s="308"/>
      <c r="GX62" s="308"/>
      <c r="GY62" s="308"/>
      <c r="GZ62" s="308"/>
      <c r="HA62" s="308"/>
      <c r="HB62" s="308"/>
      <c r="HC62" s="308"/>
      <c r="HD62" s="308"/>
      <c r="HE62" s="308"/>
      <c r="HF62" s="308"/>
      <c r="HG62" s="308"/>
      <c r="HH62" s="308"/>
      <c r="HI62" s="308"/>
      <c r="HJ62" s="308"/>
      <c r="HK62" s="308"/>
      <c r="HL62" s="308"/>
      <c r="HM62" s="308"/>
      <c r="HN62" s="308"/>
      <c r="HO62" s="308"/>
      <c r="HP62" s="308"/>
      <c r="HQ62" s="308"/>
      <c r="HR62" s="308"/>
      <c r="HS62" s="308"/>
      <c r="HT62" s="308"/>
      <c r="HU62" s="308"/>
      <c r="HV62" s="308"/>
      <c r="HW62" s="308"/>
      <c r="HX62" s="308"/>
      <c r="HY62" s="308"/>
      <c r="HZ62" s="308"/>
      <c r="IA62" s="308"/>
      <c r="IB62" s="308"/>
      <c r="IC62" s="308"/>
      <c r="ID62" s="308"/>
      <c r="IE62" s="308"/>
      <c r="IF62" s="308"/>
      <c r="IG62" s="308"/>
      <c r="IH62" s="308"/>
      <c r="II62" s="308"/>
    </row>
    <row r="63" spans="1:243" ht="12" customHeight="1">
      <c r="A63" s="323"/>
      <c r="B63" s="542"/>
      <c r="C63" s="542"/>
      <c r="D63" s="542"/>
      <c r="E63" s="542"/>
      <c r="F63" s="542"/>
      <c r="G63" s="529"/>
      <c r="H63" s="539"/>
      <c r="I63" s="539"/>
      <c r="J63" s="544"/>
      <c r="K63" s="539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543"/>
      <c r="X63" s="545"/>
      <c r="Y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  <c r="GF63" s="308"/>
      <c r="GG63" s="308"/>
      <c r="GH63" s="308"/>
      <c r="GI63" s="308"/>
      <c r="GJ63" s="308"/>
      <c r="GK63" s="308"/>
      <c r="GL63" s="308"/>
      <c r="GM63" s="308"/>
      <c r="GN63" s="308"/>
      <c r="GO63" s="308"/>
      <c r="GP63" s="308"/>
      <c r="GQ63" s="308"/>
      <c r="GR63" s="308"/>
      <c r="GS63" s="308"/>
      <c r="GT63" s="308"/>
      <c r="GU63" s="308"/>
      <c r="GV63" s="308"/>
      <c r="GW63" s="308"/>
      <c r="GX63" s="308"/>
      <c r="GY63" s="308"/>
      <c r="GZ63" s="308"/>
      <c r="HA63" s="308"/>
      <c r="HB63" s="308"/>
      <c r="HC63" s="308"/>
      <c r="HD63" s="308"/>
      <c r="HE63" s="308"/>
      <c r="HF63" s="308"/>
      <c r="HG63" s="308"/>
      <c r="HH63" s="308"/>
      <c r="HI63" s="308"/>
      <c r="HJ63" s="308"/>
      <c r="HK63" s="308"/>
      <c r="HL63" s="308"/>
      <c r="HM63" s="308"/>
      <c r="HN63" s="308"/>
      <c r="HO63" s="308"/>
      <c r="HP63" s="308"/>
      <c r="HQ63" s="308"/>
      <c r="HR63" s="308"/>
      <c r="HS63" s="308"/>
      <c r="HT63" s="308"/>
      <c r="HU63" s="308"/>
      <c r="HV63" s="308"/>
      <c r="HW63" s="308"/>
      <c r="HX63" s="308"/>
      <c r="HY63" s="308"/>
      <c r="HZ63" s="308"/>
      <c r="IA63" s="308"/>
      <c r="IB63" s="308"/>
      <c r="IC63" s="308"/>
      <c r="ID63" s="308"/>
      <c r="IE63" s="308"/>
      <c r="IF63" s="308"/>
      <c r="IG63" s="308"/>
      <c r="IH63" s="308"/>
      <c r="II63" s="308"/>
    </row>
    <row r="64" spans="1:243" ht="12" customHeight="1">
      <c r="A64" s="323"/>
      <c r="B64" s="542"/>
      <c r="C64" s="542"/>
      <c r="D64" s="542" t="s">
        <v>160</v>
      </c>
      <c r="E64" s="542" t="s">
        <v>666</v>
      </c>
      <c r="F64" s="542" t="s">
        <v>161</v>
      </c>
      <c r="G64" s="529"/>
      <c r="H64" s="539">
        <f aca="true" t="shared" si="4" ref="H64:H77">SUM(L64:V64)</f>
        <v>679</v>
      </c>
      <c r="I64" s="543"/>
      <c r="J64" s="544" t="str">
        <f aca="true" t="shared" si="5" ref="J64:J77">TEXT(H64*((1-(1/(9*H64))-(1.96/(3*(H64^0.5))))^3),"#,##0")&amp;" - "&amp;TEXT((H64+1)*((1-(1/(9*(H64+1)))+(1.96/(3*(H64+1)^0.5)))^3),"#,##0")</f>
        <v>629 - 732</v>
      </c>
      <c r="K64" s="543"/>
      <c r="L64" s="543">
        <v>66</v>
      </c>
      <c r="M64" s="543"/>
      <c r="N64" s="543">
        <v>108</v>
      </c>
      <c r="O64" s="543"/>
      <c r="P64" s="543">
        <v>204</v>
      </c>
      <c r="Q64" s="543"/>
      <c r="R64" s="543">
        <v>126</v>
      </c>
      <c r="S64" s="543"/>
      <c r="T64" s="543">
        <v>88</v>
      </c>
      <c r="U64" s="543"/>
      <c r="V64" s="543">
        <v>87</v>
      </c>
      <c r="W64" s="543"/>
      <c r="X64" s="545">
        <v>68</v>
      </c>
      <c r="Y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8"/>
      <c r="EW64" s="308"/>
      <c r="EX64" s="308"/>
      <c r="EY64" s="308"/>
      <c r="EZ64" s="308"/>
      <c r="FA64" s="308"/>
      <c r="FB64" s="308"/>
      <c r="FC64" s="308"/>
      <c r="FD64" s="308"/>
      <c r="FE64" s="308"/>
      <c r="FF64" s="308"/>
      <c r="FG64" s="308"/>
      <c r="FH64" s="308"/>
      <c r="FI64" s="308"/>
      <c r="FJ64" s="308"/>
      <c r="FK64" s="308"/>
      <c r="FL64" s="308"/>
      <c r="FM64" s="308"/>
      <c r="FN64" s="308"/>
      <c r="FO64" s="308"/>
      <c r="FP64" s="308"/>
      <c r="FQ64" s="308"/>
      <c r="FR64" s="308"/>
      <c r="FS64" s="308"/>
      <c r="FT64" s="308"/>
      <c r="FU64" s="308"/>
      <c r="FV64" s="308"/>
      <c r="FW64" s="308"/>
      <c r="FX64" s="308"/>
      <c r="FY64" s="308"/>
      <c r="FZ64" s="308"/>
      <c r="GA64" s="308"/>
      <c r="GB64" s="308"/>
      <c r="GC64" s="308"/>
      <c r="GD64" s="308"/>
      <c r="GE64" s="308"/>
      <c r="GF64" s="308"/>
      <c r="GG64" s="308"/>
      <c r="GH64" s="308"/>
      <c r="GI64" s="308"/>
      <c r="GJ64" s="308"/>
      <c r="GK64" s="308"/>
      <c r="GL64" s="308"/>
      <c r="GM64" s="308"/>
      <c r="GN64" s="308"/>
      <c r="GO64" s="308"/>
      <c r="GP64" s="308"/>
      <c r="GQ64" s="308"/>
      <c r="GR64" s="308"/>
      <c r="GS64" s="308"/>
      <c r="GT64" s="308"/>
      <c r="GU64" s="308"/>
      <c r="GV64" s="308"/>
      <c r="GW64" s="308"/>
      <c r="GX64" s="308"/>
      <c r="GY64" s="308"/>
      <c r="GZ64" s="308"/>
      <c r="HA64" s="308"/>
      <c r="HB64" s="308"/>
      <c r="HC64" s="308"/>
      <c r="HD64" s="308"/>
      <c r="HE64" s="308"/>
      <c r="HF64" s="308"/>
      <c r="HG64" s="308"/>
      <c r="HH64" s="308"/>
      <c r="HI64" s="308"/>
      <c r="HJ64" s="308"/>
      <c r="HK64" s="308"/>
      <c r="HL64" s="308"/>
      <c r="HM64" s="308"/>
      <c r="HN64" s="308"/>
      <c r="HO64" s="308"/>
      <c r="HP64" s="308"/>
      <c r="HQ64" s="308"/>
      <c r="HR64" s="308"/>
      <c r="HS64" s="308"/>
      <c r="HT64" s="308"/>
      <c r="HU64" s="308"/>
      <c r="HV64" s="308"/>
      <c r="HW64" s="308"/>
      <c r="HX64" s="308"/>
      <c r="HY64" s="308"/>
      <c r="HZ64" s="308"/>
      <c r="IA64" s="308"/>
      <c r="IB64" s="308"/>
      <c r="IC64" s="308"/>
      <c r="ID64" s="308"/>
      <c r="IE64" s="308"/>
      <c r="IF64" s="308"/>
      <c r="IG64" s="308"/>
      <c r="IH64" s="308"/>
      <c r="II64" s="308"/>
    </row>
    <row r="65" spans="1:243" ht="12" customHeight="1">
      <c r="A65" s="323"/>
      <c r="B65" s="542"/>
      <c r="C65" s="542"/>
      <c r="D65" s="542" t="s">
        <v>403</v>
      </c>
      <c r="E65" s="542" t="s">
        <v>667</v>
      </c>
      <c r="F65" s="542" t="s">
        <v>793</v>
      </c>
      <c r="G65" s="529"/>
      <c r="H65" s="539">
        <f t="shared" si="4"/>
        <v>1659</v>
      </c>
      <c r="I65" s="543"/>
      <c r="J65" s="544" t="str">
        <f t="shared" si="5"/>
        <v>1,580 - 1,741</v>
      </c>
      <c r="K65" s="543"/>
      <c r="L65" s="543">
        <v>128</v>
      </c>
      <c r="M65" s="543"/>
      <c r="N65" s="543">
        <v>162</v>
      </c>
      <c r="O65" s="543"/>
      <c r="P65" s="543">
        <v>484</v>
      </c>
      <c r="Q65" s="543"/>
      <c r="R65" s="543">
        <v>382</v>
      </c>
      <c r="S65" s="543"/>
      <c r="T65" s="543">
        <v>276</v>
      </c>
      <c r="U65" s="543"/>
      <c r="V65" s="543">
        <v>227</v>
      </c>
      <c r="W65" s="543"/>
      <c r="X65" s="545">
        <v>93</v>
      </c>
      <c r="Y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  <c r="EV65" s="308"/>
      <c r="EW65" s="308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8"/>
      <c r="FK65" s="308"/>
      <c r="FL65" s="308"/>
      <c r="FM65" s="308"/>
      <c r="FN65" s="308"/>
      <c r="FO65" s="308"/>
      <c r="FP65" s="308"/>
      <c r="FQ65" s="308"/>
      <c r="FR65" s="308"/>
      <c r="FS65" s="308"/>
      <c r="FT65" s="308"/>
      <c r="FU65" s="308"/>
      <c r="FV65" s="308"/>
      <c r="FW65" s="308"/>
      <c r="FX65" s="308"/>
      <c r="FY65" s="308"/>
      <c r="FZ65" s="308"/>
      <c r="GA65" s="308"/>
      <c r="GB65" s="308"/>
      <c r="GC65" s="308"/>
      <c r="GD65" s="308"/>
      <c r="GE65" s="308"/>
      <c r="GF65" s="308"/>
      <c r="GG65" s="308"/>
      <c r="GH65" s="308"/>
      <c r="GI65" s="308"/>
      <c r="GJ65" s="308"/>
      <c r="GK65" s="308"/>
      <c r="GL65" s="308"/>
      <c r="GM65" s="308"/>
      <c r="GN65" s="308"/>
      <c r="GO65" s="308"/>
      <c r="GP65" s="308"/>
      <c r="GQ65" s="308"/>
      <c r="GR65" s="308"/>
      <c r="GS65" s="308"/>
      <c r="GT65" s="308"/>
      <c r="GU65" s="308"/>
      <c r="GV65" s="308"/>
      <c r="GW65" s="308"/>
      <c r="GX65" s="308"/>
      <c r="GY65" s="308"/>
      <c r="GZ65" s="308"/>
      <c r="HA65" s="308"/>
      <c r="HB65" s="308"/>
      <c r="HC65" s="308"/>
      <c r="HD65" s="308"/>
      <c r="HE65" s="308"/>
      <c r="HF65" s="308"/>
      <c r="HG65" s="308"/>
      <c r="HH65" s="308"/>
      <c r="HI65" s="308"/>
      <c r="HJ65" s="308"/>
      <c r="HK65" s="308"/>
      <c r="HL65" s="308"/>
      <c r="HM65" s="308"/>
      <c r="HN65" s="308"/>
      <c r="HO65" s="308"/>
      <c r="HP65" s="308"/>
      <c r="HQ65" s="308"/>
      <c r="HR65" s="308"/>
      <c r="HS65" s="308"/>
      <c r="HT65" s="308"/>
      <c r="HU65" s="308"/>
      <c r="HV65" s="308"/>
      <c r="HW65" s="308"/>
      <c r="HX65" s="308"/>
      <c r="HY65" s="308"/>
      <c r="HZ65" s="308"/>
      <c r="IA65" s="308"/>
      <c r="IB65" s="308"/>
      <c r="IC65" s="308"/>
      <c r="ID65" s="308"/>
      <c r="IE65" s="308"/>
      <c r="IF65" s="308"/>
      <c r="IG65" s="308"/>
      <c r="IH65" s="308"/>
      <c r="II65" s="308"/>
    </row>
    <row r="66" spans="1:243" ht="12" customHeight="1">
      <c r="A66" s="323"/>
      <c r="B66" s="542"/>
      <c r="C66" s="542"/>
      <c r="D66" s="542" t="s">
        <v>164</v>
      </c>
      <c r="E66" s="542" t="s">
        <v>668</v>
      </c>
      <c r="F66" s="542" t="s">
        <v>165</v>
      </c>
      <c r="G66" s="529"/>
      <c r="H66" s="539">
        <f t="shared" si="4"/>
        <v>655</v>
      </c>
      <c r="I66" s="543"/>
      <c r="J66" s="544" t="str">
        <f t="shared" si="5"/>
        <v>606 - 707</v>
      </c>
      <c r="K66" s="543"/>
      <c r="L66" s="543">
        <v>64</v>
      </c>
      <c r="M66" s="543"/>
      <c r="N66" s="543">
        <v>69</v>
      </c>
      <c r="O66" s="543"/>
      <c r="P66" s="543">
        <v>203</v>
      </c>
      <c r="Q66" s="543"/>
      <c r="R66" s="543">
        <v>143</v>
      </c>
      <c r="S66" s="543"/>
      <c r="T66" s="543">
        <v>91</v>
      </c>
      <c r="U66" s="543"/>
      <c r="V66" s="543">
        <v>85</v>
      </c>
      <c r="W66" s="543"/>
      <c r="X66" s="545">
        <v>58</v>
      </c>
      <c r="Y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8"/>
      <c r="DK66" s="308"/>
      <c r="DL66" s="308"/>
      <c r="DM66" s="308"/>
      <c r="DN66" s="308"/>
      <c r="DO66" s="308"/>
      <c r="DP66" s="308"/>
      <c r="DQ66" s="308"/>
      <c r="DR66" s="308"/>
      <c r="DS66" s="308"/>
      <c r="DT66" s="308"/>
      <c r="DU66" s="308"/>
      <c r="DV66" s="308"/>
      <c r="DW66" s="308"/>
      <c r="DX66" s="308"/>
      <c r="DY66" s="308"/>
      <c r="DZ66" s="308"/>
      <c r="EA66" s="308"/>
      <c r="EB66" s="308"/>
      <c r="EC66" s="308"/>
      <c r="ED66" s="308"/>
      <c r="EE66" s="308"/>
      <c r="EF66" s="308"/>
      <c r="EG66" s="308"/>
      <c r="EH66" s="308"/>
      <c r="EI66" s="308"/>
      <c r="EJ66" s="308"/>
      <c r="EK66" s="308"/>
      <c r="EL66" s="308"/>
      <c r="EM66" s="308"/>
      <c r="EN66" s="308"/>
      <c r="EO66" s="308"/>
      <c r="EP66" s="308"/>
      <c r="EQ66" s="308"/>
      <c r="ER66" s="308"/>
      <c r="ES66" s="308"/>
      <c r="ET66" s="308"/>
      <c r="EU66" s="308"/>
      <c r="EV66" s="308"/>
      <c r="EW66" s="308"/>
      <c r="EX66" s="308"/>
      <c r="EY66" s="308"/>
      <c r="EZ66" s="308"/>
      <c r="FA66" s="308"/>
      <c r="FB66" s="308"/>
      <c r="FC66" s="308"/>
      <c r="FD66" s="308"/>
      <c r="FE66" s="308"/>
      <c r="FF66" s="308"/>
      <c r="FG66" s="308"/>
      <c r="FH66" s="308"/>
      <c r="FI66" s="308"/>
      <c r="FJ66" s="308"/>
      <c r="FK66" s="308"/>
      <c r="FL66" s="308"/>
      <c r="FM66" s="308"/>
      <c r="FN66" s="308"/>
      <c r="FO66" s="308"/>
      <c r="FP66" s="308"/>
      <c r="FQ66" s="308"/>
      <c r="FR66" s="308"/>
      <c r="FS66" s="308"/>
      <c r="FT66" s="308"/>
      <c r="FU66" s="308"/>
      <c r="FV66" s="308"/>
      <c r="FW66" s="308"/>
      <c r="FX66" s="308"/>
      <c r="FY66" s="308"/>
      <c r="FZ66" s="308"/>
      <c r="GA66" s="308"/>
      <c r="GB66" s="308"/>
      <c r="GC66" s="308"/>
      <c r="GD66" s="308"/>
      <c r="GE66" s="308"/>
      <c r="GF66" s="308"/>
      <c r="GG66" s="308"/>
      <c r="GH66" s="308"/>
      <c r="GI66" s="308"/>
      <c r="GJ66" s="308"/>
      <c r="GK66" s="308"/>
      <c r="GL66" s="308"/>
      <c r="GM66" s="308"/>
      <c r="GN66" s="308"/>
      <c r="GO66" s="308"/>
      <c r="GP66" s="308"/>
      <c r="GQ66" s="308"/>
      <c r="GR66" s="308"/>
      <c r="GS66" s="308"/>
      <c r="GT66" s="308"/>
      <c r="GU66" s="308"/>
      <c r="GV66" s="308"/>
      <c r="GW66" s="308"/>
      <c r="GX66" s="308"/>
      <c r="GY66" s="308"/>
      <c r="GZ66" s="308"/>
      <c r="HA66" s="308"/>
      <c r="HB66" s="308"/>
      <c r="HC66" s="308"/>
      <c r="HD66" s="308"/>
      <c r="HE66" s="308"/>
      <c r="HF66" s="308"/>
      <c r="HG66" s="308"/>
      <c r="HH66" s="308"/>
      <c r="HI66" s="308"/>
      <c r="HJ66" s="308"/>
      <c r="HK66" s="308"/>
      <c r="HL66" s="308"/>
      <c r="HM66" s="308"/>
      <c r="HN66" s="308"/>
      <c r="HO66" s="308"/>
      <c r="HP66" s="308"/>
      <c r="HQ66" s="308"/>
      <c r="HR66" s="308"/>
      <c r="HS66" s="308"/>
      <c r="HT66" s="308"/>
      <c r="HU66" s="308"/>
      <c r="HV66" s="308"/>
      <c r="HW66" s="308"/>
      <c r="HX66" s="308"/>
      <c r="HY66" s="308"/>
      <c r="HZ66" s="308"/>
      <c r="IA66" s="308"/>
      <c r="IB66" s="308"/>
      <c r="IC66" s="308"/>
      <c r="ID66" s="308"/>
      <c r="IE66" s="308"/>
      <c r="IF66" s="308"/>
      <c r="IG66" s="308"/>
      <c r="IH66" s="308"/>
      <c r="II66" s="308"/>
    </row>
    <row r="67" spans="1:243" ht="12" customHeight="1">
      <c r="A67" s="323"/>
      <c r="B67" s="542"/>
      <c r="C67" s="542"/>
      <c r="D67" s="542" t="s">
        <v>464</v>
      </c>
      <c r="E67" s="542" t="s">
        <v>669</v>
      </c>
      <c r="F67" s="542" t="s">
        <v>465</v>
      </c>
      <c r="G67" s="529"/>
      <c r="H67" s="539">
        <f t="shared" si="4"/>
        <v>968</v>
      </c>
      <c r="I67" s="543"/>
      <c r="J67" s="544" t="str">
        <f t="shared" si="5"/>
        <v>908 - 1,031</v>
      </c>
      <c r="K67" s="543"/>
      <c r="L67" s="543">
        <v>81</v>
      </c>
      <c r="M67" s="543"/>
      <c r="N67" s="543">
        <v>97</v>
      </c>
      <c r="O67" s="543"/>
      <c r="P67" s="543">
        <v>307</v>
      </c>
      <c r="Q67" s="543"/>
      <c r="R67" s="543">
        <v>209</v>
      </c>
      <c r="S67" s="543"/>
      <c r="T67" s="543">
        <v>153</v>
      </c>
      <c r="U67" s="543"/>
      <c r="V67" s="543">
        <v>121</v>
      </c>
      <c r="W67" s="543"/>
      <c r="X67" s="545">
        <v>76</v>
      </c>
      <c r="Y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8"/>
      <c r="DJ67" s="308"/>
      <c r="DK67" s="308"/>
      <c r="DL67" s="308"/>
      <c r="DM67" s="308"/>
      <c r="DN67" s="308"/>
      <c r="DO67" s="308"/>
      <c r="DP67" s="308"/>
      <c r="DQ67" s="308"/>
      <c r="DR67" s="308"/>
      <c r="DS67" s="308"/>
      <c r="DT67" s="308"/>
      <c r="DU67" s="308"/>
      <c r="DV67" s="308"/>
      <c r="DW67" s="308"/>
      <c r="DX67" s="308"/>
      <c r="DY67" s="308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8"/>
      <c r="EK67" s="308"/>
      <c r="EL67" s="308"/>
      <c r="EM67" s="308"/>
      <c r="EN67" s="308"/>
      <c r="EO67" s="308"/>
      <c r="EP67" s="308"/>
      <c r="EQ67" s="308"/>
      <c r="ER67" s="308"/>
      <c r="ES67" s="308"/>
      <c r="ET67" s="308"/>
      <c r="EU67" s="308"/>
      <c r="EV67" s="308"/>
      <c r="EW67" s="308"/>
      <c r="EX67" s="308"/>
      <c r="EY67" s="308"/>
      <c r="EZ67" s="308"/>
      <c r="FA67" s="308"/>
      <c r="FB67" s="308"/>
      <c r="FC67" s="308"/>
      <c r="FD67" s="308"/>
      <c r="FE67" s="308"/>
      <c r="FF67" s="308"/>
      <c r="FG67" s="308"/>
      <c r="FH67" s="308"/>
      <c r="FI67" s="308"/>
      <c r="FJ67" s="308"/>
      <c r="FK67" s="308"/>
      <c r="FL67" s="308"/>
      <c r="FM67" s="308"/>
      <c r="FN67" s="308"/>
      <c r="FO67" s="308"/>
      <c r="FP67" s="308"/>
      <c r="FQ67" s="308"/>
      <c r="FR67" s="308"/>
      <c r="FS67" s="308"/>
      <c r="FT67" s="308"/>
      <c r="FU67" s="308"/>
      <c r="FV67" s="308"/>
      <c r="FW67" s="308"/>
      <c r="FX67" s="308"/>
      <c r="FY67" s="308"/>
      <c r="FZ67" s="308"/>
      <c r="GA67" s="308"/>
      <c r="GB67" s="308"/>
      <c r="GC67" s="308"/>
      <c r="GD67" s="308"/>
      <c r="GE67" s="308"/>
      <c r="GF67" s="308"/>
      <c r="GG67" s="308"/>
      <c r="GH67" s="308"/>
      <c r="GI67" s="308"/>
      <c r="GJ67" s="308"/>
      <c r="GK67" s="308"/>
      <c r="GL67" s="308"/>
      <c r="GM67" s="308"/>
      <c r="GN67" s="308"/>
      <c r="GO67" s="308"/>
      <c r="GP67" s="308"/>
      <c r="GQ67" s="308"/>
      <c r="GR67" s="308"/>
      <c r="GS67" s="308"/>
      <c r="GT67" s="308"/>
      <c r="GU67" s="308"/>
      <c r="GV67" s="308"/>
      <c r="GW67" s="308"/>
      <c r="GX67" s="308"/>
      <c r="GY67" s="308"/>
      <c r="GZ67" s="308"/>
      <c r="HA67" s="308"/>
      <c r="HB67" s="308"/>
      <c r="HC67" s="308"/>
      <c r="HD67" s="308"/>
      <c r="HE67" s="308"/>
      <c r="HF67" s="308"/>
      <c r="HG67" s="308"/>
      <c r="HH67" s="308"/>
      <c r="HI67" s="308"/>
      <c r="HJ67" s="308"/>
      <c r="HK67" s="308"/>
      <c r="HL67" s="308"/>
      <c r="HM67" s="308"/>
      <c r="HN67" s="308"/>
      <c r="HO67" s="308"/>
      <c r="HP67" s="308"/>
      <c r="HQ67" s="308"/>
      <c r="HR67" s="308"/>
      <c r="HS67" s="308"/>
      <c r="HT67" s="308"/>
      <c r="HU67" s="308"/>
      <c r="HV67" s="308"/>
      <c r="HW67" s="308"/>
      <c r="HX67" s="308"/>
      <c r="HY67" s="308"/>
      <c r="HZ67" s="308"/>
      <c r="IA67" s="308"/>
      <c r="IB67" s="308"/>
      <c r="IC67" s="308"/>
      <c r="ID67" s="308"/>
      <c r="IE67" s="308"/>
      <c r="IF67" s="308"/>
      <c r="IG67" s="308"/>
      <c r="IH67" s="308"/>
      <c r="II67" s="308"/>
    </row>
    <row r="68" spans="1:243" ht="12" customHeight="1">
      <c r="A68" s="323"/>
      <c r="B68" s="542"/>
      <c r="C68" s="542"/>
      <c r="D68" s="542" t="s">
        <v>404</v>
      </c>
      <c r="E68" s="542" t="s">
        <v>670</v>
      </c>
      <c r="F68" s="542" t="s">
        <v>466</v>
      </c>
      <c r="G68" s="529"/>
      <c r="H68" s="539">
        <f t="shared" si="4"/>
        <v>577</v>
      </c>
      <c r="I68" s="543"/>
      <c r="J68" s="544" t="str">
        <f t="shared" si="5"/>
        <v>531 - 626</v>
      </c>
      <c r="K68" s="543"/>
      <c r="L68" s="543">
        <v>69</v>
      </c>
      <c r="M68" s="543"/>
      <c r="N68" s="543">
        <v>83</v>
      </c>
      <c r="O68" s="543"/>
      <c r="P68" s="543">
        <v>162</v>
      </c>
      <c r="Q68" s="543"/>
      <c r="R68" s="543">
        <v>117</v>
      </c>
      <c r="S68" s="543"/>
      <c r="T68" s="543">
        <v>77</v>
      </c>
      <c r="U68" s="543"/>
      <c r="V68" s="543">
        <v>69</v>
      </c>
      <c r="W68" s="543"/>
      <c r="X68" s="545">
        <v>54</v>
      </c>
      <c r="Y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8"/>
      <c r="DT68" s="308"/>
      <c r="DU68" s="308"/>
      <c r="DV68" s="308"/>
      <c r="DW68" s="308"/>
      <c r="DX68" s="308"/>
      <c r="DY68" s="308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8"/>
      <c r="EL68" s="308"/>
      <c r="EM68" s="308"/>
      <c r="EN68" s="308"/>
      <c r="EO68" s="308"/>
      <c r="EP68" s="308"/>
      <c r="EQ68" s="308"/>
      <c r="ER68" s="308"/>
      <c r="ES68" s="308"/>
      <c r="ET68" s="308"/>
      <c r="EU68" s="308"/>
      <c r="EV68" s="308"/>
      <c r="EW68" s="308"/>
      <c r="EX68" s="308"/>
      <c r="EY68" s="308"/>
      <c r="EZ68" s="308"/>
      <c r="FA68" s="308"/>
      <c r="FB68" s="308"/>
      <c r="FC68" s="308"/>
      <c r="FD68" s="308"/>
      <c r="FE68" s="308"/>
      <c r="FF68" s="308"/>
      <c r="FG68" s="308"/>
      <c r="FH68" s="308"/>
      <c r="FI68" s="308"/>
      <c r="FJ68" s="308"/>
      <c r="FK68" s="308"/>
      <c r="FL68" s="308"/>
      <c r="FM68" s="308"/>
      <c r="FN68" s="308"/>
      <c r="FO68" s="308"/>
      <c r="FP68" s="308"/>
      <c r="FQ68" s="308"/>
      <c r="FR68" s="308"/>
      <c r="FS68" s="308"/>
      <c r="FT68" s="308"/>
      <c r="FU68" s="308"/>
      <c r="FV68" s="308"/>
      <c r="FW68" s="308"/>
      <c r="FX68" s="308"/>
      <c r="FY68" s="308"/>
      <c r="FZ68" s="308"/>
      <c r="GA68" s="308"/>
      <c r="GB68" s="308"/>
      <c r="GC68" s="308"/>
      <c r="GD68" s="308"/>
      <c r="GE68" s="308"/>
      <c r="GF68" s="308"/>
      <c r="GG68" s="308"/>
      <c r="GH68" s="308"/>
      <c r="GI68" s="308"/>
      <c r="GJ68" s="308"/>
      <c r="GK68" s="308"/>
      <c r="GL68" s="308"/>
      <c r="GM68" s="308"/>
      <c r="GN68" s="308"/>
      <c r="GO68" s="308"/>
      <c r="GP68" s="308"/>
      <c r="GQ68" s="308"/>
      <c r="GR68" s="308"/>
      <c r="GS68" s="308"/>
      <c r="GT68" s="308"/>
      <c r="GU68" s="308"/>
      <c r="GV68" s="308"/>
      <c r="GW68" s="308"/>
      <c r="GX68" s="308"/>
      <c r="GY68" s="308"/>
      <c r="GZ68" s="308"/>
      <c r="HA68" s="308"/>
      <c r="HB68" s="308"/>
      <c r="HC68" s="308"/>
      <c r="HD68" s="308"/>
      <c r="HE68" s="308"/>
      <c r="HF68" s="308"/>
      <c r="HG68" s="308"/>
      <c r="HH68" s="308"/>
      <c r="HI68" s="308"/>
      <c r="HJ68" s="308"/>
      <c r="HK68" s="308"/>
      <c r="HL68" s="308"/>
      <c r="HM68" s="308"/>
      <c r="HN68" s="308"/>
      <c r="HO68" s="308"/>
      <c r="HP68" s="308"/>
      <c r="HQ68" s="308"/>
      <c r="HR68" s="308"/>
      <c r="HS68" s="308"/>
      <c r="HT68" s="308"/>
      <c r="HU68" s="308"/>
      <c r="HV68" s="308"/>
      <c r="HW68" s="308"/>
      <c r="HX68" s="308"/>
      <c r="HY68" s="308"/>
      <c r="HZ68" s="308"/>
      <c r="IA68" s="308"/>
      <c r="IB68" s="308"/>
      <c r="IC68" s="308"/>
      <c r="ID68" s="308"/>
      <c r="IE68" s="308"/>
      <c r="IF68" s="308"/>
      <c r="IG68" s="308"/>
      <c r="IH68" s="308"/>
      <c r="II68" s="308"/>
    </row>
    <row r="69" spans="1:243" ht="12" customHeight="1">
      <c r="A69" s="323"/>
      <c r="B69" s="542"/>
      <c r="C69" s="542"/>
      <c r="D69" s="542" t="s">
        <v>405</v>
      </c>
      <c r="E69" s="542" t="s">
        <v>671</v>
      </c>
      <c r="F69" s="542" t="s">
        <v>550</v>
      </c>
      <c r="G69" s="529"/>
      <c r="H69" s="539">
        <f t="shared" si="4"/>
        <v>840</v>
      </c>
      <c r="I69" s="543"/>
      <c r="J69" s="544" t="str">
        <f t="shared" si="5"/>
        <v>784 - 899</v>
      </c>
      <c r="K69" s="543"/>
      <c r="L69" s="543">
        <v>84</v>
      </c>
      <c r="M69" s="543"/>
      <c r="N69" s="543">
        <v>117</v>
      </c>
      <c r="O69" s="543"/>
      <c r="P69" s="543">
        <v>279</v>
      </c>
      <c r="Q69" s="543"/>
      <c r="R69" s="543">
        <v>191</v>
      </c>
      <c r="S69" s="543"/>
      <c r="T69" s="543">
        <v>86</v>
      </c>
      <c r="U69" s="543"/>
      <c r="V69" s="543">
        <v>83</v>
      </c>
      <c r="W69" s="543"/>
      <c r="X69" s="545">
        <v>77</v>
      </c>
      <c r="Y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  <c r="DP69" s="308"/>
      <c r="DQ69" s="308"/>
      <c r="DR69" s="308"/>
      <c r="DS69" s="308"/>
      <c r="DT69" s="308"/>
      <c r="DU69" s="308"/>
      <c r="DV69" s="308"/>
      <c r="DW69" s="308"/>
      <c r="DX69" s="308"/>
      <c r="DY69" s="308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8"/>
      <c r="EL69" s="308"/>
      <c r="EM69" s="308"/>
      <c r="EN69" s="308"/>
      <c r="EO69" s="308"/>
      <c r="EP69" s="308"/>
      <c r="EQ69" s="308"/>
      <c r="ER69" s="308"/>
      <c r="ES69" s="308"/>
      <c r="ET69" s="308"/>
      <c r="EU69" s="308"/>
      <c r="EV69" s="308"/>
      <c r="EW69" s="308"/>
      <c r="EX69" s="308"/>
      <c r="EY69" s="308"/>
      <c r="EZ69" s="308"/>
      <c r="FA69" s="308"/>
      <c r="FB69" s="308"/>
      <c r="FC69" s="308"/>
      <c r="FD69" s="308"/>
      <c r="FE69" s="308"/>
      <c r="FF69" s="308"/>
      <c r="FG69" s="308"/>
      <c r="FH69" s="308"/>
      <c r="FI69" s="308"/>
      <c r="FJ69" s="308"/>
      <c r="FK69" s="308"/>
      <c r="FL69" s="308"/>
      <c r="FM69" s="308"/>
      <c r="FN69" s="308"/>
      <c r="FO69" s="308"/>
      <c r="FP69" s="308"/>
      <c r="FQ69" s="308"/>
      <c r="FR69" s="308"/>
      <c r="FS69" s="308"/>
      <c r="FT69" s="308"/>
      <c r="FU69" s="308"/>
      <c r="FV69" s="308"/>
      <c r="FW69" s="308"/>
      <c r="FX69" s="308"/>
      <c r="FY69" s="308"/>
      <c r="FZ69" s="308"/>
      <c r="GA69" s="308"/>
      <c r="GB69" s="308"/>
      <c r="GC69" s="308"/>
      <c r="GD69" s="308"/>
      <c r="GE69" s="308"/>
      <c r="GF69" s="308"/>
      <c r="GG69" s="308"/>
      <c r="GH69" s="308"/>
      <c r="GI69" s="308"/>
      <c r="GJ69" s="308"/>
      <c r="GK69" s="308"/>
      <c r="GL69" s="308"/>
      <c r="GM69" s="308"/>
      <c r="GN69" s="308"/>
      <c r="GO69" s="308"/>
      <c r="GP69" s="308"/>
      <c r="GQ69" s="308"/>
      <c r="GR69" s="308"/>
      <c r="GS69" s="308"/>
      <c r="GT69" s="308"/>
      <c r="GU69" s="308"/>
      <c r="GV69" s="308"/>
      <c r="GW69" s="308"/>
      <c r="GX69" s="308"/>
      <c r="GY69" s="308"/>
      <c r="GZ69" s="308"/>
      <c r="HA69" s="308"/>
      <c r="HB69" s="308"/>
      <c r="HC69" s="308"/>
      <c r="HD69" s="308"/>
      <c r="HE69" s="308"/>
      <c r="HF69" s="308"/>
      <c r="HG69" s="308"/>
      <c r="HH69" s="308"/>
      <c r="HI69" s="308"/>
      <c r="HJ69" s="308"/>
      <c r="HK69" s="308"/>
      <c r="HL69" s="308"/>
      <c r="HM69" s="308"/>
      <c r="HN69" s="308"/>
      <c r="HO69" s="308"/>
      <c r="HP69" s="308"/>
      <c r="HQ69" s="308"/>
      <c r="HR69" s="308"/>
      <c r="HS69" s="308"/>
      <c r="HT69" s="308"/>
      <c r="HU69" s="308"/>
      <c r="HV69" s="308"/>
      <c r="HW69" s="308"/>
      <c r="HX69" s="308"/>
      <c r="HY69" s="308"/>
      <c r="HZ69" s="308"/>
      <c r="IA69" s="308"/>
      <c r="IB69" s="308"/>
      <c r="IC69" s="308"/>
      <c r="ID69" s="308"/>
      <c r="IE69" s="308"/>
      <c r="IF69" s="308"/>
      <c r="IG69" s="308"/>
      <c r="IH69" s="308"/>
      <c r="II69" s="308"/>
    </row>
    <row r="70" spans="1:243" ht="12" customHeight="1">
      <c r="A70" s="323"/>
      <c r="B70" s="542"/>
      <c r="C70" s="542"/>
      <c r="D70" s="542" t="s">
        <v>406</v>
      </c>
      <c r="E70" s="542" t="s">
        <v>672</v>
      </c>
      <c r="F70" s="542" t="s">
        <v>467</v>
      </c>
      <c r="G70" s="529"/>
      <c r="H70" s="539">
        <f t="shared" si="4"/>
        <v>1309</v>
      </c>
      <c r="I70" s="543"/>
      <c r="J70" s="544" t="str">
        <f t="shared" si="5"/>
        <v>1,239 - 1,382</v>
      </c>
      <c r="K70" s="543"/>
      <c r="L70" s="543">
        <v>136</v>
      </c>
      <c r="M70" s="543"/>
      <c r="N70" s="543">
        <v>149</v>
      </c>
      <c r="O70" s="543"/>
      <c r="P70" s="543">
        <v>403</v>
      </c>
      <c r="Q70" s="543"/>
      <c r="R70" s="543">
        <v>264</v>
      </c>
      <c r="S70" s="543"/>
      <c r="T70" s="543">
        <v>200</v>
      </c>
      <c r="U70" s="543"/>
      <c r="V70" s="543">
        <v>157</v>
      </c>
      <c r="W70" s="543"/>
      <c r="X70" s="545">
        <v>108</v>
      </c>
      <c r="Y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  <c r="GF70" s="308"/>
      <c r="GG70" s="308"/>
      <c r="GH70" s="308"/>
      <c r="GI70" s="308"/>
      <c r="GJ70" s="308"/>
      <c r="GK70" s="308"/>
      <c r="GL70" s="308"/>
      <c r="GM70" s="308"/>
      <c r="GN70" s="308"/>
      <c r="GO70" s="308"/>
      <c r="GP70" s="308"/>
      <c r="GQ70" s="308"/>
      <c r="GR70" s="308"/>
      <c r="GS70" s="308"/>
      <c r="GT70" s="308"/>
      <c r="GU70" s="308"/>
      <c r="GV70" s="308"/>
      <c r="GW70" s="308"/>
      <c r="GX70" s="308"/>
      <c r="GY70" s="308"/>
      <c r="GZ70" s="308"/>
      <c r="HA70" s="308"/>
      <c r="HB70" s="308"/>
      <c r="HC70" s="308"/>
      <c r="HD70" s="308"/>
      <c r="HE70" s="308"/>
      <c r="HF70" s="308"/>
      <c r="HG70" s="308"/>
      <c r="HH70" s="308"/>
      <c r="HI70" s="308"/>
      <c r="HJ70" s="308"/>
      <c r="HK70" s="308"/>
      <c r="HL70" s="308"/>
      <c r="HM70" s="308"/>
      <c r="HN70" s="308"/>
      <c r="HO70" s="308"/>
      <c r="HP70" s="308"/>
      <c r="HQ70" s="308"/>
      <c r="HR70" s="308"/>
      <c r="HS70" s="308"/>
      <c r="HT70" s="308"/>
      <c r="HU70" s="308"/>
      <c r="HV70" s="308"/>
      <c r="HW70" s="308"/>
      <c r="HX70" s="308"/>
      <c r="HY70" s="308"/>
      <c r="HZ70" s="308"/>
      <c r="IA70" s="308"/>
      <c r="IB70" s="308"/>
      <c r="IC70" s="308"/>
      <c r="ID70" s="308"/>
      <c r="IE70" s="308"/>
      <c r="IF70" s="308"/>
      <c r="IG70" s="308"/>
      <c r="IH70" s="308"/>
      <c r="II70" s="308"/>
    </row>
    <row r="71" spans="1:243" ht="12" customHeight="1">
      <c r="A71" s="323"/>
      <c r="B71" s="542"/>
      <c r="C71" s="542"/>
      <c r="D71" s="542" t="s">
        <v>407</v>
      </c>
      <c r="E71" s="542" t="s">
        <v>673</v>
      </c>
      <c r="F71" s="542" t="s">
        <v>468</v>
      </c>
      <c r="G71" s="529"/>
      <c r="H71" s="539">
        <f t="shared" si="4"/>
        <v>2471</v>
      </c>
      <c r="I71" s="543"/>
      <c r="J71" s="544" t="str">
        <f t="shared" si="5"/>
        <v>2,375 - 2,570</v>
      </c>
      <c r="K71" s="543"/>
      <c r="L71" s="543">
        <v>203</v>
      </c>
      <c r="M71" s="543"/>
      <c r="N71" s="543">
        <v>305</v>
      </c>
      <c r="O71" s="543"/>
      <c r="P71" s="543">
        <v>825</v>
      </c>
      <c r="Q71" s="543"/>
      <c r="R71" s="543">
        <v>506</v>
      </c>
      <c r="S71" s="543"/>
      <c r="T71" s="543">
        <v>336</v>
      </c>
      <c r="U71" s="543"/>
      <c r="V71" s="543">
        <v>296</v>
      </c>
      <c r="W71" s="543"/>
      <c r="X71" s="545">
        <v>182</v>
      </c>
      <c r="Y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  <c r="DK71" s="308"/>
      <c r="DL71" s="308"/>
      <c r="DM71" s="308"/>
      <c r="DN71" s="308"/>
      <c r="DO71" s="308"/>
      <c r="DP71" s="308"/>
      <c r="DQ71" s="308"/>
      <c r="DR71" s="308"/>
      <c r="DS71" s="308"/>
      <c r="DT71" s="308"/>
      <c r="DU71" s="308"/>
      <c r="DV71" s="308"/>
      <c r="DW71" s="308"/>
      <c r="DX71" s="30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8"/>
      <c r="EL71" s="308"/>
      <c r="EM71" s="308"/>
      <c r="EN71" s="308"/>
      <c r="EO71" s="308"/>
      <c r="EP71" s="308"/>
      <c r="EQ71" s="308"/>
      <c r="ER71" s="308"/>
      <c r="ES71" s="308"/>
      <c r="ET71" s="308"/>
      <c r="EU71" s="308"/>
      <c r="EV71" s="308"/>
      <c r="EW71" s="308"/>
      <c r="EX71" s="308"/>
      <c r="EY71" s="308"/>
      <c r="EZ71" s="308"/>
      <c r="FA71" s="308"/>
      <c r="FB71" s="308"/>
      <c r="FC71" s="308"/>
      <c r="FD71" s="308"/>
      <c r="FE71" s="308"/>
      <c r="FF71" s="308"/>
      <c r="FG71" s="308"/>
      <c r="FH71" s="308"/>
      <c r="FI71" s="308"/>
      <c r="FJ71" s="308"/>
      <c r="FK71" s="308"/>
      <c r="FL71" s="308"/>
      <c r="FM71" s="308"/>
      <c r="FN71" s="308"/>
      <c r="FO71" s="308"/>
      <c r="FP71" s="308"/>
      <c r="FQ71" s="308"/>
      <c r="FR71" s="308"/>
      <c r="FS71" s="308"/>
      <c r="FT71" s="308"/>
      <c r="FU71" s="308"/>
      <c r="FV71" s="308"/>
      <c r="FW71" s="308"/>
      <c r="FX71" s="308"/>
      <c r="FY71" s="308"/>
      <c r="FZ71" s="308"/>
      <c r="GA71" s="308"/>
      <c r="GB71" s="308"/>
      <c r="GC71" s="308"/>
      <c r="GD71" s="308"/>
      <c r="GE71" s="308"/>
      <c r="GF71" s="308"/>
      <c r="GG71" s="308"/>
      <c r="GH71" s="308"/>
      <c r="GI71" s="308"/>
      <c r="GJ71" s="308"/>
      <c r="GK71" s="308"/>
      <c r="GL71" s="308"/>
      <c r="GM71" s="308"/>
      <c r="GN71" s="308"/>
      <c r="GO71" s="308"/>
      <c r="GP71" s="308"/>
      <c r="GQ71" s="308"/>
      <c r="GR71" s="308"/>
      <c r="GS71" s="308"/>
      <c r="GT71" s="308"/>
      <c r="GU71" s="308"/>
      <c r="GV71" s="308"/>
      <c r="GW71" s="308"/>
      <c r="GX71" s="308"/>
      <c r="GY71" s="308"/>
      <c r="GZ71" s="308"/>
      <c r="HA71" s="308"/>
      <c r="HB71" s="308"/>
      <c r="HC71" s="308"/>
      <c r="HD71" s="308"/>
      <c r="HE71" s="308"/>
      <c r="HF71" s="308"/>
      <c r="HG71" s="308"/>
      <c r="HH71" s="308"/>
      <c r="HI71" s="308"/>
      <c r="HJ71" s="308"/>
      <c r="HK71" s="308"/>
      <c r="HL71" s="308"/>
      <c r="HM71" s="308"/>
      <c r="HN71" s="308"/>
      <c r="HO71" s="308"/>
      <c r="HP71" s="308"/>
      <c r="HQ71" s="308"/>
      <c r="HR71" s="308"/>
      <c r="HS71" s="308"/>
      <c r="HT71" s="308"/>
      <c r="HU71" s="308"/>
      <c r="HV71" s="308"/>
      <c r="HW71" s="308"/>
      <c r="HX71" s="308"/>
      <c r="HY71" s="308"/>
      <c r="HZ71" s="308"/>
      <c r="IA71" s="308"/>
      <c r="IB71" s="308"/>
      <c r="IC71" s="308"/>
      <c r="ID71" s="308"/>
      <c r="IE71" s="308"/>
      <c r="IF71" s="308"/>
      <c r="IG71" s="308"/>
      <c r="IH71" s="308"/>
      <c r="II71" s="308"/>
    </row>
    <row r="72" spans="1:243" ht="12" customHeight="1">
      <c r="A72" s="323"/>
      <c r="B72" s="542"/>
      <c r="C72" s="542"/>
      <c r="D72" s="542" t="s">
        <v>156</v>
      </c>
      <c r="E72" s="542" t="s">
        <v>674</v>
      </c>
      <c r="F72" s="542" t="s">
        <v>157</v>
      </c>
      <c r="G72" s="529"/>
      <c r="H72" s="539">
        <f t="shared" si="4"/>
        <v>496</v>
      </c>
      <c r="I72" s="543"/>
      <c r="J72" s="544" t="str">
        <f t="shared" si="5"/>
        <v>453 - 542</v>
      </c>
      <c r="K72" s="543"/>
      <c r="L72" s="543">
        <v>45</v>
      </c>
      <c r="M72" s="543"/>
      <c r="N72" s="543">
        <v>61</v>
      </c>
      <c r="O72" s="543"/>
      <c r="P72" s="543">
        <v>170</v>
      </c>
      <c r="Q72" s="543"/>
      <c r="R72" s="543">
        <v>109</v>
      </c>
      <c r="S72" s="543"/>
      <c r="T72" s="543">
        <v>59</v>
      </c>
      <c r="U72" s="543"/>
      <c r="V72" s="543">
        <v>52</v>
      </c>
      <c r="W72" s="543"/>
      <c r="X72" s="545">
        <v>58</v>
      </c>
      <c r="Y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08"/>
      <c r="CM72" s="308"/>
      <c r="CN72" s="308"/>
      <c r="CO72" s="308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8"/>
      <c r="DA72" s="308"/>
      <c r="DB72" s="308"/>
      <c r="DC72" s="308"/>
      <c r="DD72" s="308"/>
      <c r="DE72" s="308"/>
      <c r="DF72" s="308"/>
      <c r="DG72" s="308"/>
      <c r="DH72" s="308"/>
      <c r="DI72" s="308"/>
      <c r="DJ72" s="308"/>
      <c r="DK72" s="308"/>
      <c r="DL72" s="308"/>
      <c r="DM72" s="308"/>
      <c r="DN72" s="308"/>
      <c r="DO72" s="308"/>
      <c r="DP72" s="308"/>
      <c r="DQ72" s="308"/>
      <c r="DR72" s="308"/>
      <c r="DS72" s="308"/>
      <c r="DT72" s="308"/>
      <c r="DU72" s="308"/>
      <c r="DV72" s="308"/>
      <c r="DW72" s="308"/>
      <c r="DX72" s="308"/>
      <c r="DY72" s="308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8"/>
      <c r="EK72" s="308"/>
      <c r="EL72" s="308"/>
      <c r="EM72" s="308"/>
      <c r="EN72" s="308"/>
      <c r="EO72" s="308"/>
      <c r="EP72" s="308"/>
      <c r="EQ72" s="308"/>
      <c r="ER72" s="308"/>
      <c r="ES72" s="308"/>
      <c r="ET72" s="308"/>
      <c r="EU72" s="308"/>
      <c r="EV72" s="308"/>
      <c r="EW72" s="308"/>
      <c r="EX72" s="308"/>
      <c r="EY72" s="308"/>
      <c r="EZ72" s="308"/>
      <c r="FA72" s="308"/>
      <c r="FB72" s="308"/>
      <c r="FC72" s="308"/>
      <c r="FD72" s="308"/>
      <c r="FE72" s="308"/>
      <c r="FF72" s="308"/>
      <c r="FG72" s="308"/>
      <c r="FH72" s="308"/>
      <c r="FI72" s="308"/>
      <c r="FJ72" s="308"/>
      <c r="FK72" s="308"/>
      <c r="FL72" s="308"/>
      <c r="FM72" s="308"/>
      <c r="FN72" s="308"/>
      <c r="FO72" s="308"/>
      <c r="FP72" s="308"/>
      <c r="FQ72" s="308"/>
      <c r="FR72" s="308"/>
      <c r="FS72" s="308"/>
      <c r="FT72" s="308"/>
      <c r="FU72" s="308"/>
      <c r="FV72" s="308"/>
      <c r="FW72" s="308"/>
      <c r="FX72" s="308"/>
      <c r="FY72" s="308"/>
      <c r="FZ72" s="308"/>
      <c r="GA72" s="308"/>
      <c r="GB72" s="308"/>
      <c r="GC72" s="308"/>
      <c r="GD72" s="308"/>
      <c r="GE72" s="308"/>
      <c r="GF72" s="308"/>
      <c r="GG72" s="308"/>
      <c r="GH72" s="308"/>
      <c r="GI72" s="308"/>
      <c r="GJ72" s="308"/>
      <c r="GK72" s="308"/>
      <c r="GL72" s="308"/>
      <c r="GM72" s="308"/>
      <c r="GN72" s="308"/>
      <c r="GO72" s="308"/>
      <c r="GP72" s="308"/>
      <c r="GQ72" s="308"/>
      <c r="GR72" s="308"/>
      <c r="GS72" s="308"/>
      <c r="GT72" s="308"/>
      <c r="GU72" s="308"/>
      <c r="GV72" s="308"/>
      <c r="GW72" s="308"/>
      <c r="GX72" s="308"/>
      <c r="GY72" s="308"/>
      <c r="GZ72" s="308"/>
      <c r="HA72" s="308"/>
      <c r="HB72" s="308"/>
      <c r="HC72" s="308"/>
      <c r="HD72" s="308"/>
      <c r="HE72" s="308"/>
      <c r="HF72" s="308"/>
      <c r="HG72" s="308"/>
      <c r="HH72" s="308"/>
      <c r="HI72" s="308"/>
      <c r="HJ72" s="308"/>
      <c r="HK72" s="308"/>
      <c r="HL72" s="308"/>
      <c r="HM72" s="308"/>
      <c r="HN72" s="308"/>
      <c r="HO72" s="308"/>
      <c r="HP72" s="308"/>
      <c r="HQ72" s="308"/>
      <c r="HR72" s="308"/>
      <c r="HS72" s="308"/>
      <c r="HT72" s="308"/>
      <c r="HU72" s="308"/>
      <c r="HV72" s="308"/>
      <c r="HW72" s="308"/>
      <c r="HX72" s="308"/>
      <c r="HY72" s="308"/>
      <c r="HZ72" s="308"/>
      <c r="IA72" s="308"/>
      <c r="IB72" s="308"/>
      <c r="IC72" s="308"/>
      <c r="ID72" s="308"/>
      <c r="IE72" s="308"/>
      <c r="IF72" s="308"/>
      <c r="IG72" s="308"/>
      <c r="IH72" s="308"/>
      <c r="II72" s="308"/>
    </row>
    <row r="73" spans="1:243" ht="12" customHeight="1">
      <c r="A73" s="323"/>
      <c r="B73" s="542"/>
      <c r="C73" s="542"/>
      <c r="D73" s="542" t="s">
        <v>158</v>
      </c>
      <c r="E73" s="542" t="s">
        <v>675</v>
      </c>
      <c r="F73" s="542" t="s">
        <v>159</v>
      </c>
      <c r="G73" s="529"/>
      <c r="H73" s="539">
        <f t="shared" si="4"/>
        <v>441</v>
      </c>
      <c r="I73" s="543"/>
      <c r="J73" s="544" t="str">
        <f t="shared" si="5"/>
        <v>401 - 484</v>
      </c>
      <c r="K73" s="543"/>
      <c r="L73" s="543">
        <v>50</v>
      </c>
      <c r="M73" s="543"/>
      <c r="N73" s="543">
        <v>56</v>
      </c>
      <c r="O73" s="543"/>
      <c r="P73" s="543">
        <v>128</v>
      </c>
      <c r="Q73" s="543"/>
      <c r="R73" s="543">
        <v>81</v>
      </c>
      <c r="S73" s="543"/>
      <c r="T73" s="543">
        <v>71</v>
      </c>
      <c r="U73" s="543"/>
      <c r="V73" s="543">
        <v>55</v>
      </c>
      <c r="W73" s="543"/>
      <c r="X73" s="545">
        <v>34</v>
      </c>
      <c r="Y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CI73" s="308"/>
      <c r="CJ73" s="308"/>
      <c r="CK73" s="308"/>
      <c r="CL73" s="308"/>
      <c r="CM73" s="308"/>
      <c r="CN73" s="308"/>
      <c r="CO73" s="308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8"/>
      <c r="DA73" s="308"/>
      <c r="DB73" s="308"/>
      <c r="DC73" s="308"/>
      <c r="DD73" s="308"/>
      <c r="DE73" s="308"/>
      <c r="DF73" s="308"/>
      <c r="DG73" s="308"/>
      <c r="DH73" s="308"/>
      <c r="DI73" s="308"/>
      <c r="DJ73" s="308"/>
      <c r="DK73" s="308"/>
      <c r="DL73" s="308"/>
      <c r="DM73" s="308"/>
      <c r="DN73" s="308"/>
      <c r="DO73" s="308"/>
      <c r="DP73" s="308"/>
      <c r="DQ73" s="308"/>
      <c r="DR73" s="308"/>
      <c r="DS73" s="308"/>
      <c r="DT73" s="308"/>
      <c r="DU73" s="308"/>
      <c r="DV73" s="308"/>
      <c r="DW73" s="308"/>
      <c r="DX73" s="308"/>
      <c r="DY73" s="308"/>
      <c r="DZ73" s="308"/>
      <c r="EA73" s="308"/>
      <c r="EB73" s="308"/>
      <c r="EC73" s="308"/>
      <c r="ED73" s="308"/>
      <c r="EE73" s="308"/>
      <c r="EF73" s="308"/>
      <c r="EG73" s="308"/>
      <c r="EH73" s="308"/>
      <c r="EI73" s="308"/>
      <c r="EJ73" s="308"/>
      <c r="EK73" s="308"/>
      <c r="EL73" s="308"/>
      <c r="EM73" s="308"/>
      <c r="EN73" s="308"/>
      <c r="EO73" s="308"/>
      <c r="EP73" s="308"/>
      <c r="EQ73" s="308"/>
      <c r="ER73" s="308"/>
      <c r="ES73" s="308"/>
      <c r="ET73" s="308"/>
      <c r="EU73" s="308"/>
      <c r="EV73" s="308"/>
      <c r="EW73" s="308"/>
      <c r="EX73" s="308"/>
      <c r="EY73" s="308"/>
      <c r="EZ73" s="308"/>
      <c r="FA73" s="308"/>
      <c r="FB73" s="308"/>
      <c r="FC73" s="308"/>
      <c r="FD73" s="308"/>
      <c r="FE73" s="308"/>
      <c r="FF73" s="308"/>
      <c r="FG73" s="308"/>
      <c r="FH73" s="308"/>
      <c r="FI73" s="308"/>
      <c r="FJ73" s="308"/>
      <c r="FK73" s="308"/>
      <c r="FL73" s="308"/>
      <c r="FM73" s="308"/>
      <c r="FN73" s="308"/>
      <c r="FO73" s="308"/>
      <c r="FP73" s="308"/>
      <c r="FQ73" s="308"/>
      <c r="FR73" s="308"/>
      <c r="FS73" s="308"/>
      <c r="FT73" s="308"/>
      <c r="FU73" s="308"/>
      <c r="FV73" s="308"/>
      <c r="FW73" s="308"/>
      <c r="FX73" s="308"/>
      <c r="FY73" s="308"/>
      <c r="FZ73" s="308"/>
      <c r="GA73" s="308"/>
      <c r="GB73" s="308"/>
      <c r="GC73" s="308"/>
      <c r="GD73" s="308"/>
      <c r="GE73" s="308"/>
      <c r="GF73" s="308"/>
      <c r="GG73" s="308"/>
      <c r="GH73" s="308"/>
      <c r="GI73" s="308"/>
      <c r="GJ73" s="308"/>
      <c r="GK73" s="308"/>
      <c r="GL73" s="308"/>
      <c r="GM73" s="308"/>
      <c r="GN73" s="308"/>
      <c r="GO73" s="308"/>
      <c r="GP73" s="308"/>
      <c r="GQ73" s="308"/>
      <c r="GR73" s="308"/>
      <c r="GS73" s="308"/>
      <c r="GT73" s="308"/>
      <c r="GU73" s="308"/>
      <c r="GV73" s="308"/>
      <c r="GW73" s="308"/>
      <c r="GX73" s="308"/>
      <c r="GY73" s="308"/>
      <c r="GZ73" s="308"/>
      <c r="HA73" s="308"/>
      <c r="HB73" s="308"/>
      <c r="HC73" s="308"/>
      <c r="HD73" s="308"/>
      <c r="HE73" s="308"/>
      <c r="HF73" s="308"/>
      <c r="HG73" s="308"/>
      <c r="HH73" s="308"/>
      <c r="HI73" s="308"/>
      <c r="HJ73" s="308"/>
      <c r="HK73" s="308"/>
      <c r="HL73" s="308"/>
      <c r="HM73" s="308"/>
      <c r="HN73" s="308"/>
      <c r="HO73" s="308"/>
      <c r="HP73" s="308"/>
      <c r="HQ73" s="308"/>
      <c r="HR73" s="308"/>
      <c r="HS73" s="308"/>
      <c r="HT73" s="308"/>
      <c r="HU73" s="308"/>
      <c r="HV73" s="308"/>
      <c r="HW73" s="308"/>
      <c r="HX73" s="308"/>
      <c r="HY73" s="308"/>
      <c r="HZ73" s="308"/>
      <c r="IA73" s="308"/>
      <c r="IB73" s="308"/>
      <c r="IC73" s="308"/>
      <c r="ID73" s="308"/>
      <c r="IE73" s="308"/>
      <c r="IF73" s="308"/>
      <c r="IG73" s="308"/>
      <c r="IH73" s="308"/>
      <c r="II73" s="308"/>
    </row>
    <row r="74" spans="1:243" ht="12" customHeight="1">
      <c r="A74" s="323"/>
      <c r="B74" s="542"/>
      <c r="C74" s="542"/>
      <c r="D74" s="542" t="s">
        <v>408</v>
      </c>
      <c r="E74" s="542" t="s">
        <v>676</v>
      </c>
      <c r="F74" s="542" t="s">
        <v>794</v>
      </c>
      <c r="G74" s="529"/>
      <c r="H74" s="539">
        <f t="shared" si="4"/>
        <v>1480</v>
      </c>
      <c r="I74" s="543"/>
      <c r="J74" s="544" t="str">
        <f t="shared" si="5"/>
        <v>1,406 - 1,557</v>
      </c>
      <c r="K74" s="543"/>
      <c r="L74" s="543">
        <v>133</v>
      </c>
      <c r="M74" s="543"/>
      <c r="N74" s="543">
        <v>176</v>
      </c>
      <c r="O74" s="543"/>
      <c r="P74" s="543">
        <v>458</v>
      </c>
      <c r="Q74" s="543"/>
      <c r="R74" s="543">
        <v>302</v>
      </c>
      <c r="S74" s="543"/>
      <c r="T74" s="543">
        <v>220</v>
      </c>
      <c r="U74" s="543"/>
      <c r="V74" s="543">
        <v>191</v>
      </c>
      <c r="W74" s="543"/>
      <c r="X74" s="545">
        <v>96</v>
      </c>
      <c r="Y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308"/>
      <c r="EL74" s="308"/>
      <c r="EM74" s="308"/>
      <c r="EN74" s="308"/>
      <c r="EO74" s="308"/>
      <c r="EP74" s="308"/>
      <c r="EQ74" s="308"/>
      <c r="ER74" s="308"/>
      <c r="ES74" s="308"/>
      <c r="ET74" s="308"/>
      <c r="EU74" s="308"/>
      <c r="EV74" s="308"/>
      <c r="EW74" s="308"/>
      <c r="EX74" s="308"/>
      <c r="EY74" s="308"/>
      <c r="EZ74" s="308"/>
      <c r="FA74" s="308"/>
      <c r="FB74" s="308"/>
      <c r="FC74" s="308"/>
      <c r="FD74" s="308"/>
      <c r="FE74" s="308"/>
      <c r="FF74" s="308"/>
      <c r="FG74" s="308"/>
      <c r="FH74" s="308"/>
      <c r="FI74" s="308"/>
      <c r="FJ74" s="308"/>
      <c r="FK74" s="308"/>
      <c r="FL74" s="308"/>
      <c r="FM74" s="308"/>
      <c r="FN74" s="308"/>
      <c r="FO74" s="308"/>
      <c r="FP74" s="308"/>
      <c r="FQ74" s="308"/>
      <c r="FR74" s="308"/>
      <c r="FS74" s="308"/>
      <c r="FT74" s="308"/>
      <c r="FU74" s="308"/>
      <c r="FV74" s="308"/>
      <c r="FW74" s="308"/>
      <c r="FX74" s="308"/>
      <c r="FY74" s="308"/>
      <c r="FZ74" s="308"/>
      <c r="GA74" s="308"/>
      <c r="GB74" s="308"/>
      <c r="GC74" s="308"/>
      <c r="GD74" s="308"/>
      <c r="GE74" s="308"/>
      <c r="GF74" s="308"/>
      <c r="GG74" s="308"/>
      <c r="GH74" s="308"/>
      <c r="GI74" s="308"/>
      <c r="GJ74" s="308"/>
      <c r="GK74" s="308"/>
      <c r="GL74" s="308"/>
      <c r="GM74" s="308"/>
      <c r="GN74" s="308"/>
      <c r="GO74" s="308"/>
      <c r="GP74" s="308"/>
      <c r="GQ74" s="308"/>
      <c r="GR74" s="308"/>
      <c r="GS74" s="308"/>
      <c r="GT74" s="308"/>
      <c r="GU74" s="308"/>
      <c r="GV74" s="308"/>
      <c r="GW74" s="308"/>
      <c r="GX74" s="308"/>
      <c r="GY74" s="308"/>
      <c r="GZ74" s="308"/>
      <c r="HA74" s="308"/>
      <c r="HB74" s="308"/>
      <c r="HC74" s="308"/>
      <c r="HD74" s="308"/>
      <c r="HE74" s="308"/>
      <c r="HF74" s="308"/>
      <c r="HG74" s="308"/>
      <c r="HH74" s="308"/>
      <c r="HI74" s="308"/>
      <c r="HJ74" s="308"/>
      <c r="HK74" s="308"/>
      <c r="HL74" s="308"/>
      <c r="HM74" s="308"/>
      <c r="HN74" s="308"/>
      <c r="HO74" s="308"/>
      <c r="HP74" s="308"/>
      <c r="HQ74" s="308"/>
      <c r="HR74" s="308"/>
      <c r="HS74" s="308"/>
      <c r="HT74" s="308"/>
      <c r="HU74" s="308"/>
      <c r="HV74" s="308"/>
      <c r="HW74" s="308"/>
      <c r="HX74" s="308"/>
      <c r="HY74" s="308"/>
      <c r="HZ74" s="308"/>
      <c r="IA74" s="308"/>
      <c r="IB74" s="308"/>
      <c r="IC74" s="308"/>
      <c r="ID74" s="308"/>
      <c r="IE74" s="308"/>
      <c r="IF74" s="308"/>
      <c r="IG74" s="308"/>
      <c r="IH74" s="308"/>
      <c r="II74" s="308"/>
    </row>
    <row r="75" spans="1:243" ht="12" customHeight="1">
      <c r="A75" s="323"/>
      <c r="B75" s="542"/>
      <c r="C75" s="542"/>
      <c r="D75" s="542" t="s">
        <v>162</v>
      </c>
      <c r="E75" s="542" t="s">
        <v>677</v>
      </c>
      <c r="F75" s="542" t="s">
        <v>163</v>
      </c>
      <c r="G75" s="529"/>
      <c r="H75" s="539">
        <f t="shared" si="4"/>
        <v>715</v>
      </c>
      <c r="I75" s="543"/>
      <c r="J75" s="544" t="str">
        <f t="shared" si="5"/>
        <v>664 - 769</v>
      </c>
      <c r="K75" s="543"/>
      <c r="L75" s="543">
        <v>80</v>
      </c>
      <c r="M75" s="543"/>
      <c r="N75" s="543">
        <v>90</v>
      </c>
      <c r="O75" s="543"/>
      <c r="P75" s="543">
        <v>222</v>
      </c>
      <c r="Q75" s="543"/>
      <c r="R75" s="543">
        <v>146</v>
      </c>
      <c r="S75" s="543"/>
      <c r="T75" s="543">
        <v>87</v>
      </c>
      <c r="U75" s="543"/>
      <c r="V75" s="543">
        <v>90</v>
      </c>
      <c r="W75" s="543"/>
      <c r="X75" s="545">
        <v>67</v>
      </c>
      <c r="Y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8"/>
      <c r="BD75" s="308"/>
      <c r="BE75" s="308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  <c r="DJ75" s="308"/>
      <c r="DK75" s="308"/>
      <c r="DL75" s="308"/>
      <c r="DM75" s="308"/>
      <c r="DN75" s="308"/>
      <c r="DO75" s="308"/>
      <c r="DP75" s="308"/>
      <c r="DQ75" s="308"/>
      <c r="DR75" s="308"/>
      <c r="DS75" s="308"/>
      <c r="DT75" s="308"/>
      <c r="DU75" s="308"/>
      <c r="DV75" s="308"/>
      <c r="DW75" s="308"/>
      <c r="DX75" s="308"/>
      <c r="DY75" s="308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8"/>
      <c r="EK75" s="308"/>
      <c r="EL75" s="308"/>
      <c r="EM75" s="308"/>
      <c r="EN75" s="308"/>
      <c r="EO75" s="308"/>
      <c r="EP75" s="308"/>
      <c r="EQ75" s="308"/>
      <c r="ER75" s="308"/>
      <c r="ES75" s="308"/>
      <c r="ET75" s="308"/>
      <c r="EU75" s="308"/>
      <c r="EV75" s="308"/>
      <c r="EW75" s="308"/>
      <c r="EX75" s="308"/>
      <c r="EY75" s="308"/>
      <c r="EZ75" s="308"/>
      <c r="FA75" s="308"/>
      <c r="FB75" s="308"/>
      <c r="FC75" s="308"/>
      <c r="FD75" s="308"/>
      <c r="FE75" s="308"/>
      <c r="FF75" s="308"/>
      <c r="FG75" s="308"/>
      <c r="FH75" s="308"/>
      <c r="FI75" s="308"/>
      <c r="FJ75" s="308"/>
      <c r="FK75" s="308"/>
      <c r="FL75" s="308"/>
      <c r="FM75" s="308"/>
      <c r="FN75" s="308"/>
      <c r="FO75" s="308"/>
      <c r="FP75" s="308"/>
      <c r="FQ75" s="308"/>
      <c r="FR75" s="308"/>
      <c r="FS75" s="308"/>
      <c r="FT75" s="308"/>
      <c r="FU75" s="308"/>
      <c r="FV75" s="308"/>
      <c r="FW75" s="308"/>
      <c r="FX75" s="308"/>
      <c r="FY75" s="308"/>
      <c r="FZ75" s="308"/>
      <c r="GA75" s="308"/>
      <c r="GB75" s="308"/>
      <c r="GC75" s="308"/>
      <c r="GD75" s="308"/>
      <c r="GE75" s="308"/>
      <c r="GF75" s="308"/>
      <c r="GG75" s="308"/>
      <c r="GH75" s="308"/>
      <c r="GI75" s="308"/>
      <c r="GJ75" s="308"/>
      <c r="GK75" s="308"/>
      <c r="GL75" s="308"/>
      <c r="GM75" s="308"/>
      <c r="GN75" s="308"/>
      <c r="GO75" s="308"/>
      <c r="GP75" s="308"/>
      <c r="GQ75" s="308"/>
      <c r="GR75" s="308"/>
      <c r="GS75" s="308"/>
      <c r="GT75" s="308"/>
      <c r="GU75" s="308"/>
      <c r="GV75" s="308"/>
      <c r="GW75" s="308"/>
      <c r="GX75" s="308"/>
      <c r="GY75" s="308"/>
      <c r="GZ75" s="308"/>
      <c r="HA75" s="308"/>
      <c r="HB75" s="308"/>
      <c r="HC75" s="308"/>
      <c r="HD75" s="308"/>
      <c r="HE75" s="308"/>
      <c r="HF75" s="308"/>
      <c r="HG75" s="308"/>
      <c r="HH75" s="308"/>
      <c r="HI75" s="308"/>
      <c r="HJ75" s="308"/>
      <c r="HK75" s="308"/>
      <c r="HL75" s="308"/>
      <c r="HM75" s="308"/>
      <c r="HN75" s="308"/>
      <c r="HO75" s="308"/>
      <c r="HP75" s="308"/>
      <c r="HQ75" s="308"/>
      <c r="HR75" s="308"/>
      <c r="HS75" s="308"/>
      <c r="HT75" s="308"/>
      <c r="HU75" s="308"/>
      <c r="HV75" s="308"/>
      <c r="HW75" s="308"/>
      <c r="HX75" s="308"/>
      <c r="HY75" s="308"/>
      <c r="HZ75" s="308"/>
      <c r="IA75" s="308"/>
      <c r="IB75" s="308"/>
      <c r="IC75" s="308"/>
      <c r="ID75" s="308"/>
      <c r="IE75" s="308"/>
      <c r="IF75" s="308"/>
      <c r="IG75" s="308"/>
      <c r="IH75" s="308"/>
      <c r="II75" s="308"/>
    </row>
    <row r="76" spans="1:243" ht="12" customHeight="1">
      <c r="A76" s="323"/>
      <c r="B76" s="542"/>
      <c r="C76" s="542"/>
      <c r="D76" s="542" t="s">
        <v>409</v>
      </c>
      <c r="E76" s="542" t="s">
        <v>678</v>
      </c>
      <c r="F76" s="542" t="s">
        <v>469</v>
      </c>
      <c r="G76" s="529"/>
      <c r="H76" s="539">
        <f t="shared" si="4"/>
        <v>1708</v>
      </c>
      <c r="I76" s="543"/>
      <c r="J76" s="544" t="str">
        <f t="shared" si="5"/>
        <v>1,628 - 1,791</v>
      </c>
      <c r="K76" s="543"/>
      <c r="L76" s="543">
        <v>147</v>
      </c>
      <c r="M76" s="543"/>
      <c r="N76" s="543">
        <v>210</v>
      </c>
      <c r="O76" s="543"/>
      <c r="P76" s="543">
        <v>598</v>
      </c>
      <c r="Q76" s="543"/>
      <c r="R76" s="543">
        <v>352</v>
      </c>
      <c r="S76" s="543"/>
      <c r="T76" s="543">
        <v>200</v>
      </c>
      <c r="U76" s="543"/>
      <c r="V76" s="543">
        <v>201</v>
      </c>
      <c r="W76" s="543"/>
      <c r="X76" s="545">
        <v>97</v>
      </c>
      <c r="Y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8"/>
      <c r="CJ76" s="308"/>
      <c r="CK76" s="308"/>
      <c r="CL76" s="308"/>
      <c r="CM76" s="308"/>
      <c r="CN76" s="308"/>
      <c r="CO76" s="308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8"/>
      <c r="DA76" s="308"/>
      <c r="DB76" s="308"/>
      <c r="DC76" s="308"/>
      <c r="DD76" s="308"/>
      <c r="DE76" s="308"/>
      <c r="DF76" s="308"/>
      <c r="DG76" s="308"/>
      <c r="DH76" s="308"/>
      <c r="DI76" s="308"/>
      <c r="DJ76" s="308"/>
      <c r="DK76" s="308"/>
      <c r="DL76" s="308"/>
      <c r="DM76" s="308"/>
      <c r="DN76" s="308"/>
      <c r="DO76" s="308"/>
      <c r="DP76" s="308"/>
      <c r="DQ76" s="308"/>
      <c r="DR76" s="308"/>
      <c r="DS76" s="308"/>
      <c r="DT76" s="308"/>
      <c r="DU76" s="308"/>
      <c r="DV76" s="308"/>
      <c r="DW76" s="308"/>
      <c r="DX76" s="308"/>
      <c r="DY76" s="308"/>
      <c r="DZ76" s="308"/>
      <c r="EA76" s="308"/>
      <c r="EB76" s="308"/>
      <c r="EC76" s="308"/>
      <c r="ED76" s="308"/>
      <c r="EE76" s="308"/>
      <c r="EF76" s="308"/>
      <c r="EG76" s="308"/>
      <c r="EH76" s="308"/>
      <c r="EI76" s="308"/>
      <c r="EJ76" s="308"/>
      <c r="EK76" s="308"/>
      <c r="EL76" s="308"/>
      <c r="EM76" s="308"/>
      <c r="EN76" s="308"/>
      <c r="EO76" s="308"/>
      <c r="EP76" s="308"/>
      <c r="EQ76" s="308"/>
      <c r="ER76" s="308"/>
      <c r="ES76" s="308"/>
      <c r="ET76" s="308"/>
      <c r="EU76" s="308"/>
      <c r="EV76" s="308"/>
      <c r="EW76" s="308"/>
      <c r="EX76" s="308"/>
      <c r="EY76" s="308"/>
      <c r="EZ76" s="308"/>
      <c r="FA76" s="308"/>
      <c r="FB76" s="308"/>
      <c r="FC76" s="308"/>
      <c r="FD76" s="308"/>
      <c r="FE76" s="308"/>
      <c r="FF76" s="308"/>
      <c r="FG76" s="308"/>
      <c r="FH76" s="308"/>
      <c r="FI76" s="308"/>
      <c r="FJ76" s="308"/>
      <c r="FK76" s="308"/>
      <c r="FL76" s="308"/>
      <c r="FM76" s="308"/>
      <c r="FN76" s="308"/>
      <c r="FO76" s="308"/>
      <c r="FP76" s="308"/>
      <c r="FQ76" s="308"/>
      <c r="FR76" s="308"/>
      <c r="FS76" s="308"/>
      <c r="FT76" s="308"/>
      <c r="FU76" s="308"/>
      <c r="FV76" s="308"/>
      <c r="FW76" s="308"/>
      <c r="FX76" s="308"/>
      <c r="FY76" s="308"/>
      <c r="FZ76" s="308"/>
      <c r="GA76" s="308"/>
      <c r="GB76" s="308"/>
      <c r="GC76" s="308"/>
      <c r="GD76" s="308"/>
      <c r="GE76" s="308"/>
      <c r="GF76" s="308"/>
      <c r="GG76" s="308"/>
      <c r="GH76" s="308"/>
      <c r="GI76" s="308"/>
      <c r="GJ76" s="308"/>
      <c r="GK76" s="308"/>
      <c r="GL76" s="308"/>
      <c r="GM76" s="308"/>
      <c r="GN76" s="308"/>
      <c r="GO76" s="308"/>
      <c r="GP76" s="308"/>
      <c r="GQ76" s="308"/>
      <c r="GR76" s="308"/>
      <c r="GS76" s="308"/>
      <c r="GT76" s="308"/>
      <c r="GU76" s="308"/>
      <c r="GV76" s="308"/>
      <c r="GW76" s="308"/>
      <c r="GX76" s="308"/>
      <c r="GY76" s="308"/>
      <c r="GZ76" s="308"/>
      <c r="HA76" s="308"/>
      <c r="HB76" s="308"/>
      <c r="HC76" s="308"/>
      <c r="HD76" s="308"/>
      <c r="HE76" s="308"/>
      <c r="HF76" s="308"/>
      <c r="HG76" s="308"/>
      <c r="HH76" s="308"/>
      <c r="HI76" s="308"/>
      <c r="HJ76" s="308"/>
      <c r="HK76" s="308"/>
      <c r="HL76" s="308"/>
      <c r="HM76" s="308"/>
      <c r="HN76" s="308"/>
      <c r="HO76" s="308"/>
      <c r="HP76" s="308"/>
      <c r="HQ76" s="308"/>
      <c r="HR76" s="308"/>
      <c r="HS76" s="308"/>
      <c r="HT76" s="308"/>
      <c r="HU76" s="308"/>
      <c r="HV76" s="308"/>
      <c r="HW76" s="308"/>
      <c r="HX76" s="308"/>
      <c r="HY76" s="308"/>
      <c r="HZ76" s="308"/>
      <c r="IA76" s="308"/>
      <c r="IB76" s="308"/>
      <c r="IC76" s="308"/>
      <c r="ID76" s="308"/>
      <c r="IE76" s="308"/>
      <c r="IF76" s="308"/>
      <c r="IG76" s="308"/>
      <c r="IH76" s="308"/>
      <c r="II76" s="308"/>
    </row>
    <row r="77" spans="1:243" ht="12" customHeight="1">
      <c r="A77" s="323"/>
      <c r="B77" s="542"/>
      <c r="C77" s="542"/>
      <c r="D77" s="542" t="s">
        <v>410</v>
      </c>
      <c r="E77" s="542" t="s">
        <v>679</v>
      </c>
      <c r="F77" s="542" t="s">
        <v>470</v>
      </c>
      <c r="G77" s="529"/>
      <c r="H77" s="539">
        <f t="shared" si="4"/>
        <v>762</v>
      </c>
      <c r="I77" s="543"/>
      <c r="J77" s="544" t="str">
        <f t="shared" si="5"/>
        <v>709 - 818</v>
      </c>
      <c r="K77" s="543"/>
      <c r="L77" s="543">
        <v>77</v>
      </c>
      <c r="M77" s="543"/>
      <c r="N77" s="543">
        <v>96</v>
      </c>
      <c r="O77" s="543"/>
      <c r="P77" s="543">
        <v>236</v>
      </c>
      <c r="Q77" s="543"/>
      <c r="R77" s="543">
        <v>169</v>
      </c>
      <c r="S77" s="543"/>
      <c r="T77" s="543">
        <v>88</v>
      </c>
      <c r="U77" s="543"/>
      <c r="V77" s="543">
        <v>96</v>
      </c>
      <c r="W77" s="543"/>
      <c r="X77" s="545">
        <v>85</v>
      </c>
      <c r="Y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8"/>
      <c r="EL77" s="308"/>
      <c r="EM77" s="308"/>
      <c r="EN77" s="308"/>
      <c r="EO77" s="308"/>
      <c r="EP77" s="308"/>
      <c r="EQ77" s="308"/>
      <c r="ER77" s="308"/>
      <c r="ES77" s="308"/>
      <c r="ET77" s="308"/>
      <c r="EU77" s="308"/>
      <c r="EV77" s="308"/>
      <c r="EW77" s="308"/>
      <c r="EX77" s="308"/>
      <c r="EY77" s="308"/>
      <c r="EZ77" s="308"/>
      <c r="FA77" s="308"/>
      <c r="FB77" s="308"/>
      <c r="FC77" s="308"/>
      <c r="FD77" s="308"/>
      <c r="FE77" s="308"/>
      <c r="FF77" s="308"/>
      <c r="FG77" s="308"/>
      <c r="FH77" s="308"/>
      <c r="FI77" s="308"/>
      <c r="FJ77" s="308"/>
      <c r="FK77" s="308"/>
      <c r="FL77" s="308"/>
      <c r="FM77" s="308"/>
      <c r="FN77" s="308"/>
      <c r="FO77" s="308"/>
      <c r="FP77" s="308"/>
      <c r="FQ77" s="308"/>
      <c r="FR77" s="308"/>
      <c r="FS77" s="308"/>
      <c r="FT77" s="308"/>
      <c r="FU77" s="308"/>
      <c r="FV77" s="308"/>
      <c r="FW77" s="308"/>
      <c r="FX77" s="308"/>
      <c r="FY77" s="308"/>
      <c r="FZ77" s="308"/>
      <c r="GA77" s="308"/>
      <c r="GB77" s="308"/>
      <c r="GC77" s="308"/>
      <c r="GD77" s="308"/>
      <c r="GE77" s="308"/>
      <c r="GF77" s="308"/>
      <c r="GG77" s="308"/>
      <c r="GH77" s="308"/>
      <c r="GI77" s="308"/>
      <c r="GJ77" s="308"/>
      <c r="GK77" s="308"/>
      <c r="GL77" s="308"/>
      <c r="GM77" s="308"/>
      <c r="GN77" s="308"/>
      <c r="GO77" s="308"/>
      <c r="GP77" s="308"/>
      <c r="GQ77" s="308"/>
      <c r="GR77" s="308"/>
      <c r="GS77" s="308"/>
      <c r="GT77" s="308"/>
      <c r="GU77" s="308"/>
      <c r="GV77" s="308"/>
      <c r="GW77" s="308"/>
      <c r="GX77" s="308"/>
      <c r="GY77" s="308"/>
      <c r="GZ77" s="308"/>
      <c r="HA77" s="308"/>
      <c r="HB77" s="308"/>
      <c r="HC77" s="308"/>
      <c r="HD77" s="308"/>
      <c r="HE77" s="308"/>
      <c r="HF77" s="308"/>
      <c r="HG77" s="308"/>
      <c r="HH77" s="308"/>
      <c r="HI77" s="308"/>
      <c r="HJ77" s="308"/>
      <c r="HK77" s="308"/>
      <c r="HL77" s="308"/>
      <c r="HM77" s="308"/>
      <c r="HN77" s="308"/>
      <c r="HO77" s="308"/>
      <c r="HP77" s="308"/>
      <c r="HQ77" s="308"/>
      <c r="HR77" s="308"/>
      <c r="HS77" s="308"/>
      <c r="HT77" s="308"/>
      <c r="HU77" s="308"/>
      <c r="HV77" s="308"/>
      <c r="HW77" s="308"/>
      <c r="HX77" s="308"/>
      <c r="HY77" s="308"/>
      <c r="HZ77" s="308"/>
      <c r="IA77" s="308"/>
      <c r="IB77" s="308"/>
      <c r="IC77" s="308"/>
      <c r="ID77" s="308"/>
      <c r="IE77" s="308"/>
      <c r="IF77" s="308"/>
      <c r="IG77" s="308"/>
      <c r="IH77" s="308"/>
      <c r="II77" s="308"/>
    </row>
    <row r="78" spans="1:243" ht="12" customHeight="1">
      <c r="A78" s="323"/>
      <c r="B78" s="542"/>
      <c r="C78" s="542"/>
      <c r="D78" s="542"/>
      <c r="E78" s="542"/>
      <c r="F78" s="542"/>
      <c r="G78" s="529"/>
      <c r="H78" s="539"/>
      <c r="I78" s="543"/>
      <c r="J78" s="544"/>
      <c r="K78" s="543"/>
      <c r="L78" s="543"/>
      <c r="M78" s="543"/>
      <c r="N78" s="543"/>
      <c r="O78" s="543"/>
      <c r="P78" s="543"/>
      <c r="Q78" s="543"/>
      <c r="R78" s="543"/>
      <c r="S78" s="543"/>
      <c r="T78" s="543"/>
      <c r="U78" s="543"/>
      <c r="V78" s="543"/>
      <c r="W78" s="543"/>
      <c r="X78" s="545"/>
      <c r="Y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  <c r="DB78" s="308"/>
      <c r="DC78" s="308"/>
      <c r="DD78" s="308"/>
      <c r="DE78" s="308"/>
      <c r="DF78" s="308"/>
      <c r="DG78" s="308"/>
      <c r="DH78" s="308"/>
      <c r="DI78" s="308"/>
      <c r="DJ78" s="308"/>
      <c r="DK78" s="308"/>
      <c r="DL78" s="308"/>
      <c r="DM78" s="308"/>
      <c r="DN78" s="308"/>
      <c r="DO78" s="308"/>
      <c r="DP78" s="308"/>
      <c r="DQ78" s="308"/>
      <c r="DR78" s="308"/>
      <c r="DS78" s="308"/>
      <c r="DT78" s="308"/>
      <c r="DU78" s="308"/>
      <c r="DV78" s="308"/>
      <c r="DW78" s="308"/>
      <c r="DX78" s="308"/>
      <c r="DY78" s="308"/>
      <c r="DZ78" s="308"/>
      <c r="EA78" s="308"/>
      <c r="EB78" s="308"/>
      <c r="EC78" s="308"/>
      <c r="ED78" s="308"/>
      <c r="EE78" s="308"/>
      <c r="EF78" s="308"/>
      <c r="EG78" s="308"/>
      <c r="EH78" s="308"/>
      <c r="EI78" s="308"/>
      <c r="EJ78" s="308"/>
      <c r="EK78" s="308"/>
      <c r="EL78" s="308"/>
      <c r="EM78" s="308"/>
      <c r="EN78" s="308"/>
      <c r="EO78" s="308"/>
      <c r="EP78" s="308"/>
      <c r="EQ78" s="308"/>
      <c r="ER78" s="308"/>
      <c r="ES78" s="308"/>
      <c r="ET78" s="308"/>
      <c r="EU78" s="308"/>
      <c r="EV78" s="308"/>
      <c r="EW78" s="308"/>
      <c r="EX78" s="308"/>
      <c r="EY78" s="308"/>
      <c r="EZ78" s="308"/>
      <c r="FA78" s="308"/>
      <c r="FB78" s="308"/>
      <c r="FC78" s="308"/>
      <c r="FD78" s="308"/>
      <c r="FE78" s="308"/>
      <c r="FF78" s="308"/>
      <c r="FG78" s="308"/>
      <c r="FH78" s="308"/>
      <c r="FI78" s="308"/>
      <c r="FJ78" s="308"/>
      <c r="FK78" s="308"/>
      <c r="FL78" s="308"/>
      <c r="FM78" s="308"/>
      <c r="FN78" s="308"/>
      <c r="FO78" s="308"/>
      <c r="FP78" s="308"/>
      <c r="FQ78" s="308"/>
      <c r="FR78" s="308"/>
      <c r="FS78" s="308"/>
      <c r="FT78" s="308"/>
      <c r="FU78" s="308"/>
      <c r="FV78" s="308"/>
      <c r="FW78" s="308"/>
      <c r="FX78" s="308"/>
      <c r="FY78" s="308"/>
      <c r="FZ78" s="308"/>
      <c r="GA78" s="308"/>
      <c r="GB78" s="308"/>
      <c r="GC78" s="308"/>
      <c r="GD78" s="308"/>
      <c r="GE78" s="308"/>
      <c r="GF78" s="308"/>
      <c r="GG78" s="308"/>
      <c r="GH78" s="308"/>
      <c r="GI78" s="308"/>
      <c r="GJ78" s="308"/>
      <c r="GK78" s="308"/>
      <c r="GL78" s="308"/>
      <c r="GM78" s="308"/>
      <c r="GN78" s="308"/>
      <c r="GO78" s="308"/>
      <c r="GP78" s="308"/>
      <c r="GQ78" s="308"/>
      <c r="GR78" s="308"/>
      <c r="GS78" s="308"/>
      <c r="GT78" s="308"/>
      <c r="GU78" s="308"/>
      <c r="GV78" s="308"/>
      <c r="GW78" s="308"/>
      <c r="GX78" s="308"/>
      <c r="GY78" s="308"/>
      <c r="GZ78" s="308"/>
      <c r="HA78" s="308"/>
      <c r="HB78" s="308"/>
      <c r="HC78" s="308"/>
      <c r="HD78" s="308"/>
      <c r="HE78" s="308"/>
      <c r="HF78" s="308"/>
      <c r="HG78" s="308"/>
      <c r="HH78" s="308"/>
      <c r="HI78" s="308"/>
      <c r="HJ78" s="308"/>
      <c r="HK78" s="308"/>
      <c r="HL78" s="308"/>
      <c r="HM78" s="308"/>
      <c r="HN78" s="308"/>
      <c r="HO78" s="308"/>
      <c r="HP78" s="308"/>
      <c r="HQ78" s="308"/>
      <c r="HR78" s="308"/>
      <c r="HS78" s="308"/>
      <c r="HT78" s="308"/>
      <c r="HU78" s="308"/>
      <c r="HV78" s="308"/>
      <c r="HW78" s="308"/>
      <c r="HX78" s="308"/>
      <c r="HY78" s="308"/>
      <c r="HZ78" s="308"/>
      <c r="IA78" s="308"/>
      <c r="IB78" s="308"/>
      <c r="IC78" s="308"/>
      <c r="ID78" s="308"/>
      <c r="IE78" s="308"/>
      <c r="IF78" s="308"/>
      <c r="IG78" s="308"/>
      <c r="IH78" s="308"/>
      <c r="II78" s="308"/>
    </row>
    <row r="79" spans="1:243" ht="12" customHeight="1">
      <c r="A79" s="322"/>
      <c r="B79" s="538" t="s">
        <v>828</v>
      </c>
      <c r="C79" s="538"/>
      <c r="D79" s="538"/>
      <c r="E79" s="542"/>
      <c r="F79" s="538"/>
      <c r="G79" s="529"/>
      <c r="H79" s="539">
        <f>SUM(L79:V79)</f>
        <v>11865</v>
      </c>
      <c r="I79" s="539"/>
      <c r="J79" s="540" t="str">
        <f>TEXT(H79*((1-(1/(9*H79))-(1.96/(3*(H79^0.5))))^3),"#,##0")&amp;" - "&amp;TEXT((H79+1)*((1-(1/(9*(H79+1)))+(1.96/(3*(H79+1)^0.5)))^3),"#,##0")</f>
        <v>11,652 - 12,080</v>
      </c>
      <c r="K79" s="539"/>
      <c r="L79" s="539">
        <v>1039</v>
      </c>
      <c r="M79" s="539"/>
      <c r="N79" s="539">
        <v>1336</v>
      </c>
      <c r="O79" s="539"/>
      <c r="P79" s="539">
        <v>3588</v>
      </c>
      <c r="Q79" s="539"/>
      <c r="R79" s="539">
        <v>2475</v>
      </c>
      <c r="S79" s="539"/>
      <c r="T79" s="539">
        <v>1731</v>
      </c>
      <c r="U79" s="539"/>
      <c r="V79" s="539">
        <v>1696</v>
      </c>
      <c r="W79" s="539"/>
      <c r="X79" s="541">
        <f>SUM(X81:X89)</f>
        <v>803</v>
      </c>
      <c r="Y79" s="308"/>
      <c r="AA79" s="308"/>
      <c r="AB79" s="308"/>
      <c r="AC79" s="308"/>
      <c r="AD79" s="308"/>
      <c r="AE79" s="308"/>
      <c r="AF79" s="308"/>
      <c r="AG79" s="308"/>
      <c r="AH79" s="308"/>
      <c r="AI79" s="308"/>
      <c r="AJ79" s="308"/>
      <c r="AK79" s="308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  <c r="BR79" s="308"/>
      <c r="BS79" s="308"/>
      <c r="BT79" s="308"/>
      <c r="BU79" s="308"/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8"/>
      <c r="DF79" s="308"/>
      <c r="DG79" s="308"/>
      <c r="DH79" s="308"/>
      <c r="DI79" s="308"/>
      <c r="DJ79" s="308"/>
      <c r="DK79" s="308"/>
      <c r="DL79" s="308"/>
      <c r="DM79" s="308"/>
      <c r="DN79" s="308"/>
      <c r="DO79" s="308"/>
      <c r="DP79" s="308"/>
      <c r="DQ79" s="308"/>
      <c r="DR79" s="308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  <c r="EW79" s="308"/>
      <c r="EX79" s="308"/>
      <c r="EY79" s="308"/>
      <c r="EZ79" s="308"/>
      <c r="FA79" s="308"/>
      <c r="FB79" s="308"/>
      <c r="FC79" s="308"/>
      <c r="FD79" s="308"/>
      <c r="FE79" s="308"/>
      <c r="FF79" s="308"/>
      <c r="FG79" s="308"/>
      <c r="FH79" s="308"/>
      <c r="FI79" s="308"/>
      <c r="FJ79" s="308"/>
      <c r="FK79" s="308"/>
      <c r="FL79" s="308"/>
      <c r="FM79" s="308"/>
      <c r="FN79" s="308"/>
      <c r="FO79" s="308"/>
      <c r="FP79" s="308"/>
      <c r="FQ79" s="308"/>
      <c r="FR79" s="308"/>
      <c r="FS79" s="308"/>
      <c r="FT79" s="308"/>
      <c r="FU79" s="308"/>
      <c r="FV79" s="308"/>
      <c r="FW79" s="308"/>
      <c r="FX79" s="308"/>
      <c r="FY79" s="308"/>
      <c r="FZ79" s="308"/>
      <c r="GA79" s="308"/>
      <c r="GB79" s="308"/>
      <c r="GC79" s="308"/>
      <c r="GD79" s="308"/>
      <c r="GE79" s="308"/>
      <c r="GF79" s="308"/>
      <c r="GG79" s="308"/>
      <c r="GH79" s="308"/>
      <c r="GI79" s="308"/>
      <c r="GJ79" s="308"/>
      <c r="GK79" s="308"/>
      <c r="GL79" s="308"/>
      <c r="GM79" s="308"/>
      <c r="GN79" s="308"/>
      <c r="GO79" s="308"/>
      <c r="GP79" s="308"/>
      <c r="GQ79" s="308"/>
      <c r="GR79" s="308"/>
      <c r="GS79" s="308"/>
      <c r="GT79" s="308"/>
      <c r="GU79" s="308"/>
      <c r="GV79" s="308"/>
      <c r="GW79" s="308"/>
      <c r="GX79" s="308"/>
      <c r="GY79" s="308"/>
      <c r="GZ79" s="308"/>
      <c r="HA79" s="308"/>
      <c r="HB79" s="308"/>
      <c r="HC79" s="308"/>
      <c r="HD79" s="308"/>
      <c r="HE79" s="308"/>
      <c r="HF79" s="308"/>
      <c r="HG79" s="308"/>
      <c r="HH79" s="308"/>
      <c r="HI79" s="308"/>
      <c r="HJ79" s="308"/>
      <c r="HK79" s="308"/>
      <c r="HL79" s="308"/>
      <c r="HM79" s="308"/>
      <c r="HN79" s="308"/>
      <c r="HO79" s="308"/>
      <c r="HP79" s="308"/>
      <c r="HQ79" s="308"/>
      <c r="HR79" s="308"/>
      <c r="HS79" s="308"/>
      <c r="HT79" s="308"/>
      <c r="HU79" s="308"/>
      <c r="HV79" s="308"/>
      <c r="HW79" s="308"/>
      <c r="HX79" s="308"/>
      <c r="HY79" s="308"/>
      <c r="HZ79" s="308"/>
      <c r="IA79" s="308"/>
      <c r="IB79" s="308"/>
      <c r="IC79" s="308"/>
      <c r="ID79" s="308"/>
      <c r="IE79" s="308"/>
      <c r="IF79" s="308"/>
      <c r="IG79" s="308"/>
      <c r="IH79" s="308"/>
      <c r="II79" s="308"/>
    </row>
    <row r="80" spans="1:243" ht="12" customHeight="1">
      <c r="A80" s="323"/>
      <c r="B80" s="542"/>
      <c r="C80" s="542"/>
      <c r="D80" s="542"/>
      <c r="E80" s="542"/>
      <c r="F80" s="542"/>
      <c r="G80" s="529"/>
      <c r="H80" s="539"/>
      <c r="I80" s="543"/>
      <c r="J80" s="544"/>
      <c r="K80" s="543"/>
      <c r="L80" s="543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5"/>
      <c r="Y80" s="308"/>
      <c r="AA80" s="308"/>
      <c r="AB80" s="308"/>
      <c r="AC80" s="308"/>
      <c r="AD80" s="308"/>
      <c r="AE80" s="308"/>
      <c r="AF80" s="308"/>
      <c r="AG80" s="308"/>
      <c r="AH80" s="308"/>
      <c r="AI80" s="308"/>
      <c r="AJ80" s="308"/>
      <c r="AK80" s="308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08"/>
      <c r="BT80" s="308"/>
      <c r="BU80" s="308"/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8"/>
      <c r="DF80" s="308"/>
      <c r="DG80" s="308"/>
      <c r="DH80" s="308"/>
      <c r="DI80" s="308"/>
      <c r="DJ80" s="308"/>
      <c r="DK80" s="308"/>
      <c r="DL80" s="308"/>
      <c r="DM80" s="308"/>
      <c r="DN80" s="308"/>
      <c r="DO80" s="308"/>
      <c r="DP80" s="308"/>
      <c r="DQ80" s="308"/>
      <c r="DR80" s="308"/>
      <c r="DS80" s="308"/>
      <c r="DT80" s="308"/>
      <c r="DU80" s="308"/>
      <c r="DV80" s="308"/>
      <c r="DW80" s="308"/>
      <c r="DX80" s="308"/>
      <c r="DY80" s="308"/>
      <c r="DZ80" s="308"/>
      <c r="EA80" s="308"/>
      <c r="EB80" s="308"/>
      <c r="EC80" s="308"/>
      <c r="ED80" s="308"/>
      <c r="EE80" s="308"/>
      <c r="EF80" s="308"/>
      <c r="EG80" s="308"/>
      <c r="EH80" s="308"/>
      <c r="EI80" s="308"/>
      <c r="EJ80" s="308"/>
      <c r="EK80" s="308"/>
      <c r="EL80" s="308"/>
      <c r="EM80" s="308"/>
      <c r="EN80" s="308"/>
      <c r="EO80" s="308"/>
      <c r="EP80" s="308"/>
      <c r="EQ80" s="308"/>
      <c r="ER80" s="308"/>
      <c r="ES80" s="308"/>
      <c r="ET80" s="308"/>
      <c r="EU80" s="308"/>
      <c r="EV80" s="308"/>
      <c r="EW80" s="308"/>
      <c r="EX80" s="308"/>
      <c r="EY80" s="308"/>
      <c r="EZ80" s="308"/>
      <c r="FA80" s="308"/>
      <c r="FB80" s="308"/>
      <c r="FC80" s="308"/>
      <c r="FD80" s="308"/>
      <c r="FE80" s="308"/>
      <c r="FF80" s="308"/>
      <c r="FG80" s="308"/>
      <c r="FH80" s="308"/>
      <c r="FI80" s="308"/>
      <c r="FJ80" s="308"/>
      <c r="FK80" s="308"/>
      <c r="FL80" s="308"/>
      <c r="FM80" s="308"/>
      <c r="FN80" s="308"/>
      <c r="FO80" s="308"/>
      <c r="FP80" s="308"/>
      <c r="FQ80" s="308"/>
      <c r="FR80" s="308"/>
      <c r="FS80" s="308"/>
      <c r="FT80" s="308"/>
      <c r="FU80" s="308"/>
      <c r="FV80" s="308"/>
      <c r="FW80" s="308"/>
      <c r="FX80" s="308"/>
      <c r="FY80" s="308"/>
      <c r="FZ80" s="308"/>
      <c r="GA80" s="308"/>
      <c r="GB80" s="308"/>
      <c r="GC80" s="308"/>
      <c r="GD80" s="308"/>
      <c r="GE80" s="308"/>
      <c r="GF80" s="308"/>
      <c r="GG80" s="308"/>
      <c r="GH80" s="308"/>
      <c r="GI80" s="308"/>
      <c r="GJ80" s="308"/>
      <c r="GK80" s="308"/>
      <c r="GL80" s="308"/>
      <c r="GM80" s="308"/>
      <c r="GN80" s="308"/>
      <c r="GO80" s="308"/>
      <c r="GP80" s="308"/>
      <c r="GQ80" s="308"/>
      <c r="GR80" s="308"/>
      <c r="GS80" s="308"/>
      <c r="GT80" s="308"/>
      <c r="GU80" s="308"/>
      <c r="GV80" s="308"/>
      <c r="GW80" s="308"/>
      <c r="GX80" s="308"/>
      <c r="GY80" s="308"/>
      <c r="GZ80" s="308"/>
      <c r="HA80" s="308"/>
      <c r="HB80" s="308"/>
      <c r="HC80" s="308"/>
      <c r="HD80" s="308"/>
      <c r="HE80" s="308"/>
      <c r="HF80" s="308"/>
      <c r="HG80" s="308"/>
      <c r="HH80" s="308"/>
      <c r="HI80" s="308"/>
      <c r="HJ80" s="308"/>
      <c r="HK80" s="308"/>
      <c r="HL80" s="308"/>
      <c r="HM80" s="308"/>
      <c r="HN80" s="308"/>
      <c r="HO80" s="308"/>
      <c r="HP80" s="308"/>
      <c r="HQ80" s="308"/>
      <c r="HR80" s="308"/>
      <c r="HS80" s="308"/>
      <c r="HT80" s="308"/>
      <c r="HU80" s="308"/>
      <c r="HV80" s="308"/>
      <c r="HW80" s="308"/>
      <c r="HX80" s="308"/>
      <c r="HY80" s="308"/>
      <c r="HZ80" s="308"/>
      <c r="IA80" s="308"/>
      <c r="IB80" s="308"/>
      <c r="IC80" s="308"/>
      <c r="ID80" s="308"/>
      <c r="IE80" s="308"/>
      <c r="IF80" s="308"/>
      <c r="IG80" s="308"/>
      <c r="IH80" s="308"/>
      <c r="II80" s="308"/>
    </row>
    <row r="81" spans="1:243" ht="12" customHeight="1">
      <c r="A81" s="323"/>
      <c r="B81" s="542"/>
      <c r="C81" s="542"/>
      <c r="D81" s="542" t="s">
        <v>166</v>
      </c>
      <c r="E81" s="542" t="s">
        <v>680</v>
      </c>
      <c r="F81" s="542" t="s">
        <v>167</v>
      </c>
      <c r="G81" s="529"/>
      <c r="H81" s="539">
        <f aca="true" t="shared" si="6" ref="H81:H89">SUM(L81:V81)</f>
        <v>247</v>
      </c>
      <c r="I81" s="543"/>
      <c r="J81" s="544" t="str">
        <f aca="true" t="shared" si="7" ref="J81:J89">TEXT(H81*((1-(1/(9*H81))-(1.96/(3*(H81^0.5))))^3),"#,##0")&amp;" - "&amp;TEXT((H81+1)*((1-(1/(9*(H81+1)))+(1.96/(3*(H81+1)^0.5)))^3),"#,##0")</f>
        <v>217 - 280</v>
      </c>
      <c r="K81" s="543"/>
      <c r="L81" s="543">
        <v>33</v>
      </c>
      <c r="M81" s="543"/>
      <c r="N81" s="543">
        <v>32</v>
      </c>
      <c r="O81" s="543"/>
      <c r="P81" s="543">
        <v>77</v>
      </c>
      <c r="Q81" s="543"/>
      <c r="R81" s="543">
        <v>52</v>
      </c>
      <c r="S81" s="543"/>
      <c r="T81" s="543">
        <v>26</v>
      </c>
      <c r="U81" s="543"/>
      <c r="V81" s="543">
        <v>27</v>
      </c>
      <c r="W81" s="543"/>
      <c r="X81" s="545">
        <v>25</v>
      </c>
      <c r="Y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08"/>
      <c r="DY81" s="308"/>
      <c r="DZ81" s="308"/>
      <c r="EA81" s="308"/>
      <c r="EB81" s="308"/>
      <c r="EC81" s="308"/>
      <c r="ED81" s="308"/>
      <c r="EE81" s="308"/>
      <c r="EF81" s="308"/>
      <c r="EG81" s="308"/>
      <c r="EH81" s="308"/>
      <c r="EI81" s="308"/>
      <c r="EJ81" s="308"/>
      <c r="EK81" s="308"/>
      <c r="EL81" s="308"/>
      <c r="EM81" s="308"/>
      <c r="EN81" s="308"/>
      <c r="EO81" s="308"/>
      <c r="EP81" s="308"/>
      <c r="EQ81" s="308"/>
      <c r="ER81" s="308"/>
      <c r="ES81" s="308"/>
      <c r="ET81" s="308"/>
      <c r="EU81" s="308"/>
      <c r="EV81" s="308"/>
      <c r="EW81" s="308"/>
      <c r="EX81" s="308"/>
      <c r="EY81" s="308"/>
      <c r="EZ81" s="308"/>
      <c r="FA81" s="308"/>
      <c r="FB81" s="308"/>
      <c r="FC81" s="308"/>
      <c r="FD81" s="308"/>
      <c r="FE81" s="308"/>
      <c r="FF81" s="308"/>
      <c r="FG81" s="308"/>
      <c r="FH81" s="308"/>
      <c r="FI81" s="308"/>
      <c r="FJ81" s="308"/>
      <c r="FK81" s="308"/>
      <c r="FL81" s="308"/>
      <c r="FM81" s="308"/>
      <c r="FN81" s="308"/>
      <c r="FO81" s="308"/>
      <c r="FP81" s="308"/>
      <c r="FQ81" s="308"/>
      <c r="FR81" s="308"/>
      <c r="FS81" s="308"/>
      <c r="FT81" s="308"/>
      <c r="FU81" s="308"/>
      <c r="FV81" s="308"/>
      <c r="FW81" s="308"/>
      <c r="FX81" s="308"/>
      <c r="FY81" s="308"/>
      <c r="FZ81" s="308"/>
      <c r="GA81" s="308"/>
      <c r="GB81" s="308"/>
      <c r="GC81" s="308"/>
      <c r="GD81" s="308"/>
      <c r="GE81" s="308"/>
      <c r="GF81" s="308"/>
      <c r="GG81" s="308"/>
      <c r="GH81" s="308"/>
      <c r="GI81" s="308"/>
      <c r="GJ81" s="308"/>
      <c r="GK81" s="308"/>
      <c r="GL81" s="308"/>
      <c r="GM81" s="308"/>
      <c r="GN81" s="308"/>
      <c r="GO81" s="308"/>
      <c r="GP81" s="308"/>
      <c r="GQ81" s="308"/>
      <c r="GR81" s="308"/>
      <c r="GS81" s="308"/>
      <c r="GT81" s="308"/>
      <c r="GU81" s="308"/>
      <c r="GV81" s="308"/>
      <c r="GW81" s="308"/>
      <c r="GX81" s="308"/>
      <c r="GY81" s="308"/>
      <c r="GZ81" s="308"/>
      <c r="HA81" s="308"/>
      <c r="HB81" s="308"/>
      <c r="HC81" s="308"/>
      <c r="HD81" s="308"/>
      <c r="HE81" s="308"/>
      <c r="HF81" s="308"/>
      <c r="HG81" s="308"/>
      <c r="HH81" s="308"/>
      <c r="HI81" s="308"/>
      <c r="HJ81" s="308"/>
      <c r="HK81" s="308"/>
      <c r="HL81" s="308"/>
      <c r="HM81" s="308"/>
      <c r="HN81" s="308"/>
      <c r="HO81" s="308"/>
      <c r="HP81" s="308"/>
      <c r="HQ81" s="308"/>
      <c r="HR81" s="308"/>
      <c r="HS81" s="308"/>
      <c r="HT81" s="308"/>
      <c r="HU81" s="308"/>
      <c r="HV81" s="308"/>
      <c r="HW81" s="308"/>
      <c r="HX81" s="308"/>
      <c r="HY81" s="308"/>
      <c r="HZ81" s="308"/>
      <c r="IA81" s="308"/>
      <c r="IB81" s="308"/>
      <c r="IC81" s="308"/>
      <c r="ID81" s="308"/>
      <c r="IE81" s="308"/>
      <c r="IF81" s="308"/>
      <c r="IG81" s="308"/>
      <c r="IH81" s="308"/>
      <c r="II81" s="308"/>
    </row>
    <row r="82" spans="1:243" ht="12" customHeight="1">
      <c r="A82" s="323"/>
      <c r="B82" s="542"/>
      <c r="C82" s="542"/>
      <c r="D82" s="542" t="s">
        <v>471</v>
      </c>
      <c r="E82" s="542" t="s">
        <v>681</v>
      </c>
      <c r="F82" s="542" t="s">
        <v>472</v>
      </c>
      <c r="G82" s="529"/>
      <c r="H82" s="539">
        <f t="shared" si="6"/>
        <v>784</v>
      </c>
      <c r="I82" s="543"/>
      <c r="J82" s="544" t="str">
        <f t="shared" si="7"/>
        <v>730 - 841</v>
      </c>
      <c r="K82" s="543"/>
      <c r="L82" s="543">
        <v>64</v>
      </c>
      <c r="M82" s="543"/>
      <c r="N82" s="543">
        <v>79</v>
      </c>
      <c r="O82" s="543"/>
      <c r="P82" s="543">
        <v>248</v>
      </c>
      <c r="Q82" s="543"/>
      <c r="R82" s="543">
        <v>160</v>
      </c>
      <c r="S82" s="543"/>
      <c r="T82" s="543">
        <v>124</v>
      </c>
      <c r="U82" s="543"/>
      <c r="V82" s="543">
        <v>109</v>
      </c>
      <c r="W82" s="543"/>
      <c r="X82" s="545">
        <v>43</v>
      </c>
      <c r="Y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8"/>
      <c r="DB82" s="308"/>
      <c r="DC82" s="308"/>
      <c r="DD82" s="308"/>
      <c r="DE82" s="308"/>
      <c r="DF82" s="308"/>
      <c r="DG82" s="308"/>
      <c r="DH82" s="308"/>
      <c r="DI82" s="308"/>
      <c r="DJ82" s="308"/>
      <c r="DK82" s="308"/>
      <c r="DL82" s="308"/>
      <c r="DM82" s="308"/>
      <c r="DN82" s="308"/>
      <c r="DO82" s="308"/>
      <c r="DP82" s="308"/>
      <c r="DQ82" s="308"/>
      <c r="DR82" s="308"/>
      <c r="DS82" s="308"/>
      <c r="DT82" s="308"/>
      <c r="DU82" s="308"/>
      <c r="DV82" s="308"/>
      <c r="DW82" s="308"/>
      <c r="DX82" s="308"/>
      <c r="DY82" s="308"/>
      <c r="DZ82" s="308"/>
      <c r="EA82" s="308"/>
      <c r="EB82" s="308"/>
      <c r="EC82" s="308"/>
      <c r="ED82" s="308"/>
      <c r="EE82" s="308"/>
      <c r="EF82" s="308"/>
      <c r="EG82" s="308"/>
      <c r="EH82" s="308"/>
      <c r="EI82" s="308"/>
      <c r="EJ82" s="308"/>
      <c r="EK82" s="308"/>
      <c r="EL82" s="308"/>
      <c r="EM82" s="308"/>
      <c r="EN82" s="308"/>
      <c r="EO82" s="308"/>
      <c r="EP82" s="308"/>
      <c r="EQ82" s="308"/>
      <c r="ER82" s="308"/>
      <c r="ES82" s="308"/>
      <c r="ET82" s="308"/>
      <c r="EU82" s="308"/>
      <c r="EV82" s="308"/>
      <c r="EW82" s="308"/>
      <c r="EX82" s="308"/>
      <c r="EY82" s="308"/>
      <c r="EZ82" s="308"/>
      <c r="FA82" s="308"/>
      <c r="FB82" s="308"/>
      <c r="FC82" s="308"/>
      <c r="FD82" s="308"/>
      <c r="FE82" s="308"/>
      <c r="FF82" s="308"/>
      <c r="FG82" s="308"/>
      <c r="FH82" s="308"/>
      <c r="FI82" s="308"/>
      <c r="FJ82" s="308"/>
      <c r="FK82" s="308"/>
      <c r="FL82" s="308"/>
      <c r="FM82" s="308"/>
      <c r="FN82" s="308"/>
      <c r="FO82" s="308"/>
      <c r="FP82" s="308"/>
      <c r="FQ82" s="308"/>
      <c r="FR82" s="308"/>
      <c r="FS82" s="308"/>
      <c r="FT82" s="308"/>
      <c r="FU82" s="308"/>
      <c r="FV82" s="308"/>
      <c r="FW82" s="308"/>
      <c r="FX82" s="308"/>
      <c r="FY82" s="308"/>
      <c r="FZ82" s="308"/>
      <c r="GA82" s="308"/>
      <c r="GB82" s="308"/>
      <c r="GC82" s="308"/>
      <c r="GD82" s="308"/>
      <c r="GE82" s="308"/>
      <c r="GF82" s="308"/>
      <c r="GG82" s="308"/>
      <c r="GH82" s="308"/>
      <c r="GI82" s="308"/>
      <c r="GJ82" s="308"/>
      <c r="GK82" s="308"/>
      <c r="GL82" s="308"/>
      <c r="GM82" s="308"/>
      <c r="GN82" s="308"/>
      <c r="GO82" s="308"/>
      <c r="GP82" s="308"/>
      <c r="GQ82" s="308"/>
      <c r="GR82" s="308"/>
      <c r="GS82" s="308"/>
      <c r="GT82" s="308"/>
      <c r="GU82" s="308"/>
      <c r="GV82" s="308"/>
      <c r="GW82" s="308"/>
      <c r="GX82" s="308"/>
      <c r="GY82" s="308"/>
      <c r="GZ82" s="308"/>
      <c r="HA82" s="308"/>
      <c r="HB82" s="308"/>
      <c r="HC82" s="308"/>
      <c r="HD82" s="308"/>
      <c r="HE82" s="308"/>
      <c r="HF82" s="308"/>
      <c r="HG82" s="308"/>
      <c r="HH82" s="308"/>
      <c r="HI82" s="308"/>
      <c r="HJ82" s="308"/>
      <c r="HK82" s="308"/>
      <c r="HL82" s="308"/>
      <c r="HM82" s="308"/>
      <c r="HN82" s="308"/>
      <c r="HO82" s="308"/>
      <c r="HP82" s="308"/>
      <c r="HQ82" s="308"/>
      <c r="HR82" s="308"/>
      <c r="HS82" s="308"/>
      <c r="HT82" s="308"/>
      <c r="HU82" s="308"/>
      <c r="HV82" s="308"/>
      <c r="HW82" s="308"/>
      <c r="HX82" s="308"/>
      <c r="HY82" s="308"/>
      <c r="HZ82" s="308"/>
      <c r="IA82" s="308"/>
      <c r="IB82" s="308"/>
      <c r="IC82" s="308"/>
      <c r="ID82" s="308"/>
      <c r="IE82" s="308"/>
      <c r="IF82" s="308"/>
      <c r="IG82" s="308"/>
      <c r="IH82" s="308"/>
      <c r="II82" s="308"/>
    </row>
    <row r="83" spans="1:243" ht="12" customHeight="1">
      <c r="A83" s="323"/>
      <c r="B83" s="542"/>
      <c r="C83" s="542"/>
      <c r="D83" s="542" t="s">
        <v>411</v>
      </c>
      <c r="E83" s="542" t="s">
        <v>682</v>
      </c>
      <c r="F83" s="542" t="s">
        <v>473</v>
      </c>
      <c r="G83" s="529"/>
      <c r="H83" s="539">
        <f t="shared" si="6"/>
        <v>1488</v>
      </c>
      <c r="I83" s="543"/>
      <c r="J83" s="544" t="str">
        <f t="shared" si="7"/>
        <v>1,413 - 1,566</v>
      </c>
      <c r="K83" s="543"/>
      <c r="L83" s="543">
        <v>139</v>
      </c>
      <c r="M83" s="543"/>
      <c r="N83" s="543">
        <v>151</v>
      </c>
      <c r="O83" s="543"/>
      <c r="P83" s="543">
        <v>434</v>
      </c>
      <c r="Q83" s="543"/>
      <c r="R83" s="543">
        <v>292</v>
      </c>
      <c r="S83" s="543"/>
      <c r="T83" s="543">
        <v>239</v>
      </c>
      <c r="U83" s="543"/>
      <c r="V83" s="543">
        <v>233</v>
      </c>
      <c r="W83" s="543"/>
      <c r="X83" s="545">
        <v>129</v>
      </c>
      <c r="Y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08"/>
      <c r="BT83" s="308"/>
      <c r="BU83" s="308"/>
      <c r="BV83" s="308"/>
      <c r="BW83" s="308"/>
      <c r="BX83" s="308"/>
      <c r="BY83" s="308"/>
      <c r="BZ83" s="308"/>
      <c r="CA83" s="308"/>
      <c r="CB83" s="308"/>
      <c r="CC83" s="308"/>
      <c r="CD83" s="308"/>
      <c r="CE83" s="308"/>
      <c r="CF83" s="308"/>
      <c r="CG83" s="308"/>
      <c r="CH83" s="308"/>
      <c r="CI83" s="308"/>
      <c r="CJ83" s="308"/>
      <c r="CK83" s="308"/>
      <c r="CL83" s="308"/>
      <c r="CM83" s="308"/>
      <c r="CN83" s="308"/>
      <c r="CO83" s="308"/>
      <c r="CP83" s="308"/>
      <c r="CQ83" s="308"/>
      <c r="CR83" s="308"/>
      <c r="CS83" s="308"/>
      <c r="CT83" s="308"/>
      <c r="CU83" s="308"/>
      <c r="CV83" s="308"/>
      <c r="CW83" s="308"/>
      <c r="CX83" s="308"/>
      <c r="CY83" s="308"/>
      <c r="CZ83" s="308"/>
      <c r="DA83" s="308"/>
      <c r="DB83" s="308"/>
      <c r="DC83" s="308"/>
      <c r="DD83" s="308"/>
      <c r="DE83" s="308"/>
      <c r="DF83" s="308"/>
      <c r="DG83" s="308"/>
      <c r="DH83" s="308"/>
      <c r="DI83" s="308"/>
      <c r="DJ83" s="308"/>
      <c r="DK83" s="308"/>
      <c r="DL83" s="308"/>
      <c r="DM83" s="308"/>
      <c r="DN83" s="308"/>
      <c r="DO83" s="308"/>
      <c r="DP83" s="308"/>
      <c r="DQ83" s="308"/>
      <c r="DR83" s="308"/>
      <c r="DS83" s="308"/>
      <c r="DT83" s="308"/>
      <c r="DU83" s="308"/>
      <c r="DV83" s="308"/>
      <c r="DW83" s="308"/>
      <c r="DX83" s="308"/>
      <c r="DY83" s="308"/>
      <c r="DZ83" s="308"/>
      <c r="EA83" s="308"/>
      <c r="EB83" s="308"/>
      <c r="EC83" s="308"/>
      <c r="ED83" s="308"/>
      <c r="EE83" s="308"/>
      <c r="EF83" s="308"/>
      <c r="EG83" s="308"/>
      <c r="EH83" s="308"/>
      <c r="EI83" s="308"/>
      <c r="EJ83" s="308"/>
      <c r="EK83" s="308"/>
      <c r="EL83" s="308"/>
      <c r="EM83" s="308"/>
      <c r="EN83" s="308"/>
      <c r="EO83" s="308"/>
      <c r="EP83" s="308"/>
      <c r="EQ83" s="308"/>
      <c r="ER83" s="308"/>
      <c r="ES83" s="308"/>
      <c r="ET83" s="308"/>
      <c r="EU83" s="308"/>
      <c r="EV83" s="308"/>
      <c r="EW83" s="308"/>
      <c r="EX83" s="308"/>
      <c r="EY83" s="308"/>
      <c r="EZ83" s="308"/>
      <c r="FA83" s="308"/>
      <c r="FB83" s="308"/>
      <c r="FC83" s="308"/>
      <c r="FD83" s="308"/>
      <c r="FE83" s="308"/>
      <c r="FF83" s="308"/>
      <c r="FG83" s="308"/>
      <c r="FH83" s="308"/>
      <c r="FI83" s="308"/>
      <c r="FJ83" s="308"/>
      <c r="FK83" s="308"/>
      <c r="FL83" s="308"/>
      <c r="FM83" s="308"/>
      <c r="FN83" s="308"/>
      <c r="FO83" s="308"/>
      <c r="FP83" s="308"/>
      <c r="FQ83" s="308"/>
      <c r="FR83" s="308"/>
      <c r="FS83" s="308"/>
      <c r="FT83" s="308"/>
      <c r="FU83" s="308"/>
      <c r="FV83" s="308"/>
      <c r="FW83" s="308"/>
      <c r="FX83" s="308"/>
      <c r="FY83" s="308"/>
      <c r="FZ83" s="308"/>
      <c r="GA83" s="308"/>
      <c r="GB83" s="308"/>
      <c r="GC83" s="308"/>
      <c r="GD83" s="308"/>
      <c r="GE83" s="308"/>
      <c r="GF83" s="308"/>
      <c r="GG83" s="308"/>
      <c r="GH83" s="308"/>
      <c r="GI83" s="308"/>
      <c r="GJ83" s="308"/>
      <c r="GK83" s="308"/>
      <c r="GL83" s="308"/>
      <c r="GM83" s="308"/>
      <c r="GN83" s="308"/>
      <c r="GO83" s="308"/>
      <c r="GP83" s="308"/>
      <c r="GQ83" s="308"/>
      <c r="GR83" s="308"/>
      <c r="GS83" s="308"/>
      <c r="GT83" s="308"/>
      <c r="GU83" s="308"/>
      <c r="GV83" s="308"/>
      <c r="GW83" s="308"/>
      <c r="GX83" s="308"/>
      <c r="GY83" s="308"/>
      <c r="GZ83" s="308"/>
      <c r="HA83" s="308"/>
      <c r="HB83" s="308"/>
      <c r="HC83" s="308"/>
      <c r="HD83" s="308"/>
      <c r="HE83" s="308"/>
      <c r="HF83" s="308"/>
      <c r="HG83" s="308"/>
      <c r="HH83" s="308"/>
      <c r="HI83" s="308"/>
      <c r="HJ83" s="308"/>
      <c r="HK83" s="308"/>
      <c r="HL83" s="308"/>
      <c r="HM83" s="308"/>
      <c r="HN83" s="308"/>
      <c r="HO83" s="308"/>
      <c r="HP83" s="308"/>
      <c r="HQ83" s="308"/>
      <c r="HR83" s="308"/>
      <c r="HS83" s="308"/>
      <c r="HT83" s="308"/>
      <c r="HU83" s="308"/>
      <c r="HV83" s="308"/>
      <c r="HW83" s="308"/>
      <c r="HX83" s="308"/>
      <c r="HY83" s="308"/>
      <c r="HZ83" s="308"/>
      <c r="IA83" s="308"/>
      <c r="IB83" s="308"/>
      <c r="IC83" s="308"/>
      <c r="ID83" s="308"/>
      <c r="IE83" s="308"/>
      <c r="IF83" s="308"/>
      <c r="IG83" s="308"/>
      <c r="IH83" s="308"/>
      <c r="II83" s="308"/>
    </row>
    <row r="84" spans="1:243" ht="12" customHeight="1">
      <c r="A84" s="323"/>
      <c r="B84" s="542"/>
      <c r="C84" s="542"/>
      <c r="D84" s="542" t="s">
        <v>412</v>
      </c>
      <c r="E84" s="542" t="s">
        <v>683</v>
      </c>
      <c r="F84" s="542" t="s">
        <v>474</v>
      </c>
      <c r="G84" s="529"/>
      <c r="H84" s="539">
        <f t="shared" si="6"/>
        <v>1369</v>
      </c>
      <c r="I84" s="543"/>
      <c r="J84" s="544" t="str">
        <f t="shared" si="7"/>
        <v>1,297 - 1,443</v>
      </c>
      <c r="K84" s="543"/>
      <c r="L84" s="543">
        <v>71</v>
      </c>
      <c r="M84" s="543"/>
      <c r="N84" s="543">
        <v>146</v>
      </c>
      <c r="O84" s="543"/>
      <c r="P84" s="543">
        <v>425</v>
      </c>
      <c r="Q84" s="543"/>
      <c r="R84" s="543">
        <v>338</v>
      </c>
      <c r="S84" s="543"/>
      <c r="T84" s="543">
        <v>221</v>
      </c>
      <c r="U84" s="543"/>
      <c r="V84" s="543">
        <v>168</v>
      </c>
      <c r="W84" s="543"/>
      <c r="X84" s="545">
        <v>43</v>
      </c>
      <c r="Y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8"/>
      <c r="AW84" s="308"/>
      <c r="AX84" s="308"/>
      <c r="AY84" s="308"/>
      <c r="AZ84" s="308"/>
      <c r="BA84" s="308"/>
      <c r="BB84" s="308"/>
      <c r="BC84" s="308"/>
      <c r="BD84" s="308"/>
      <c r="BE84" s="308"/>
      <c r="BF84" s="308"/>
      <c r="BG84" s="308"/>
      <c r="BH84" s="308"/>
      <c r="BI84" s="308"/>
      <c r="BJ84" s="308"/>
      <c r="BK84" s="308"/>
      <c r="BL84" s="308"/>
      <c r="BM84" s="308"/>
      <c r="BN84" s="308"/>
      <c r="BO84" s="308"/>
      <c r="BP84" s="308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  <c r="CV84" s="308"/>
      <c r="CW84" s="308"/>
      <c r="CX84" s="308"/>
      <c r="CY84" s="308"/>
      <c r="CZ84" s="308"/>
      <c r="DA84" s="308"/>
      <c r="DB84" s="308"/>
      <c r="DC84" s="308"/>
      <c r="DD84" s="308"/>
      <c r="DE84" s="308"/>
      <c r="DF84" s="308"/>
      <c r="DG84" s="308"/>
      <c r="DH84" s="308"/>
      <c r="DI84" s="308"/>
      <c r="DJ84" s="308"/>
      <c r="DK84" s="308"/>
      <c r="DL84" s="308"/>
      <c r="DM84" s="308"/>
      <c r="DN84" s="308"/>
      <c r="DO84" s="308"/>
      <c r="DP84" s="308"/>
      <c r="DQ84" s="308"/>
      <c r="DR84" s="308"/>
      <c r="DS84" s="308"/>
      <c r="DT84" s="308"/>
      <c r="DU84" s="308"/>
      <c r="DV84" s="308"/>
      <c r="DW84" s="308"/>
      <c r="DX84" s="308"/>
      <c r="DY84" s="308"/>
      <c r="DZ84" s="308"/>
      <c r="EA84" s="308"/>
      <c r="EB84" s="308"/>
      <c r="EC84" s="308"/>
      <c r="ED84" s="308"/>
      <c r="EE84" s="308"/>
      <c r="EF84" s="308"/>
      <c r="EG84" s="308"/>
      <c r="EH84" s="308"/>
      <c r="EI84" s="308"/>
      <c r="EJ84" s="308"/>
      <c r="EK84" s="308"/>
      <c r="EL84" s="308"/>
      <c r="EM84" s="308"/>
      <c r="EN84" s="308"/>
      <c r="EO84" s="308"/>
      <c r="EP84" s="308"/>
      <c r="EQ84" s="308"/>
      <c r="ER84" s="308"/>
      <c r="ES84" s="308"/>
      <c r="ET84" s="308"/>
      <c r="EU84" s="308"/>
      <c r="EV84" s="308"/>
      <c r="EW84" s="308"/>
      <c r="EX84" s="308"/>
      <c r="EY84" s="308"/>
      <c r="EZ84" s="308"/>
      <c r="FA84" s="308"/>
      <c r="FB84" s="308"/>
      <c r="FC84" s="308"/>
      <c r="FD84" s="308"/>
      <c r="FE84" s="308"/>
      <c r="FF84" s="308"/>
      <c r="FG84" s="308"/>
      <c r="FH84" s="308"/>
      <c r="FI84" s="308"/>
      <c r="FJ84" s="308"/>
      <c r="FK84" s="308"/>
      <c r="FL84" s="308"/>
      <c r="FM84" s="308"/>
      <c r="FN84" s="308"/>
      <c r="FO84" s="308"/>
      <c r="FP84" s="308"/>
      <c r="FQ84" s="308"/>
      <c r="FR84" s="308"/>
      <c r="FS84" s="308"/>
      <c r="FT84" s="308"/>
      <c r="FU84" s="308"/>
      <c r="FV84" s="308"/>
      <c r="FW84" s="308"/>
      <c r="FX84" s="308"/>
      <c r="FY84" s="308"/>
      <c r="FZ84" s="308"/>
      <c r="GA84" s="308"/>
      <c r="GB84" s="308"/>
      <c r="GC84" s="308"/>
      <c r="GD84" s="308"/>
      <c r="GE84" s="308"/>
      <c r="GF84" s="308"/>
      <c r="GG84" s="308"/>
      <c r="GH84" s="308"/>
      <c r="GI84" s="308"/>
      <c r="GJ84" s="308"/>
      <c r="GK84" s="308"/>
      <c r="GL84" s="308"/>
      <c r="GM84" s="308"/>
      <c r="GN84" s="308"/>
      <c r="GO84" s="308"/>
      <c r="GP84" s="308"/>
      <c r="GQ84" s="308"/>
      <c r="GR84" s="308"/>
      <c r="GS84" s="308"/>
      <c r="GT84" s="308"/>
      <c r="GU84" s="308"/>
      <c r="GV84" s="308"/>
      <c r="GW84" s="308"/>
      <c r="GX84" s="308"/>
      <c r="GY84" s="308"/>
      <c r="GZ84" s="308"/>
      <c r="HA84" s="308"/>
      <c r="HB84" s="308"/>
      <c r="HC84" s="308"/>
      <c r="HD84" s="308"/>
      <c r="HE84" s="308"/>
      <c r="HF84" s="308"/>
      <c r="HG84" s="308"/>
      <c r="HH84" s="308"/>
      <c r="HI84" s="308"/>
      <c r="HJ84" s="308"/>
      <c r="HK84" s="308"/>
      <c r="HL84" s="308"/>
      <c r="HM84" s="308"/>
      <c r="HN84" s="308"/>
      <c r="HO84" s="308"/>
      <c r="HP84" s="308"/>
      <c r="HQ84" s="308"/>
      <c r="HR84" s="308"/>
      <c r="HS84" s="308"/>
      <c r="HT84" s="308"/>
      <c r="HU84" s="308"/>
      <c r="HV84" s="308"/>
      <c r="HW84" s="308"/>
      <c r="HX84" s="308"/>
      <c r="HY84" s="308"/>
      <c r="HZ84" s="308"/>
      <c r="IA84" s="308"/>
      <c r="IB84" s="308"/>
      <c r="IC84" s="308"/>
      <c r="ID84" s="308"/>
      <c r="IE84" s="308"/>
      <c r="IF84" s="308"/>
      <c r="IG84" s="308"/>
      <c r="IH84" s="308"/>
      <c r="II84" s="308"/>
    </row>
    <row r="85" spans="1:243" ht="12" customHeight="1">
      <c r="A85" s="323"/>
      <c r="B85" s="542"/>
      <c r="C85" s="542"/>
      <c r="D85" s="542" t="s">
        <v>413</v>
      </c>
      <c r="E85" s="542" t="s">
        <v>684</v>
      </c>
      <c r="F85" s="542" t="s">
        <v>795</v>
      </c>
      <c r="G85" s="529"/>
      <c r="H85" s="539">
        <f t="shared" si="6"/>
        <v>1576</v>
      </c>
      <c r="I85" s="543"/>
      <c r="J85" s="544" t="str">
        <f t="shared" si="7"/>
        <v>1,499 - 1,656</v>
      </c>
      <c r="K85" s="543"/>
      <c r="L85" s="543">
        <v>148</v>
      </c>
      <c r="M85" s="543"/>
      <c r="N85" s="543">
        <v>209</v>
      </c>
      <c r="O85" s="543"/>
      <c r="P85" s="543">
        <v>460</v>
      </c>
      <c r="Q85" s="543"/>
      <c r="R85" s="543">
        <v>295</v>
      </c>
      <c r="S85" s="543"/>
      <c r="T85" s="543">
        <v>205</v>
      </c>
      <c r="U85" s="543"/>
      <c r="V85" s="543">
        <v>259</v>
      </c>
      <c r="W85" s="543"/>
      <c r="X85" s="545">
        <v>106</v>
      </c>
      <c r="Y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8"/>
      <c r="BC85" s="308"/>
      <c r="BD85" s="308"/>
      <c r="BE85" s="308"/>
      <c r="BF85" s="308"/>
      <c r="BG85" s="308"/>
      <c r="BH85" s="308"/>
      <c r="BI85" s="308"/>
      <c r="BJ85" s="308"/>
      <c r="BK85" s="308"/>
      <c r="BL85" s="308"/>
      <c r="BM85" s="308"/>
      <c r="BN85" s="308"/>
      <c r="BO85" s="308"/>
      <c r="BP85" s="308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08"/>
      <c r="CK85" s="308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  <c r="CV85" s="308"/>
      <c r="CW85" s="308"/>
      <c r="CX85" s="308"/>
      <c r="CY85" s="308"/>
      <c r="CZ85" s="308"/>
      <c r="DA85" s="308"/>
      <c r="DB85" s="308"/>
      <c r="DC85" s="308"/>
      <c r="DD85" s="308"/>
      <c r="DE85" s="308"/>
      <c r="DF85" s="308"/>
      <c r="DG85" s="308"/>
      <c r="DH85" s="308"/>
      <c r="DI85" s="308"/>
      <c r="DJ85" s="308"/>
      <c r="DK85" s="308"/>
      <c r="DL85" s="308"/>
      <c r="DM85" s="308"/>
      <c r="DN85" s="308"/>
      <c r="DO85" s="308"/>
      <c r="DP85" s="308"/>
      <c r="DQ85" s="308"/>
      <c r="DR85" s="308"/>
      <c r="DS85" s="308"/>
      <c r="DT85" s="308"/>
      <c r="DU85" s="308"/>
      <c r="DV85" s="308"/>
      <c r="DW85" s="308"/>
      <c r="DX85" s="308"/>
      <c r="DY85" s="308"/>
      <c r="DZ85" s="308"/>
      <c r="EA85" s="308"/>
      <c r="EB85" s="308"/>
      <c r="EC85" s="308"/>
      <c r="ED85" s="308"/>
      <c r="EE85" s="308"/>
      <c r="EF85" s="308"/>
      <c r="EG85" s="308"/>
      <c r="EH85" s="308"/>
      <c r="EI85" s="308"/>
      <c r="EJ85" s="308"/>
      <c r="EK85" s="308"/>
      <c r="EL85" s="308"/>
      <c r="EM85" s="308"/>
      <c r="EN85" s="308"/>
      <c r="EO85" s="308"/>
      <c r="EP85" s="308"/>
      <c r="EQ85" s="308"/>
      <c r="ER85" s="308"/>
      <c r="ES85" s="308"/>
      <c r="ET85" s="308"/>
      <c r="EU85" s="308"/>
      <c r="EV85" s="308"/>
      <c r="EW85" s="308"/>
      <c r="EX85" s="308"/>
      <c r="EY85" s="308"/>
      <c r="EZ85" s="308"/>
      <c r="FA85" s="308"/>
      <c r="FB85" s="308"/>
      <c r="FC85" s="308"/>
      <c r="FD85" s="308"/>
      <c r="FE85" s="308"/>
      <c r="FF85" s="308"/>
      <c r="FG85" s="308"/>
      <c r="FH85" s="308"/>
      <c r="FI85" s="308"/>
      <c r="FJ85" s="308"/>
      <c r="FK85" s="308"/>
      <c r="FL85" s="308"/>
      <c r="FM85" s="308"/>
      <c r="FN85" s="308"/>
      <c r="FO85" s="308"/>
      <c r="FP85" s="308"/>
      <c r="FQ85" s="308"/>
      <c r="FR85" s="308"/>
      <c r="FS85" s="308"/>
      <c r="FT85" s="308"/>
      <c r="FU85" s="308"/>
      <c r="FV85" s="308"/>
      <c r="FW85" s="308"/>
      <c r="FX85" s="308"/>
      <c r="FY85" s="308"/>
      <c r="FZ85" s="308"/>
      <c r="GA85" s="308"/>
      <c r="GB85" s="308"/>
      <c r="GC85" s="308"/>
      <c r="GD85" s="308"/>
      <c r="GE85" s="308"/>
      <c r="GF85" s="308"/>
      <c r="GG85" s="308"/>
      <c r="GH85" s="308"/>
      <c r="GI85" s="308"/>
      <c r="GJ85" s="308"/>
      <c r="GK85" s="308"/>
      <c r="GL85" s="308"/>
      <c r="GM85" s="308"/>
      <c r="GN85" s="308"/>
      <c r="GO85" s="308"/>
      <c r="GP85" s="308"/>
      <c r="GQ85" s="308"/>
      <c r="GR85" s="308"/>
      <c r="GS85" s="308"/>
      <c r="GT85" s="308"/>
      <c r="GU85" s="308"/>
      <c r="GV85" s="308"/>
      <c r="GW85" s="308"/>
      <c r="GX85" s="308"/>
      <c r="GY85" s="308"/>
      <c r="GZ85" s="308"/>
      <c r="HA85" s="308"/>
      <c r="HB85" s="308"/>
      <c r="HC85" s="308"/>
      <c r="HD85" s="308"/>
      <c r="HE85" s="308"/>
      <c r="HF85" s="308"/>
      <c r="HG85" s="308"/>
      <c r="HH85" s="308"/>
      <c r="HI85" s="308"/>
      <c r="HJ85" s="308"/>
      <c r="HK85" s="308"/>
      <c r="HL85" s="308"/>
      <c r="HM85" s="308"/>
      <c r="HN85" s="308"/>
      <c r="HO85" s="308"/>
      <c r="HP85" s="308"/>
      <c r="HQ85" s="308"/>
      <c r="HR85" s="308"/>
      <c r="HS85" s="308"/>
      <c r="HT85" s="308"/>
      <c r="HU85" s="308"/>
      <c r="HV85" s="308"/>
      <c r="HW85" s="308"/>
      <c r="HX85" s="308"/>
      <c r="HY85" s="308"/>
      <c r="HZ85" s="308"/>
      <c r="IA85" s="308"/>
      <c r="IB85" s="308"/>
      <c r="IC85" s="308"/>
      <c r="ID85" s="308"/>
      <c r="IE85" s="308"/>
      <c r="IF85" s="308"/>
      <c r="IG85" s="308"/>
      <c r="IH85" s="308"/>
      <c r="II85" s="308"/>
    </row>
    <row r="86" spans="1:243" ht="12" customHeight="1">
      <c r="A86" s="323"/>
      <c r="B86" s="542"/>
      <c r="C86" s="542"/>
      <c r="D86" s="542" t="s">
        <v>414</v>
      </c>
      <c r="E86" s="542" t="s">
        <v>685</v>
      </c>
      <c r="F86" s="542" t="s">
        <v>796</v>
      </c>
      <c r="G86" s="529"/>
      <c r="H86" s="539">
        <f t="shared" si="6"/>
        <v>1454</v>
      </c>
      <c r="I86" s="543"/>
      <c r="J86" s="544" t="str">
        <f t="shared" si="7"/>
        <v>1,380 - 1,531</v>
      </c>
      <c r="K86" s="543"/>
      <c r="L86" s="543">
        <v>167</v>
      </c>
      <c r="M86" s="543"/>
      <c r="N86" s="543">
        <v>186</v>
      </c>
      <c r="O86" s="543"/>
      <c r="P86" s="543">
        <v>428</v>
      </c>
      <c r="Q86" s="543"/>
      <c r="R86" s="543">
        <v>275</v>
      </c>
      <c r="S86" s="543"/>
      <c r="T86" s="543">
        <v>207</v>
      </c>
      <c r="U86" s="543"/>
      <c r="V86" s="543">
        <v>191</v>
      </c>
      <c r="W86" s="543"/>
      <c r="X86" s="545">
        <v>135</v>
      </c>
      <c r="Y86" s="308"/>
      <c r="AA86" s="308"/>
      <c r="AB86" s="308"/>
      <c r="AC86" s="308"/>
      <c r="AD86" s="30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8"/>
      <c r="BC86" s="308"/>
      <c r="BD86" s="308"/>
      <c r="BE86" s="308"/>
      <c r="BF86" s="308"/>
      <c r="BG86" s="308"/>
      <c r="BH86" s="308"/>
      <c r="BI86" s="308"/>
      <c r="BJ86" s="308"/>
      <c r="BK86" s="308"/>
      <c r="BL86" s="308"/>
      <c r="BM86" s="308"/>
      <c r="BN86" s="308"/>
      <c r="BO86" s="308"/>
      <c r="BP86" s="308"/>
      <c r="BQ86" s="308"/>
      <c r="BR86" s="308"/>
      <c r="BS86" s="308"/>
      <c r="BT86" s="308"/>
      <c r="BU86" s="308"/>
      <c r="BV86" s="308"/>
      <c r="BW86" s="308"/>
      <c r="BX86" s="308"/>
      <c r="BY86" s="308"/>
      <c r="BZ86" s="308"/>
      <c r="CA86" s="308"/>
      <c r="CB86" s="308"/>
      <c r="CC86" s="308"/>
      <c r="CD86" s="308"/>
      <c r="CE86" s="308"/>
      <c r="CF86" s="308"/>
      <c r="CG86" s="308"/>
      <c r="CH86" s="308"/>
      <c r="CI86" s="308"/>
      <c r="CJ86" s="308"/>
      <c r="CK86" s="308"/>
      <c r="CL86" s="308"/>
      <c r="CM86" s="308"/>
      <c r="CN86" s="308"/>
      <c r="CO86" s="308"/>
      <c r="CP86" s="308"/>
      <c r="CQ86" s="308"/>
      <c r="CR86" s="308"/>
      <c r="CS86" s="308"/>
      <c r="CT86" s="308"/>
      <c r="CU86" s="308"/>
      <c r="CV86" s="308"/>
      <c r="CW86" s="308"/>
      <c r="CX86" s="308"/>
      <c r="CY86" s="308"/>
      <c r="CZ86" s="308"/>
      <c r="DA86" s="308"/>
      <c r="DB86" s="308"/>
      <c r="DC86" s="308"/>
      <c r="DD86" s="308"/>
      <c r="DE86" s="308"/>
      <c r="DF86" s="308"/>
      <c r="DG86" s="308"/>
      <c r="DH86" s="308"/>
      <c r="DI86" s="308"/>
      <c r="DJ86" s="308"/>
      <c r="DK86" s="308"/>
      <c r="DL86" s="308"/>
      <c r="DM86" s="308"/>
      <c r="DN86" s="308"/>
      <c r="DO86" s="308"/>
      <c r="DP86" s="308"/>
      <c r="DQ86" s="308"/>
      <c r="DR86" s="308"/>
      <c r="DS86" s="308"/>
      <c r="DT86" s="308"/>
      <c r="DU86" s="308"/>
      <c r="DV86" s="308"/>
      <c r="DW86" s="308"/>
      <c r="DX86" s="308"/>
      <c r="DY86" s="308"/>
      <c r="DZ86" s="308"/>
      <c r="EA86" s="308"/>
      <c r="EB86" s="308"/>
      <c r="EC86" s="308"/>
      <c r="ED86" s="308"/>
      <c r="EE86" s="308"/>
      <c r="EF86" s="308"/>
      <c r="EG86" s="308"/>
      <c r="EH86" s="308"/>
      <c r="EI86" s="308"/>
      <c r="EJ86" s="308"/>
      <c r="EK86" s="308"/>
      <c r="EL86" s="308"/>
      <c r="EM86" s="308"/>
      <c r="EN86" s="308"/>
      <c r="EO86" s="308"/>
      <c r="EP86" s="308"/>
      <c r="EQ86" s="308"/>
      <c r="ER86" s="308"/>
      <c r="ES86" s="308"/>
      <c r="ET86" s="308"/>
      <c r="EU86" s="308"/>
      <c r="EV86" s="308"/>
      <c r="EW86" s="308"/>
      <c r="EX86" s="308"/>
      <c r="EY86" s="308"/>
      <c r="EZ86" s="308"/>
      <c r="FA86" s="308"/>
      <c r="FB86" s="308"/>
      <c r="FC86" s="308"/>
      <c r="FD86" s="308"/>
      <c r="FE86" s="308"/>
      <c r="FF86" s="308"/>
      <c r="FG86" s="308"/>
      <c r="FH86" s="308"/>
      <c r="FI86" s="308"/>
      <c r="FJ86" s="308"/>
      <c r="FK86" s="308"/>
      <c r="FL86" s="308"/>
      <c r="FM86" s="308"/>
      <c r="FN86" s="308"/>
      <c r="FO86" s="308"/>
      <c r="FP86" s="308"/>
      <c r="FQ86" s="308"/>
      <c r="FR86" s="308"/>
      <c r="FS86" s="308"/>
      <c r="FT86" s="308"/>
      <c r="FU86" s="308"/>
      <c r="FV86" s="308"/>
      <c r="FW86" s="308"/>
      <c r="FX86" s="308"/>
      <c r="FY86" s="308"/>
      <c r="FZ86" s="308"/>
      <c r="GA86" s="308"/>
      <c r="GB86" s="308"/>
      <c r="GC86" s="308"/>
      <c r="GD86" s="308"/>
      <c r="GE86" s="308"/>
      <c r="GF86" s="308"/>
      <c r="GG86" s="308"/>
      <c r="GH86" s="308"/>
      <c r="GI86" s="308"/>
      <c r="GJ86" s="308"/>
      <c r="GK86" s="308"/>
      <c r="GL86" s="308"/>
      <c r="GM86" s="308"/>
      <c r="GN86" s="308"/>
      <c r="GO86" s="308"/>
      <c r="GP86" s="308"/>
      <c r="GQ86" s="308"/>
      <c r="GR86" s="308"/>
      <c r="GS86" s="308"/>
      <c r="GT86" s="308"/>
      <c r="GU86" s="308"/>
      <c r="GV86" s="308"/>
      <c r="GW86" s="308"/>
      <c r="GX86" s="308"/>
      <c r="GY86" s="308"/>
      <c r="GZ86" s="308"/>
      <c r="HA86" s="308"/>
      <c r="HB86" s="308"/>
      <c r="HC86" s="308"/>
      <c r="HD86" s="308"/>
      <c r="HE86" s="308"/>
      <c r="HF86" s="308"/>
      <c r="HG86" s="308"/>
      <c r="HH86" s="308"/>
      <c r="HI86" s="308"/>
      <c r="HJ86" s="308"/>
      <c r="HK86" s="308"/>
      <c r="HL86" s="308"/>
      <c r="HM86" s="308"/>
      <c r="HN86" s="308"/>
      <c r="HO86" s="308"/>
      <c r="HP86" s="308"/>
      <c r="HQ86" s="308"/>
      <c r="HR86" s="308"/>
      <c r="HS86" s="308"/>
      <c r="HT86" s="308"/>
      <c r="HU86" s="308"/>
      <c r="HV86" s="308"/>
      <c r="HW86" s="308"/>
      <c r="HX86" s="308"/>
      <c r="HY86" s="308"/>
      <c r="HZ86" s="308"/>
      <c r="IA86" s="308"/>
      <c r="IB86" s="308"/>
      <c r="IC86" s="308"/>
      <c r="ID86" s="308"/>
      <c r="IE86" s="308"/>
      <c r="IF86" s="308"/>
      <c r="IG86" s="308"/>
      <c r="IH86" s="308"/>
      <c r="II86" s="308"/>
    </row>
    <row r="87" spans="1:243" ht="12" customHeight="1">
      <c r="A87" s="323"/>
      <c r="B87" s="542"/>
      <c r="C87" s="542"/>
      <c r="D87" s="542" t="s">
        <v>415</v>
      </c>
      <c r="E87" s="542" t="s">
        <v>686</v>
      </c>
      <c r="F87" s="542" t="s">
        <v>551</v>
      </c>
      <c r="G87" s="529"/>
      <c r="H87" s="539">
        <f t="shared" si="6"/>
        <v>2023</v>
      </c>
      <c r="I87" s="543"/>
      <c r="J87" s="544" t="str">
        <f t="shared" si="7"/>
        <v>1,936 - 2,113</v>
      </c>
      <c r="K87" s="543"/>
      <c r="L87" s="543">
        <v>172</v>
      </c>
      <c r="M87" s="543"/>
      <c r="N87" s="543">
        <v>200</v>
      </c>
      <c r="O87" s="543"/>
      <c r="P87" s="543">
        <v>571</v>
      </c>
      <c r="Q87" s="543"/>
      <c r="R87" s="543">
        <v>429</v>
      </c>
      <c r="S87" s="543"/>
      <c r="T87" s="543">
        <v>325</v>
      </c>
      <c r="U87" s="543"/>
      <c r="V87" s="543">
        <v>326</v>
      </c>
      <c r="W87" s="543"/>
      <c r="X87" s="545">
        <v>137</v>
      </c>
      <c r="Y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308"/>
      <c r="DE87" s="308"/>
      <c r="DF87" s="308"/>
      <c r="DG87" s="308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08"/>
      <c r="EA87" s="308"/>
      <c r="EB87" s="308"/>
      <c r="EC87" s="308"/>
      <c r="ED87" s="308"/>
      <c r="EE87" s="308"/>
      <c r="EF87" s="308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8"/>
      <c r="ES87" s="308"/>
      <c r="ET87" s="308"/>
      <c r="EU87" s="308"/>
      <c r="EV87" s="308"/>
      <c r="EW87" s="308"/>
      <c r="EX87" s="308"/>
      <c r="EY87" s="308"/>
      <c r="EZ87" s="308"/>
      <c r="FA87" s="308"/>
      <c r="FB87" s="308"/>
      <c r="FC87" s="308"/>
      <c r="FD87" s="308"/>
      <c r="FE87" s="308"/>
      <c r="FF87" s="308"/>
      <c r="FG87" s="308"/>
      <c r="FH87" s="308"/>
      <c r="FI87" s="308"/>
      <c r="FJ87" s="308"/>
      <c r="FK87" s="308"/>
      <c r="FL87" s="308"/>
      <c r="FM87" s="308"/>
      <c r="FN87" s="308"/>
      <c r="FO87" s="308"/>
      <c r="FP87" s="308"/>
      <c r="FQ87" s="308"/>
      <c r="FR87" s="308"/>
      <c r="FS87" s="308"/>
      <c r="FT87" s="308"/>
      <c r="FU87" s="308"/>
      <c r="FV87" s="308"/>
      <c r="FW87" s="308"/>
      <c r="FX87" s="308"/>
      <c r="FY87" s="308"/>
      <c r="FZ87" s="308"/>
      <c r="GA87" s="308"/>
      <c r="GB87" s="308"/>
      <c r="GC87" s="308"/>
      <c r="GD87" s="308"/>
      <c r="GE87" s="308"/>
      <c r="GF87" s="308"/>
      <c r="GG87" s="308"/>
      <c r="GH87" s="308"/>
      <c r="GI87" s="308"/>
      <c r="GJ87" s="308"/>
      <c r="GK87" s="308"/>
      <c r="GL87" s="308"/>
      <c r="GM87" s="308"/>
      <c r="GN87" s="308"/>
      <c r="GO87" s="308"/>
      <c r="GP87" s="308"/>
      <c r="GQ87" s="308"/>
      <c r="GR87" s="308"/>
      <c r="GS87" s="308"/>
      <c r="GT87" s="308"/>
      <c r="GU87" s="308"/>
      <c r="GV87" s="308"/>
      <c r="GW87" s="308"/>
      <c r="GX87" s="308"/>
      <c r="GY87" s="308"/>
      <c r="GZ87" s="308"/>
      <c r="HA87" s="308"/>
      <c r="HB87" s="308"/>
      <c r="HC87" s="308"/>
      <c r="HD87" s="308"/>
      <c r="HE87" s="308"/>
      <c r="HF87" s="308"/>
      <c r="HG87" s="308"/>
      <c r="HH87" s="308"/>
      <c r="HI87" s="308"/>
      <c r="HJ87" s="308"/>
      <c r="HK87" s="308"/>
      <c r="HL87" s="308"/>
      <c r="HM87" s="308"/>
      <c r="HN87" s="308"/>
      <c r="HO87" s="308"/>
      <c r="HP87" s="308"/>
      <c r="HQ87" s="308"/>
      <c r="HR87" s="308"/>
      <c r="HS87" s="308"/>
      <c r="HT87" s="308"/>
      <c r="HU87" s="308"/>
      <c r="HV87" s="308"/>
      <c r="HW87" s="308"/>
      <c r="HX87" s="308"/>
      <c r="HY87" s="308"/>
      <c r="HZ87" s="308"/>
      <c r="IA87" s="308"/>
      <c r="IB87" s="308"/>
      <c r="IC87" s="308"/>
      <c r="ID87" s="308"/>
      <c r="IE87" s="308"/>
      <c r="IF87" s="308"/>
      <c r="IG87" s="308"/>
      <c r="IH87" s="308"/>
      <c r="II87" s="308"/>
    </row>
    <row r="88" spans="1:243" ht="12" customHeight="1">
      <c r="A88" s="323"/>
      <c r="B88" s="542"/>
      <c r="C88" s="542"/>
      <c r="D88" s="542" t="s">
        <v>168</v>
      </c>
      <c r="E88" s="542" t="s">
        <v>687</v>
      </c>
      <c r="F88" s="542" t="s">
        <v>169</v>
      </c>
      <c r="G88" s="529"/>
      <c r="H88" s="539">
        <f t="shared" si="6"/>
        <v>1280</v>
      </c>
      <c r="I88" s="543"/>
      <c r="J88" s="544" t="str">
        <f t="shared" si="7"/>
        <v>1,211 - 1,352</v>
      </c>
      <c r="K88" s="543"/>
      <c r="L88" s="543">
        <v>88</v>
      </c>
      <c r="M88" s="543"/>
      <c r="N88" s="543">
        <v>146</v>
      </c>
      <c r="O88" s="543"/>
      <c r="P88" s="543">
        <v>469</v>
      </c>
      <c r="Q88" s="543"/>
      <c r="R88" s="543">
        <v>288</v>
      </c>
      <c r="S88" s="543"/>
      <c r="T88" s="543">
        <v>157</v>
      </c>
      <c r="U88" s="543"/>
      <c r="V88" s="543">
        <v>132</v>
      </c>
      <c r="W88" s="543"/>
      <c r="X88" s="545">
        <v>57</v>
      </c>
      <c r="Y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308"/>
      <c r="CY88" s="308"/>
      <c r="CZ88" s="308"/>
      <c r="DA88" s="308"/>
      <c r="DB88" s="308"/>
      <c r="DC88" s="308"/>
      <c r="DD88" s="308"/>
      <c r="DE88" s="308"/>
      <c r="DF88" s="308"/>
      <c r="DG88" s="308"/>
      <c r="DH88" s="308"/>
      <c r="DI88" s="308"/>
      <c r="DJ88" s="308"/>
      <c r="DK88" s="308"/>
      <c r="DL88" s="308"/>
      <c r="DM88" s="308"/>
      <c r="DN88" s="308"/>
      <c r="DO88" s="308"/>
      <c r="DP88" s="308"/>
      <c r="DQ88" s="308"/>
      <c r="DR88" s="308"/>
      <c r="DS88" s="308"/>
      <c r="DT88" s="308"/>
      <c r="DU88" s="308"/>
      <c r="DV88" s="308"/>
      <c r="DW88" s="308"/>
      <c r="DX88" s="308"/>
      <c r="DY88" s="308"/>
      <c r="DZ88" s="308"/>
      <c r="EA88" s="308"/>
      <c r="EB88" s="308"/>
      <c r="EC88" s="308"/>
      <c r="ED88" s="308"/>
      <c r="EE88" s="308"/>
      <c r="EF88" s="308"/>
      <c r="EG88" s="308"/>
      <c r="EH88" s="308"/>
      <c r="EI88" s="308"/>
      <c r="EJ88" s="308"/>
      <c r="EK88" s="308"/>
      <c r="EL88" s="308"/>
      <c r="EM88" s="308"/>
      <c r="EN88" s="308"/>
      <c r="EO88" s="308"/>
      <c r="EP88" s="308"/>
      <c r="EQ88" s="308"/>
      <c r="ER88" s="308"/>
      <c r="ES88" s="308"/>
      <c r="ET88" s="308"/>
      <c r="EU88" s="308"/>
      <c r="EV88" s="308"/>
      <c r="EW88" s="308"/>
      <c r="EX88" s="308"/>
      <c r="EY88" s="308"/>
      <c r="EZ88" s="308"/>
      <c r="FA88" s="308"/>
      <c r="FB88" s="308"/>
      <c r="FC88" s="308"/>
      <c r="FD88" s="308"/>
      <c r="FE88" s="308"/>
      <c r="FF88" s="308"/>
      <c r="FG88" s="308"/>
      <c r="FH88" s="308"/>
      <c r="FI88" s="308"/>
      <c r="FJ88" s="308"/>
      <c r="FK88" s="308"/>
      <c r="FL88" s="308"/>
      <c r="FM88" s="308"/>
      <c r="FN88" s="308"/>
      <c r="FO88" s="308"/>
      <c r="FP88" s="308"/>
      <c r="FQ88" s="308"/>
      <c r="FR88" s="308"/>
      <c r="FS88" s="308"/>
      <c r="FT88" s="308"/>
      <c r="FU88" s="308"/>
      <c r="FV88" s="308"/>
      <c r="FW88" s="308"/>
      <c r="FX88" s="308"/>
      <c r="FY88" s="308"/>
      <c r="FZ88" s="308"/>
      <c r="GA88" s="308"/>
      <c r="GB88" s="308"/>
      <c r="GC88" s="308"/>
      <c r="GD88" s="308"/>
      <c r="GE88" s="308"/>
      <c r="GF88" s="308"/>
      <c r="GG88" s="308"/>
      <c r="GH88" s="308"/>
      <c r="GI88" s="308"/>
      <c r="GJ88" s="308"/>
      <c r="GK88" s="308"/>
      <c r="GL88" s="308"/>
      <c r="GM88" s="308"/>
      <c r="GN88" s="308"/>
      <c r="GO88" s="308"/>
      <c r="GP88" s="308"/>
      <c r="GQ88" s="308"/>
      <c r="GR88" s="308"/>
      <c r="GS88" s="308"/>
      <c r="GT88" s="308"/>
      <c r="GU88" s="308"/>
      <c r="GV88" s="308"/>
      <c r="GW88" s="308"/>
      <c r="GX88" s="308"/>
      <c r="GY88" s="308"/>
      <c r="GZ88" s="308"/>
      <c r="HA88" s="308"/>
      <c r="HB88" s="308"/>
      <c r="HC88" s="308"/>
      <c r="HD88" s="308"/>
      <c r="HE88" s="308"/>
      <c r="HF88" s="308"/>
      <c r="HG88" s="308"/>
      <c r="HH88" s="308"/>
      <c r="HI88" s="308"/>
      <c r="HJ88" s="308"/>
      <c r="HK88" s="308"/>
      <c r="HL88" s="308"/>
      <c r="HM88" s="308"/>
      <c r="HN88" s="308"/>
      <c r="HO88" s="308"/>
      <c r="HP88" s="308"/>
      <c r="HQ88" s="308"/>
      <c r="HR88" s="308"/>
      <c r="HS88" s="308"/>
      <c r="HT88" s="308"/>
      <c r="HU88" s="308"/>
      <c r="HV88" s="308"/>
      <c r="HW88" s="308"/>
      <c r="HX88" s="308"/>
      <c r="HY88" s="308"/>
      <c r="HZ88" s="308"/>
      <c r="IA88" s="308"/>
      <c r="IB88" s="308"/>
      <c r="IC88" s="308"/>
      <c r="ID88" s="308"/>
      <c r="IE88" s="308"/>
      <c r="IF88" s="308"/>
      <c r="IG88" s="308"/>
      <c r="IH88" s="308"/>
      <c r="II88" s="308"/>
    </row>
    <row r="89" spans="1:243" ht="12" customHeight="1">
      <c r="A89" s="323"/>
      <c r="B89" s="542"/>
      <c r="C89" s="542"/>
      <c r="D89" s="542" t="s">
        <v>416</v>
      </c>
      <c r="E89" s="542" t="s">
        <v>688</v>
      </c>
      <c r="F89" s="542" t="s">
        <v>797</v>
      </c>
      <c r="G89" s="529"/>
      <c r="H89" s="539">
        <f t="shared" si="6"/>
        <v>1644</v>
      </c>
      <c r="I89" s="543"/>
      <c r="J89" s="544" t="str">
        <f t="shared" si="7"/>
        <v>1,565 - 1,725</v>
      </c>
      <c r="K89" s="543"/>
      <c r="L89" s="543">
        <v>157</v>
      </c>
      <c r="M89" s="543"/>
      <c r="N89" s="543">
        <v>187</v>
      </c>
      <c r="O89" s="543"/>
      <c r="P89" s="543">
        <v>476</v>
      </c>
      <c r="Q89" s="543"/>
      <c r="R89" s="543">
        <v>346</v>
      </c>
      <c r="S89" s="543"/>
      <c r="T89" s="543">
        <v>227</v>
      </c>
      <c r="U89" s="543"/>
      <c r="V89" s="543">
        <v>251</v>
      </c>
      <c r="W89" s="543"/>
      <c r="X89" s="545">
        <v>128</v>
      </c>
      <c r="Y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08"/>
      <c r="CQ89" s="308"/>
      <c r="CR89" s="308"/>
      <c r="CS89" s="308"/>
      <c r="CT89" s="308"/>
      <c r="CU89" s="308"/>
      <c r="CV89" s="308"/>
      <c r="CW89" s="308"/>
      <c r="CX89" s="308"/>
      <c r="CY89" s="308"/>
      <c r="CZ89" s="308"/>
      <c r="DA89" s="308"/>
      <c r="DB89" s="308"/>
      <c r="DC89" s="308"/>
      <c r="DD89" s="308"/>
      <c r="DE89" s="308"/>
      <c r="DF89" s="308"/>
      <c r="DG89" s="308"/>
      <c r="DH89" s="308"/>
      <c r="DI89" s="308"/>
      <c r="DJ89" s="308"/>
      <c r="DK89" s="308"/>
      <c r="DL89" s="308"/>
      <c r="DM89" s="308"/>
      <c r="DN89" s="308"/>
      <c r="DO89" s="308"/>
      <c r="DP89" s="308"/>
      <c r="DQ89" s="308"/>
      <c r="DR89" s="308"/>
      <c r="DS89" s="308"/>
      <c r="DT89" s="308"/>
      <c r="DU89" s="308"/>
      <c r="DV89" s="308"/>
      <c r="DW89" s="308"/>
      <c r="DX89" s="308"/>
      <c r="DY89" s="308"/>
      <c r="DZ89" s="308"/>
      <c r="EA89" s="308"/>
      <c r="EB89" s="308"/>
      <c r="EC89" s="308"/>
      <c r="ED89" s="308"/>
      <c r="EE89" s="308"/>
      <c r="EF89" s="308"/>
      <c r="EG89" s="308"/>
      <c r="EH89" s="308"/>
      <c r="EI89" s="308"/>
      <c r="EJ89" s="308"/>
      <c r="EK89" s="308"/>
      <c r="EL89" s="308"/>
      <c r="EM89" s="308"/>
      <c r="EN89" s="308"/>
      <c r="EO89" s="308"/>
      <c r="EP89" s="308"/>
      <c r="EQ89" s="308"/>
      <c r="ER89" s="308"/>
      <c r="ES89" s="308"/>
      <c r="ET89" s="308"/>
      <c r="EU89" s="308"/>
      <c r="EV89" s="308"/>
      <c r="EW89" s="308"/>
      <c r="EX89" s="308"/>
      <c r="EY89" s="308"/>
      <c r="EZ89" s="308"/>
      <c r="FA89" s="308"/>
      <c r="FB89" s="308"/>
      <c r="FC89" s="308"/>
      <c r="FD89" s="308"/>
      <c r="FE89" s="308"/>
      <c r="FF89" s="308"/>
      <c r="FG89" s="308"/>
      <c r="FH89" s="308"/>
      <c r="FI89" s="308"/>
      <c r="FJ89" s="308"/>
      <c r="FK89" s="308"/>
      <c r="FL89" s="308"/>
      <c r="FM89" s="308"/>
      <c r="FN89" s="308"/>
      <c r="FO89" s="308"/>
      <c r="FP89" s="308"/>
      <c r="FQ89" s="308"/>
      <c r="FR89" s="308"/>
      <c r="FS89" s="308"/>
      <c r="FT89" s="308"/>
      <c r="FU89" s="308"/>
      <c r="FV89" s="308"/>
      <c r="FW89" s="308"/>
      <c r="FX89" s="308"/>
      <c r="FY89" s="308"/>
      <c r="FZ89" s="308"/>
      <c r="GA89" s="308"/>
      <c r="GB89" s="308"/>
      <c r="GC89" s="308"/>
      <c r="GD89" s="308"/>
      <c r="GE89" s="308"/>
      <c r="GF89" s="308"/>
      <c r="GG89" s="308"/>
      <c r="GH89" s="308"/>
      <c r="GI89" s="308"/>
      <c r="GJ89" s="308"/>
      <c r="GK89" s="308"/>
      <c r="GL89" s="308"/>
      <c r="GM89" s="308"/>
      <c r="GN89" s="308"/>
      <c r="GO89" s="308"/>
      <c r="GP89" s="308"/>
      <c r="GQ89" s="308"/>
      <c r="GR89" s="308"/>
      <c r="GS89" s="308"/>
      <c r="GT89" s="308"/>
      <c r="GU89" s="308"/>
      <c r="GV89" s="308"/>
      <c r="GW89" s="308"/>
      <c r="GX89" s="308"/>
      <c r="GY89" s="308"/>
      <c r="GZ89" s="308"/>
      <c r="HA89" s="308"/>
      <c r="HB89" s="308"/>
      <c r="HC89" s="308"/>
      <c r="HD89" s="308"/>
      <c r="HE89" s="308"/>
      <c r="HF89" s="308"/>
      <c r="HG89" s="308"/>
      <c r="HH89" s="308"/>
      <c r="HI89" s="308"/>
      <c r="HJ89" s="308"/>
      <c r="HK89" s="308"/>
      <c r="HL89" s="308"/>
      <c r="HM89" s="308"/>
      <c r="HN89" s="308"/>
      <c r="HO89" s="308"/>
      <c r="HP89" s="308"/>
      <c r="HQ89" s="308"/>
      <c r="HR89" s="308"/>
      <c r="HS89" s="308"/>
      <c r="HT89" s="308"/>
      <c r="HU89" s="308"/>
      <c r="HV89" s="308"/>
      <c r="HW89" s="308"/>
      <c r="HX89" s="308"/>
      <c r="HY89" s="308"/>
      <c r="HZ89" s="308"/>
      <c r="IA89" s="308"/>
      <c r="IB89" s="308"/>
      <c r="IC89" s="308"/>
      <c r="ID89" s="308"/>
      <c r="IE89" s="308"/>
      <c r="IF89" s="308"/>
      <c r="IG89" s="308"/>
      <c r="IH89" s="308"/>
      <c r="II89" s="308"/>
    </row>
    <row r="90" spans="1:243" ht="12" customHeight="1">
      <c r="A90" s="323"/>
      <c r="B90" s="542"/>
      <c r="C90" s="542"/>
      <c r="D90" s="542"/>
      <c r="E90" s="542"/>
      <c r="F90" s="542"/>
      <c r="G90" s="529"/>
      <c r="H90" s="539"/>
      <c r="I90" s="543"/>
      <c r="J90" s="544"/>
      <c r="K90" s="543"/>
      <c r="L90" s="543"/>
      <c r="M90" s="543"/>
      <c r="N90" s="543"/>
      <c r="O90" s="543"/>
      <c r="P90" s="543"/>
      <c r="Q90" s="543"/>
      <c r="R90" s="543"/>
      <c r="S90" s="543"/>
      <c r="T90" s="543"/>
      <c r="U90" s="543"/>
      <c r="V90" s="543"/>
      <c r="W90" s="543"/>
      <c r="X90" s="545"/>
      <c r="Y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8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8"/>
      <c r="CL90" s="308"/>
      <c r="CM90" s="308"/>
      <c r="CN90" s="308"/>
      <c r="CO90" s="308"/>
      <c r="CP90" s="308"/>
      <c r="CQ90" s="308"/>
      <c r="CR90" s="308"/>
      <c r="CS90" s="308"/>
      <c r="CT90" s="308"/>
      <c r="CU90" s="308"/>
      <c r="CV90" s="308"/>
      <c r="CW90" s="308"/>
      <c r="CX90" s="308"/>
      <c r="CY90" s="308"/>
      <c r="CZ90" s="308"/>
      <c r="DA90" s="308"/>
      <c r="DB90" s="308"/>
      <c r="DC90" s="308"/>
      <c r="DD90" s="308"/>
      <c r="DE90" s="308"/>
      <c r="DF90" s="308"/>
      <c r="DG90" s="308"/>
      <c r="DH90" s="308"/>
      <c r="DI90" s="308"/>
      <c r="DJ90" s="308"/>
      <c r="DK90" s="308"/>
      <c r="DL90" s="308"/>
      <c r="DM90" s="308"/>
      <c r="DN90" s="308"/>
      <c r="DO90" s="308"/>
      <c r="DP90" s="308"/>
      <c r="DQ90" s="308"/>
      <c r="DR90" s="308"/>
      <c r="DS90" s="308"/>
      <c r="DT90" s="308"/>
      <c r="DU90" s="308"/>
      <c r="DV90" s="308"/>
      <c r="DW90" s="308"/>
      <c r="DX90" s="308"/>
      <c r="DY90" s="308"/>
      <c r="DZ90" s="308"/>
      <c r="EA90" s="308"/>
      <c r="EB90" s="308"/>
      <c r="EC90" s="308"/>
      <c r="ED90" s="308"/>
      <c r="EE90" s="308"/>
      <c r="EF90" s="308"/>
      <c r="EG90" s="308"/>
      <c r="EH90" s="308"/>
      <c r="EI90" s="308"/>
      <c r="EJ90" s="308"/>
      <c r="EK90" s="308"/>
      <c r="EL90" s="308"/>
      <c r="EM90" s="308"/>
      <c r="EN90" s="308"/>
      <c r="EO90" s="308"/>
      <c r="EP90" s="308"/>
      <c r="EQ90" s="308"/>
      <c r="ER90" s="308"/>
      <c r="ES90" s="308"/>
      <c r="ET90" s="308"/>
      <c r="EU90" s="308"/>
      <c r="EV90" s="308"/>
      <c r="EW90" s="308"/>
      <c r="EX90" s="308"/>
      <c r="EY90" s="308"/>
      <c r="EZ90" s="308"/>
      <c r="FA90" s="308"/>
      <c r="FB90" s="308"/>
      <c r="FC90" s="308"/>
      <c r="FD90" s="308"/>
      <c r="FE90" s="308"/>
      <c r="FF90" s="308"/>
      <c r="FG90" s="308"/>
      <c r="FH90" s="308"/>
      <c r="FI90" s="308"/>
      <c r="FJ90" s="308"/>
      <c r="FK90" s="308"/>
      <c r="FL90" s="308"/>
      <c r="FM90" s="308"/>
      <c r="FN90" s="308"/>
      <c r="FO90" s="308"/>
      <c r="FP90" s="308"/>
      <c r="FQ90" s="308"/>
      <c r="FR90" s="308"/>
      <c r="FS90" s="308"/>
      <c r="FT90" s="308"/>
      <c r="FU90" s="308"/>
      <c r="FV90" s="308"/>
      <c r="FW90" s="308"/>
      <c r="FX90" s="308"/>
      <c r="FY90" s="308"/>
      <c r="FZ90" s="308"/>
      <c r="GA90" s="308"/>
      <c r="GB90" s="308"/>
      <c r="GC90" s="308"/>
      <c r="GD90" s="308"/>
      <c r="GE90" s="308"/>
      <c r="GF90" s="308"/>
      <c r="GG90" s="308"/>
      <c r="GH90" s="308"/>
      <c r="GI90" s="308"/>
      <c r="GJ90" s="308"/>
      <c r="GK90" s="308"/>
      <c r="GL90" s="308"/>
      <c r="GM90" s="308"/>
      <c r="GN90" s="308"/>
      <c r="GO90" s="308"/>
      <c r="GP90" s="308"/>
      <c r="GQ90" s="308"/>
      <c r="GR90" s="308"/>
      <c r="GS90" s="308"/>
      <c r="GT90" s="308"/>
      <c r="GU90" s="308"/>
      <c r="GV90" s="308"/>
      <c r="GW90" s="308"/>
      <c r="GX90" s="308"/>
      <c r="GY90" s="308"/>
      <c r="GZ90" s="308"/>
      <c r="HA90" s="308"/>
      <c r="HB90" s="308"/>
      <c r="HC90" s="308"/>
      <c r="HD90" s="308"/>
      <c r="HE90" s="308"/>
      <c r="HF90" s="308"/>
      <c r="HG90" s="308"/>
      <c r="HH90" s="308"/>
      <c r="HI90" s="308"/>
      <c r="HJ90" s="308"/>
      <c r="HK90" s="308"/>
      <c r="HL90" s="308"/>
      <c r="HM90" s="308"/>
      <c r="HN90" s="308"/>
      <c r="HO90" s="308"/>
      <c r="HP90" s="308"/>
      <c r="HQ90" s="308"/>
      <c r="HR90" s="308"/>
      <c r="HS90" s="308"/>
      <c r="HT90" s="308"/>
      <c r="HU90" s="308"/>
      <c r="HV90" s="308"/>
      <c r="HW90" s="308"/>
      <c r="HX90" s="308"/>
      <c r="HY90" s="308"/>
      <c r="HZ90" s="308"/>
      <c r="IA90" s="308"/>
      <c r="IB90" s="308"/>
      <c r="IC90" s="308"/>
      <c r="ID90" s="308"/>
      <c r="IE90" s="308"/>
      <c r="IF90" s="308"/>
      <c r="IG90" s="308"/>
      <c r="IH90" s="308"/>
      <c r="II90" s="308"/>
    </row>
    <row r="91" spans="1:243" ht="12" customHeight="1">
      <c r="A91" s="322"/>
      <c r="B91" s="538" t="s">
        <v>829</v>
      </c>
      <c r="C91" s="538"/>
      <c r="D91" s="538"/>
      <c r="E91" s="542"/>
      <c r="F91" s="538"/>
      <c r="G91" s="529"/>
      <c r="H91" s="539">
        <f>SUM(L91:V91)</f>
        <v>20983</v>
      </c>
      <c r="I91" s="539"/>
      <c r="J91" s="540" t="str">
        <f>TEXT(H91*((1-(1/(9*H91))-(1.96/(3*(H91^0.5))))^3),"#,##0")&amp;" - "&amp;TEXT((H91+1)*((1-(1/(9*(H91+1)))+(1.96/(3*(H91+1)^0.5)))^3),"#,##0")</f>
        <v>20,700 - 21,269</v>
      </c>
      <c r="K91" s="539"/>
      <c r="L91" s="539">
        <v>1754</v>
      </c>
      <c r="M91" s="539"/>
      <c r="N91" s="539">
        <v>2355</v>
      </c>
      <c r="O91" s="539"/>
      <c r="P91" s="539">
        <v>6449</v>
      </c>
      <c r="Q91" s="539"/>
      <c r="R91" s="539">
        <v>4610</v>
      </c>
      <c r="S91" s="539"/>
      <c r="T91" s="539">
        <v>3076</v>
      </c>
      <c r="U91" s="539"/>
      <c r="V91" s="539">
        <v>2739</v>
      </c>
      <c r="W91" s="539"/>
      <c r="X91" s="541">
        <f>SUM(X93:X109)</f>
        <v>1259</v>
      </c>
      <c r="Y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8"/>
      <c r="DO91" s="308"/>
      <c r="DP91" s="308"/>
      <c r="DQ91" s="308"/>
      <c r="DR91" s="308"/>
      <c r="DS91" s="308"/>
      <c r="DT91" s="308"/>
      <c r="DU91" s="308"/>
      <c r="DV91" s="308"/>
      <c r="DW91" s="308"/>
      <c r="DX91" s="308"/>
      <c r="DY91" s="308"/>
      <c r="DZ91" s="308"/>
      <c r="EA91" s="308"/>
      <c r="EB91" s="308"/>
      <c r="EC91" s="308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308"/>
      <c r="FF91" s="308"/>
      <c r="FG91" s="308"/>
      <c r="FH91" s="308"/>
      <c r="FI91" s="308"/>
      <c r="FJ91" s="308"/>
      <c r="FK91" s="308"/>
      <c r="FL91" s="308"/>
      <c r="FM91" s="308"/>
      <c r="FN91" s="308"/>
      <c r="FO91" s="308"/>
      <c r="FP91" s="308"/>
      <c r="FQ91" s="308"/>
      <c r="FR91" s="308"/>
      <c r="FS91" s="308"/>
      <c r="FT91" s="308"/>
      <c r="FU91" s="308"/>
      <c r="FV91" s="308"/>
      <c r="FW91" s="308"/>
      <c r="FX91" s="308"/>
      <c r="FY91" s="308"/>
      <c r="FZ91" s="308"/>
      <c r="GA91" s="308"/>
      <c r="GB91" s="308"/>
      <c r="GC91" s="308"/>
      <c r="GD91" s="308"/>
      <c r="GE91" s="308"/>
      <c r="GF91" s="308"/>
      <c r="GG91" s="308"/>
      <c r="GH91" s="308"/>
      <c r="GI91" s="308"/>
      <c r="GJ91" s="308"/>
      <c r="GK91" s="308"/>
      <c r="GL91" s="308"/>
      <c r="GM91" s="308"/>
      <c r="GN91" s="308"/>
      <c r="GO91" s="308"/>
      <c r="GP91" s="308"/>
      <c r="GQ91" s="308"/>
      <c r="GR91" s="308"/>
      <c r="GS91" s="308"/>
      <c r="GT91" s="308"/>
      <c r="GU91" s="308"/>
      <c r="GV91" s="308"/>
      <c r="GW91" s="308"/>
      <c r="GX91" s="308"/>
      <c r="GY91" s="308"/>
      <c r="GZ91" s="308"/>
      <c r="HA91" s="308"/>
      <c r="HB91" s="308"/>
      <c r="HC91" s="308"/>
      <c r="HD91" s="308"/>
      <c r="HE91" s="308"/>
      <c r="HF91" s="308"/>
      <c r="HG91" s="308"/>
      <c r="HH91" s="308"/>
      <c r="HI91" s="308"/>
      <c r="HJ91" s="308"/>
      <c r="HK91" s="308"/>
      <c r="HL91" s="308"/>
      <c r="HM91" s="308"/>
      <c r="HN91" s="308"/>
      <c r="HO91" s="308"/>
      <c r="HP91" s="308"/>
      <c r="HQ91" s="308"/>
      <c r="HR91" s="308"/>
      <c r="HS91" s="308"/>
      <c r="HT91" s="308"/>
      <c r="HU91" s="308"/>
      <c r="HV91" s="308"/>
      <c r="HW91" s="308"/>
      <c r="HX91" s="308"/>
      <c r="HY91" s="308"/>
      <c r="HZ91" s="308"/>
      <c r="IA91" s="308"/>
      <c r="IB91" s="308"/>
      <c r="IC91" s="308"/>
      <c r="ID91" s="308"/>
      <c r="IE91" s="308"/>
      <c r="IF91" s="308"/>
      <c r="IG91" s="308"/>
      <c r="IH91" s="308"/>
      <c r="II91" s="308"/>
    </row>
    <row r="92" spans="1:243" ht="12" customHeight="1">
      <c r="A92" s="323"/>
      <c r="B92" s="542"/>
      <c r="C92" s="542"/>
      <c r="D92" s="542"/>
      <c r="E92" s="542"/>
      <c r="F92" s="542"/>
      <c r="G92" s="529"/>
      <c r="H92" s="539"/>
      <c r="I92" s="543"/>
      <c r="J92" s="544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5"/>
      <c r="Y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8"/>
      <c r="CC92" s="308"/>
      <c r="CD92" s="308"/>
      <c r="CE92" s="308"/>
      <c r="CF92" s="308"/>
      <c r="CG92" s="308"/>
      <c r="CH92" s="308"/>
      <c r="CI92" s="308"/>
      <c r="CJ92" s="308"/>
      <c r="CK92" s="308"/>
      <c r="CL92" s="308"/>
      <c r="CM92" s="308"/>
      <c r="CN92" s="308"/>
      <c r="CO92" s="308"/>
      <c r="CP92" s="308"/>
      <c r="CQ92" s="308"/>
      <c r="CR92" s="308"/>
      <c r="CS92" s="308"/>
      <c r="CT92" s="308"/>
      <c r="CU92" s="308"/>
      <c r="CV92" s="308"/>
      <c r="CW92" s="308"/>
      <c r="CX92" s="308"/>
      <c r="CY92" s="308"/>
      <c r="CZ92" s="308"/>
      <c r="DA92" s="308"/>
      <c r="DB92" s="308"/>
      <c r="DC92" s="308"/>
      <c r="DD92" s="308"/>
      <c r="DE92" s="308"/>
      <c r="DF92" s="308"/>
      <c r="DG92" s="308"/>
      <c r="DH92" s="308"/>
      <c r="DI92" s="308"/>
      <c r="DJ92" s="308"/>
      <c r="DK92" s="308"/>
      <c r="DL92" s="308"/>
      <c r="DM92" s="308"/>
      <c r="DN92" s="308"/>
      <c r="DO92" s="308"/>
      <c r="DP92" s="308"/>
      <c r="DQ92" s="308"/>
      <c r="DR92" s="308"/>
      <c r="DS92" s="308"/>
      <c r="DT92" s="308"/>
      <c r="DU92" s="308"/>
      <c r="DV92" s="308"/>
      <c r="DW92" s="308"/>
      <c r="DX92" s="308"/>
      <c r="DY92" s="308"/>
      <c r="DZ92" s="308"/>
      <c r="EA92" s="308"/>
      <c r="EB92" s="308"/>
      <c r="EC92" s="308"/>
      <c r="ED92" s="308"/>
      <c r="EE92" s="308"/>
      <c r="EF92" s="308"/>
      <c r="EG92" s="308"/>
      <c r="EH92" s="308"/>
      <c r="EI92" s="308"/>
      <c r="EJ92" s="308"/>
      <c r="EK92" s="308"/>
      <c r="EL92" s="308"/>
      <c r="EM92" s="308"/>
      <c r="EN92" s="308"/>
      <c r="EO92" s="308"/>
      <c r="EP92" s="308"/>
      <c r="EQ92" s="308"/>
      <c r="ER92" s="308"/>
      <c r="ES92" s="308"/>
      <c r="ET92" s="308"/>
      <c r="EU92" s="308"/>
      <c r="EV92" s="308"/>
      <c r="EW92" s="308"/>
      <c r="EX92" s="308"/>
      <c r="EY92" s="308"/>
      <c r="EZ92" s="308"/>
      <c r="FA92" s="308"/>
      <c r="FB92" s="308"/>
      <c r="FC92" s="308"/>
      <c r="FD92" s="308"/>
      <c r="FE92" s="308"/>
      <c r="FF92" s="308"/>
      <c r="FG92" s="308"/>
      <c r="FH92" s="308"/>
      <c r="FI92" s="308"/>
      <c r="FJ92" s="308"/>
      <c r="FK92" s="308"/>
      <c r="FL92" s="308"/>
      <c r="FM92" s="308"/>
      <c r="FN92" s="308"/>
      <c r="FO92" s="308"/>
      <c r="FP92" s="308"/>
      <c r="FQ92" s="308"/>
      <c r="FR92" s="308"/>
      <c r="FS92" s="308"/>
      <c r="FT92" s="308"/>
      <c r="FU92" s="308"/>
      <c r="FV92" s="308"/>
      <c r="FW92" s="308"/>
      <c r="FX92" s="308"/>
      <c r="FY92" s="308"/>
      <c r="FZ92" s="308"/>
      <c r="GA92" s="308"/>
      <c r="GB92" s="308"/>
      <c r="GC92" s="308"/>
      <c r="GD92" s="308"/>
      <c r="GE92" s="308"/>
      <c r="GF92" s="308"/>
      <c r="GG92" s="308"/>
      <c r="GH92" s="308"/>
      <c r="GI92" s="308"/>
      <c r="GJ92" s="308"/>
      <c r="GK92" s="308"/>
      <c r="GL92" s="308"/>
      <c r="GM92" s="308"/>
      <c r="GN92" s="308"/>
      <c r="GO92" s="308"/>
      <c r="GP92" s="308"/>
      <c r="GQ92" s="308"/>
      <c r="GR92" s="308"/>
      <c r="GS92" s="308"/>
      <c r="GT92" s="308"/>
      <c r="GU92" s="308"/>
      <c r="GV92" s="308"/>
      <c r="GW92" s="308"/>
      <c r="GX92" s="308"/>
      <c r="GY92" s="308"/>
      <c r="GZ92" s="308"/>
      <c r="HA92" s="308"/>
      <c r="HB92" s="308"/>
      <c r="HC92" s="308"/>
      <c r="HD92" s="308"/>
      <c r="HE92" s="308"/>
      <c r="HF92" s="308"/>
      <c r="HG92" s="308"/>
      <c r="HH92" s="308"/>
      <c r="HI92" s="308"/>
      <c r="HJ92" s="308"/>
      <c r="HK92" s="308"/>
      <c r="HL92" s="308"/>
      <c r="HM92" s="308"/>
      <c r="HN92" s="308"/>
      <c r="HO92" s="308"/>
      <c r="HP92" s="308"/>
      <c r="HQ92" s="308"/>
      <c r="HR92" s="308"/>
      <c r="HS92" s="308"/>
      <c r="HT92" s="308"/>
      <c r="HU92" s="308"/>
      <c r="HV92" s="308"/>
      <c r="HW92" s="308"/>
      <c r="HX92" s="308"/>
      <c r="HY92" s="308"/>
      <c r="HZ92" s="308"/>
      <c r="IA92" s="308"/>
      <c r="IB92" s="308"/>
      <c r="IC92" s="308"/>
      <c r="ID92" s="308"/>
      <c r="IE92" s="308"/>
      <c r="IF92" s="308"/>
      <c r="IG92" s="308"/>
      <c r="IH92" s="308"/>
      <c r="II92" s="308"/>
    </row>
    <row r="93" spans="1:243" ht="12" customHeight="1">
      <c r="A93" s="323"/>
      <c r="B93" s="542"/>
      <c r="C93" s="542"/>
      <c r="D93" s="542" t="s">
        <v>417</v>
      </c>
      <c r="E93" s="542" t="s">
        <v>689</v>
      </c>
      <c r="F93" s="542" t="s">
        <v>798</v>
      </c>
      <c r="G93" s="529"/>
      <c r="H93" s="539">
        <f aca="true" t="shared" si="8" ref="H93:H109">SUM(L93:V93)</f>
        <v>2093</v>
      </c>
      <c r="I93" s="543"/>
      <c r="J93" s="544" t="str">
        <f aca="true" t="shared" si="9" ref="J93:J109">TEXT(H93*((1-(1/(9*H93))-(1.96/(3*(H93^0.5))))^3),"#,##0")&amp;" - "&amp;TEXT((H93+1)*((1-(1/(9*(H93+1)))+(1.96/(3*(H93+1)^0.5)))^3),"#,##0")</f>
        <v>2,004 - 2,185</v>
      </c>
      <c r="K93" s="543"/>
      <c r="L93" s="543">
        <v>166</v>
      </c>
      <c r="M93" s="543"/>
      <c r="N93" s="543">
        <v>207</v>
      </c>
      <c r="O93" s="543"/>
      <c r="P93" s="543">
        <v>663</v>
      </c>
      <c r="Q93" s="543"/>
      <c r="R93" s="543">
        <v>472</v>
      </c>
      <c r="S93" s="543"/>
      <c r="T93" s="543">
        <v>321</v>
      </c>
      <c r="U93" s="543"/>
      <c r="V93" s="543">
        <v>264</v>
      </c>
      <c r="W93" s="543"/>
      <c r="X93" s="545">
        <v>120</v>
      </c>
      <c r="Y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08"/>
      <c r="BZ93" s="308"/>
      <c r="CA93" s="308"/>
      <c r="CB93" s="308"/>
      <c r="CC93" s="308"/>
      <c r="CD93" s="308"/>
      <c r="CE93" s="308"/>
      <c r="CF93" s="308"/>
      <c r="CG93" s="308"/>
      <c r="CH93" s="308"/>
      <c r="CI93" s="308"/>
      <c r="CJ93" s="308"/>
      <c r="CK93" s="308"/>
      <c r="CL93" s="308"/>
      <c r="CM93" s="308"/>
      <c r="CN93" s="308"/>
      <c r="CO93" s="308"/>
      <c r="CP93" s="308"/>
      <c r="CQ93" s="308"/>
      <c r="CR93" s="308"/>
      <c r="CS93" s="308"/>
      <c r="CT93" s="308"/>
      <c r="CU93" s="308"/>
      <c r="CV93" s="308"/>
      <c r="CW93" s="308"/>
      <c r="CX93" s="308"/>
      <c r="CY93" s="308"/>
      <c r="CZ93" s="308"/>
      <c r="DA93" s="308"/>
      <c r="DB93" s="308"/>
      <c r="DC93" s="308"/>
      <c r="DD93" s="308"/>
      <c r="DE93" s="308"/>
      <c r="DF93" s="308"/>
      <c r="DG93" s="308"/>
      <c r="DH93" s="308"/>
      <c r="DI93" s="308"/>
      <c r="DJ93" s="308"/>
      <c r="DK93" s="308"/>
      <c r="DL93" s="308"/>
      <c r="DM93" s="308"/>
      <c r="DN93" s="308"/>
      <c r="DO93" s="308"/>
      <c r="DP93" s="308"/>
      <c r="DQ93" s="308"/>
      <c r="DR93" s="308"/>
      <c r="DS93" s="308"/>
      <c r="DT93" s="308"/>
      <c r="DU93" s="308"/>
      <c r="DV93" s="308"/>
      <c r="DW93" s="308"/>
      <c r="DX93" s="308"/>
      <c r="DY93" s="308"/>
      <c r="DZ93" s="308"/>
      <c r="EA93" s="308"/>
      <c r="EB93" s="308"/>
      <c r="EC93" s="308"/>
      <c r="ED93" s="308"/>
      <c r="EE93" s="308"/>
      <c r="EF93" s="308"/>
      <c r="EG93" s="308"/>
      <c r="EH93" s="308"/>
      <c r="EI93" s="308"/>
      <c r="EJ93" s="308"/>
      <c r="EK93" s="308"/>
      <c r="EL93" s="308"/>
      <c r="EM93" s="308"/>
      <c r="EN93" s="308"/>
      <c r="EO93" s="308"/>
      <c r="EP93" s="308"/>
      <c r="EQ93" s="308"/>
      <c r="ER93" s="308"/>
      <c r="ES93" s="308"/>
      <c r="ET93" s="308"/>
      <c r="EU93" s="308"/>
      <c r="EV93" s="308"/>
      <c r="EW93" s="308"/>
      <c r="EX93" s="308"/>
      <c r="EY93" s="308"/>
      <c r="EZ93" s="308"/>
      <c r="FA93" s="308"/>
      <c r="FB93" s="308"/>
      <c r="FC93" s="308"/>
      <c r="FD93" s="308"/>
      <c r="FE93" s="308"/>
      <c r="FF93" s="308"/>
      <c r="FG93" s="308"/>
      <c r="FH93" s="308"/>
      <c r="FI93" s="308"/>
      <c r="FJ93" s="308"/>
      <c r="FK93" s="308"/>
      <c r="FL93" s="308"/>
      <c r="FM93" s="308"/>
      <c r="FN93" s="308"/>
      <c r="FO93" s="308"/>
      <c r="FP93" s="308"/>
      <c r="FQ93" s="308"/>
      <c r="FR93" s="308"/>
      <c r="FS93" s="308"/>
      <c r="FT93" s="308"/>
      <c r="FU93" s="308"/>
      <c r="FV93" s="308"/>
      <c r="FW93" s="308"/>
      <c r="FX93" s="308"/>
      <c r="FY93" s="308"/>
      <c r="FZ93" s="308"/>
      <c r="GA93" s="308"/>
      <c r="GB93" s="308"/>
      <c r="GC93" s="308"/>
      <c r="GD93" s="308"/>
      <c r="GE93" s="308"/>
      <c r="GF93" s="308"/>
      <c r="GG93" s="308"/>
      <c r="GH93" s="308"/>
      <c r="GI93" s="308"/>
      <c r="GJ93" s="308"/>
      <c r="GK93" s="308"/>
      <c r="GL93" s="308"/>
      <c r="GM93" s="308"/>
      <c r="GN93" s="308"/>
      <c r="GO93" s="308"/>
      <c r="GP93" s="308"/>
      <c r="GQ93" s="308"/>
      <c r="GR93" s="308"/>
      <c r="GS93" s="308"/>
      <c r="GT93" s="308"/>
      <c r="GU93" s="308"/>
      <c r="GV93" s="308"/>
      <c r="GW93" s="308"/>
      <c r="GX93" s="308"/>
      <c r="GY93" s="308"/>
      <c r="GZ93" s="308"/>
      <c r="HA93" s="308"/>
      <c r="HB93" s="308"/>
      <c r="HC93" s="308"/>
      <c r="HD93" s="308"/>
      <c r="HE93" s="308"/>
      <c r="HF93" s="308"/>
      <c r="HG93" s="308"/>
      <c r="HH93" s="308"/>
      <c r="HI93" s="308"/>
      <c r="HJ93" s="308"/>
      <c r="HK93" s="308"/>
      <c r="HL93" s="308"/>
      <c r="HM93" s="308"/>
      <c r="HN93" s="308"/>
      <c r="HO93" s="308"/>
      <c r="HP93" s="308"/>
      <c r="HQ93" s="308"/>
      <c r="HR93" s="308"/>
      <c r="HS93" s="308"/>
      <c r="HT93" s="308"/>
      <c r="HU93" s="308"/>
      <c r="HV93" s="308"/>
      <c r="HW93" s="308"/>
      <c r="HX93" s="308"/>
      <c r="HY93" s="308"/>
      <c r="HZ93" s="308"/>
      <c r="IA93" s="308"/>
      <c r="IB93" s="308"/>
      <c r="IC93" s="308"/>
      <c r="ID93" s="308"/>
      <c r="IE93" s="308"/>
      <c r="IF93" s="308"/>
      <c r="IG93" s="308"/>
      <c r="IH93" s="308"/>
      <c r="II93" s="308"/>
    </row>
    <row r="94" spans="1:243" ht="12" customHeight="1">
      <c r="A94" s="323"/>
      <c r="B94" s="542"/>
      <c r="C94" s="542"/>
      <c r="D94" s="542" t="s">
        <v>181</v>
      </c>
      <c r="E94" s="542" t="s">
        <v>690</v>
      </c>
      <c r="F94" s="542" t="s">
        <v>475</v>
      </c>
      <c r="G94" s="529"/>
      <c r="H94" s="539">
        <f t="shared" si="8"/>
        <v>1757</v>
      </c>
      <c r="I94" s="543"/>
      <c r="J94" s="544" t="str">
        <f t="shared" si="9"/>
        <v>1,676 - 1,841</v>
      </c>
      <c r="K94" s="543"/>
      <c r="L94" s="543">
        <v>141</v>
      </c>
      <c r="M94" s="543"/>
      <c r="N94" s="543">
        <v>186</v>
      </c>
      <c r="O94" s="543"/>
      <c r="P94" s="543">
        <v>567</v>
      </c>
      <c r="Q94" s="543"/>
      <c r="R94" s="543">
        <v>405</v>
      </c>
      <c r="S94" s="543"/>
      <c r="T94" s="543">
        <v>258</v>
      </c>
      <c r="U94" s="543"/>
      <c r="V94" s="543">
        <v>200</v>
      </c>
      <c r="W94" s="543"/>
      <c r="X94" s="545">
        <v>92</v>
      </c>
      <c r="Y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08"/>
      <c r="BZ94" s="308"/>
      <c r="CA94" s="308"/>
      <c r="CB94" s="308"/>
      <c r="CC94" s="308"/>
      <c r="CD94" s="308"/>
      <c r="CE94" s="308"/>
      <c r="CF94" s="308"/>
      <c r="CG94" s="308"/>
      <c r="CH94" s="308"/>
      <c r="CI94" s="308"/>
      <c r="CJ94" s="308"/>
      <c r="CK94" s="308"/>
      <c r="CL94" s="308"/>
      <c r="CM94" s="308"/>
      <c r="CN94" s="308"/>
      <c r="CO94" s="308"/>
      <c r="CP94" s="308"/>
      <c r="CQ94" s="308"/>
      <c r="CR94" s="308"/>
      <c r="CS94" s="308"/>
      <c r="CT94" s="308"/>
      <c r="CU94" s="308"/>
      <c r="CV94" s="308"/>
      <c r="CW94" s="308"/>
      <c r="CX94" s="308"/>
      <c r="CY94" s="308"/>
      <c r="CZ94" s="308"/>
      <c r="DA94" s="308"/>
      <c r="DB94" s="308"/>
      <c r="DC94" s="308"/>
      <c r="DD94" s="308"/>
      <c r="DE94" s="308"/>
      <c r="DF94" s="308"/>
      <c r="DG94" s="308"/>
      <c r="DH94" s="308"/>
      <c r="DI94" s="308"/>
      <c r="DJ94" s="308"/>
      <c r="DK94" s="308"/>
      <c r="DL94" s="308"/>
      <c r="DM94" s="308"/>
      <c r="DN94" s="308"/>
      <c r="DO94" s="308"/>
      <c r="DP94" s="308"/>
      <c r="DQ94" s="308"/>
      <c r="DR94" s="308"/>
      <c r="DS94" s="308"/>
      <c r="DT94" s="308"/>
      <c r="DU94" s="308"/>
      <c r="DV94" s="308"/>
      <c r="DW94" s="308"/>
      <c r="DX94" s="308"/>
      <c r="DY94" s="308"/>
      <c r="DZ94" s="308"/>
      <c r="EA94" s="308"/>
      <c r="EB94" s="308"/>
      <c r="EC94" s="308"/>
      <c r="ED94" s="308"/>
      <c r="EE94" s="308"/>
      <c r="EF94" s="308"/>
      <c r="EG94" s="308"/>
      <c r="EH94" s="308"/>
      <c r="EI94" s="308"/>
      <c r="EJ94" s="308"/>
      <c r="EK94" s="308"/>
      <c r="EL94" s="308"/>
      <c r="EM94" s="308"/>
      <c r="EN94" s="308"/>
      <c r="EO94" s="308"/>
      <c r="EP94" s="308"/>
      <c r="EQ94" s="308"/>
      <c r="ER94" s="308"/>
      <c r="ES94" s="308"/>
      <c r="ET94" s="308"/>
      <c r="EU94" s="308"/>
      <c r="EV94" s="308"/>
      <c r="EW94" s="308"/>
      <c r="EX94" s="308"/>
      <c r="EY94" s="308"/>
      <c r="EZ94" s="308"/>
      <c r="FA94" s="308"/>
      <c r="FB94" s="308"/>
      <c r="FC94" s="308"/>
      <c r="FD94" s="308"/>
      <c r="FE94" s="308"/>
      <c r="FF94" s="308"/>
      <c r="FG94" s="308"/>
      <c r="FH94" s="308"/>
      <c r="FI94" s="308"/>
      <c r="FJ94" s="308"/>
      <c r="FK94" s="308"/>
      <c r="FL94" s="308"/>
      <c r="FM94" s="308"/>
      <c r="FN94" s="308"/>
      <c r="FO94" s="308"/>
      <c r="FP94" s="308"/>
      <c r="FQ94" s="308"/>
      <c r="FR94" s="308"/>
      <c r="FS94" s="308"/>
      <c r="FT94" s="308"/>
      <c r="FU94" s="308"/>
      <c r="FV94" s="308"/>
      <c r="FW94" s="308"/>
      <c r="FX94" s="308"/>
      <c r="FY94" s="308"/>
      <c r="FZ94" s="308"/>
      <c r="GA94" s="308"/>
      <c r="GB94" s="308"/>
      <c r="GC94" s="308"/>
      <c r="GD94" s="308"/>
      <c r="GE94" s="308"/>
      <c r="GF94" s="308"/>
      <c r="GG94" s="308"/>
      <c r="GH94" s="308"/>
      <c r="GI94" s="308"/>
      <c r="GJ94" s="308"/>
      <c r="GK94" s="308"/>
      <c r="GL94" s="308"/>
      <c r="GM94" s="308"/>
      <c r="GN94" s="308"/>
      <c r="GO94" s="308"/>
      <c r="GP94" s="308"/>
      <c r="GQ94" s="308"/>
      <c r="GR94" s="308"/>
      <c r="GS94" s="308"/>
      <c r="GT94" s="308"/>
      <c r="GU94" s="308"/>
      <c r="GV94" s="308"/>
      <c r="GW94" s="308"/>
      <c r="GX94" s="308"/>
      <c r="GY94" s="308"/>
      <c r="GZ94" s="308"/>
      <c r="HA94" s="308"/>
      <c r="HB94" s="308"/>
      <c r="HC94" s="308"/>
      <c r="HD94" s="308"/>
      <c r="HE94" s="308"/>
      <c r="HF94" s="308"/>
      <c r="HG94" s="308"/>
      <c r="HH94" s="308"/>
      <c r="HI94" s="308"/>
      <c r="HJ94" s="308"/>
      <c r="HK94" s="308"/>
      <c r="HL94" s="308"/>
      <c r="HM94" s="308"/>
      <c r="HN94" s="308"/>
      <c r="HO94" s="308"/>
      <c r="HP94" s="308"/>
      <c r="HQ94" s="308"/>
      <c r="HR94" s="308"/>
      <c r="HS94" s="308"/>
      <c r="HT94" s="308"/>
      <c r="HU94" s="308"/>
      <c r="HV94" s="308"/>
      <c r="HW94" s="308"/>
      <c r="HX94" s="308"/>
      <c r="HY94" s="308"/>
      <c r="HZ94" s="308"/>
      <c r="IA94" s="308"/>
      <c r="IB94" s="308"/>
      <c r="IC94" s="308"/>
      <c r="ID94" s="308"/>
      <c r="IE94" s="308"/>
      <c r="IF94" s="308"/>
      <c r="IG94" s="308"/>
      <c r="IH94" s="308"/>
      <c r="II94" s="308"/>
    </row>
    <row r="95" spans="1:243" ht="12" customHeight="1">
      <c r="A95" s="323"/>
      <c r="B95" s="542"/>
      <c r="C95" s="542"/>
      <c r="D95" s="542" t="s">
        <v>418</v>
      </c>
      <c r="E95" s="542" t="s">
        <v>691</v>
      </c>
      <c r="F95" s="542" t="s">
        <v>799</v>
      </c>
      <c r="G95" s="529"/>
      <c r="H95" s="539">
        <f t="shared" si="8"/>
        <v>1088</v>
      </c>
      <c r="I95" s="543"/>
      <c r="J95" s="544" t="str">
        <f t="shared" si="9"/>
        <v>1,024 - 1,155</v>
      </c>
      <c r="K95" s="543"/>
      <c r="L95" s="543">
        <v>95</v>
      </c>
      <c r="M95" s="543"/>
      <c r="N95" s="543">
        <v>148</v>
      </c>
      <c r="O95" s="543"/>
      <c r="P95" s="543">
        <v>299</v>
      </c>
      <c r="Q95" s="543"/>
      <c r="R95" s="543">
        <v>236</v>
      </c>
      <c r="S95" s="543"/>
      <c r="T95" s="543">
        <v>167</v>
      </c>
      <c r="U95" s="543"/>
      <c r="V95" s="543">
        <v>143</v>
      </c>
      <c r="W95" s="543"/>
      <c r="X95" s="545">
        <v>79</v>
      </c>
      <c r="Y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8"/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8"/>
      <c r="BR95" s="308"/>
      <c r="BS95" s="308"/>
      <c r="BT95" s="308"/>
      <c r="BU95" s="308"/>
      <c r="BV95" s="308"/>
      <c r="BW95" s="308"/>
      <c r="BX95" s="308"/>
      <c r="BY95" s="308"/>
      <c r="BZ95" s="308"/>
      <c r="CA95" s="308"/>
      <c r="CB95" s="308"/>
      <c r="CC95" s="308"/>
      <c r="CD95" s="308"/>
      <c r="CE95" s="308"/>
      <c r="CF95" s="308"/>
      <c r="CG95" s="308"/>
      <c r="CH95" s="308"/>
      <c r="CI95" s="308"/>
      <c r="CJ95" s="308"/>
      <c r="CK95" s="308"/>
      <c r="CL95" s="308"/>
      <c r="CM95" s="308"/>
      <c r="CN95" s="308"/>
      <c r="CO95" s="308"/>
      <c r="CP95" s="308"/>
      <c r="CQ95" s="308"/>
      <c r="CR95" s="308"/>
      <c r="CS95" s="308"/>
      <c r="CT95" s="308"/>
      <c r="CU95" s="308"/>
      <c r="CV95" s="308"/>
      <c r="CW95" s="308"/>
      <c r="CX95" s="308"/>
      <c r="CY95" s="308"/>
      <c r="CZ95" s="308"/>
      <c r="DA95" s="308"/>
      <c r="DB95" s="308"/>
      <c r="DC95" s="308"/>
      <c r="DD95" s="308"/>
      <c r="DE95" s="308"/>
      <c r="DF95" s="308"/>
      <c r="DG95" s="308"/>
      <c r="DH95" s="308"/>
      <c r="DI95" s="308"/>
      <c r="DJ95" s="308"/>
      <c r="DK95" s="308"/>
      <c r="DL95" s="308"/>
      <c r="DM95" s="308"/>
      <c r="DN95" s="308"/>
      <c r="DO95" s="308"/>
      <c r="DP95" s="308"/>
      <c r="DQ95" s="308"/>
      <c r="DR95" s="308"/>
      <c r="DS95" s="308"/>
      <c r="DT95" s="308"/>
      <c r="DU95" s="308"/>
      <c r="DV95" s="308"/>
      <c r="DW95" s="308"/>
      <c r="DX95" s="308"/>
      <c r="DY95" s="308"/>
      <c r="DZ95" s="308"/>
      <c r="EA95" s="308"/>
      <c r="EB95" s="308"/>
      <c r="EC95" s="308"/>
      <c r="ED95" s="308"/>
      <c r="EE95" s="308"/>
      <c r="EF95" s="308"/>
      <c r="EG95" s="308"/>
      <c r="EH95" s="308"/>
      <c r="EI95" s="308"/>
      <c r="EJ95" s="308"/>
      <c r="EK95" s="308"/>
      <c r="EL95" s="308"/>
      <c r="EM95" s="308"/>
      <c r="EN95" s="308"/>
      <c r="EO95" s="308"/>
      <c r="EP95" s="308"/>
      <c r="EQ95" s="308"/>
      <c r="ER95" s="308"/>
      <c r="ES95" s="308"/>
      <c r="ET95" s="308"/>
      <c r="EU95" s="308"/>
      <c r="EV95" s="308"/>
      <c r="EW95" s="308"/>
      <c r="EX95" s="308"/>
      <c r="EY95" s="308"/>
      <c r="EZ95" s="308"/>
      <c r="FA95" s="308"/>
      <c r="FB95" s="308"/>
      <c r="FC95" s="308"/>
      <c r="FD95" s="308"/>
      <c r="FE95" s="308"/>
      <c r="FF95" s="308"/>
      <c r="FG95" s="308"/>
      <c r="FH95" s="308"/>
      <c r="FI95" s="308"/>
      <c r="FJ95" s="308"/>
      <c r="FK95" s="308"/>
      <c r="FL95" s="308"/>
      <c r="FM95" s="308"/>
      <c r="FN95" s="308"/>
      <c r="FO95" s="308"/>
      <c r="FP95" s="308"/>
      <c r="FQ95" s="308"/>
      <c r="FR95" s="308"/>
      <c r="FS95" s="308"/>
      <c r="FT95" s="308"/>
      <c r="FU95" s="308"/>
      <c r="FV95" s="308"/>
      <c r="FW95" s="308"/>
      <c r="FX95" s="308"/>
      <c r="FY95" s="308"/>
      <c r="FZ95" s="308"/>
      <c r="GA95" s="308"/>
      <c r="GB95" s="308"/>
      <c r="GC95" s="308"/>
      <c r="GD95" s="308"/>
      <c r="GE95" s="308"/>
      <c r="GF95" s="308"/>
      <c r="GG95" s="308"/>
      <c r="GH95" s="308"/>
      <c r="GI95" s="308"/>
      <c r="GJ95" s="308"/>
      <c r="GK95" s="308"/>
      <c r="GL95" s="308"/>
      <c r="GM95" s="308"/>
      <c r="GN95" s="308"/>
      <c r="GO95" s="308"/>
      <c r="GP95" s="308"/>
      <c r="GQ95" s="308"/>
      <c r="GR95" s="308"/>
      <c r="GS95" s="308"/>
      <c r="GT95" s="308"/>
      <c r="GU95" s="308"/>
      <c r="GV95" s="308"/>
      <c r="GW95" s="308"/>
      <c r="GX95" s="308"/>
      <c r="GY95" s="308"/>
      <c r="GZ95" s="308"/>
      <c r="HA95" s="308"/>
      <c r="HB95" s="308"/>
      <c r="HC95" s="308"/>
      <c r="HD95" s="308"/>
      <c r="HE95" s="308"/>
      <c r="HF95" s="308"/>
      <c r="HG95" s="308"/>
      <c r="HH95" s="308"/>
      <c r="HI95" s="308"/>
      <c r="HJ95" s="308"/>
      <c r="HK95" s="308"/>
      <c r="HL95" s="308"/>
      <c r="HM95" s="308"/>
      <c r="HN95" s="308"/>
      <c r="HO95" s="308"/>
      <c r="HP95" s="308"/>
      <c r="HQ95" s="308"/>
      <c r="HR95" s="308"/>
      <c r="HS95" s="308"/>
      <c r="HT95" s="308"/>
      <c r="HU95" s="308"/>
      <c r="HV95" s="308"/>
      <c r="HW95" s="308"/>
      <c r="HX95" s="308"/>
      <c r="HY95" s="308"/>
      <c r="HZ95" s="308"/>
      <c r="IA95" s="308"/>
      <c r="IB95" s="308"/>
      <c r="IC95" s="308"/>
      <c r="ID95" s="308"/>
      <c r="IE95" s="308"/>
      <c r="IF95" s="308"/>
      <c r="IG95" s="308"/>
      <c r="IH95" s="308"/>
      <c r="II95" s="308"/>
    </row>
    <row r="96" spans="1:243" s="176" customFormat="1" ht="12" customHeight="1">
      <c r="A96" s="323"/>
      <c r="B96" s="542"/>
      <c r="C96" s="542"/>
      <c r="D96" s="542" t="s">
        <v>170</v>
      </c>
      <c r="E96" s="542" t="s">
        <v>692</v>
      </c>
      <c r="F96" s="542" t="s">
        <v>171</v>
      </c>
      <c r="G96" s="529"/>
      <c r="H96" s="539">
        <f t="shared" si="8"/>
        <v>1974</v>
      </c>
      <c r="I96" s="543"/>
      <c r="J96" s="544" t="str">
        <f t="shared" si="9"/>
        <v>1,888 - 2,063</v>
      </c>
      <c r="K96" s="543"/>
      <c r="L96" s="543">
        <v>94</v>
      </c>
      <c r="M96" s="543"/>
      <c r="N96" s="543">
        <v>156</v>
      </c>
      <c r="O96" s="543"/>
      <c r="P96" s="543">
        <v>626</v>
      </c>
      <c r="Q96" s="543"/>
      <c r="R96" s="543">
        <v>485</v>
      </c>
      <c r="S96" s="543"/>
      <c r="T96" s="543">
        <v>347</v>
      </c>
      <c r="U96" s="543"/>
      <c r="V96" s="543">
        <v>266</v>
      </c>
      <c r="W96" s="543"/>
      <c r="X96" s="545">
        <v>53</v>
      </c>
      <c r="Y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8"/>
      <c r="BR96" s="308"/>
      <c r="BS96" s="308"/>
      <c r="BT96" s="308"/>
      <c r="BU96" s="308"/>
      <c r="BV96" s="308"/>
      <c r="BW96" s="308"/>
      <c r="BX96" s="308"/>
      <c r="BY96" s="308"/>
      <c r="BZ96" s="308"/>
      <c r="CA96" s="308"/>
      <c r="CB96" s="308"/>
      <c r="CC96" s="308"/>
      <c r="CD96" s="308"/>
      <c r="CE96" s="308"/>
      <c r="CF96" s="308"/>
      <c r="CG96" s="308"/>
      <c r="CH96" s="308"/>
      <c r="CI96" s="308"/>
      <c r="CJ96" s="308"/>
      <c r="CK96" s="308"/>
      <c r="CL96" s="308"/>
      <c r="CM96" s="308"/>
      <c r="CN96" s="308"/>
      <c r="CO96" s="308"/>
      <c r="CP96" s="308"/>
      <c r="CQ96" s="308"/>
      <c r="CR96" s="308"/>
      <c r="CS96" s="308"/>
      <c r="CT96" s="308"/>
      <c r="CU96" s="308"/>
      <c r="CV96" s="308"/>
      <c r="CW96" s="308"/>
      <c r="CX96" s="308"/>
      <c r="CY96" s="308"/>
      <c r="CZ96" s="308"/>
      <c r="DA96" s="308"/>
      <c r="DB96" s="308"/>
      <c r="DC96" s="308"/>
      <c r="DD96" s="308"/>
      <c r="DE96" s="308"/>
      <c r="DF96" s="308"/>
      <c r="DG96" s="308"/>
      <c r="DH96" s="308"/>
      <c r="DI96" s="308"/>
      <c r="DJ96" s="308"/>
      <c r="DK96" s="308"/>
      <c r="DL96" s="308"/>
      <c r="DM96" s="308"/>
      <c r="DN96" s="308"/>
      <c r="DO96" s="308"/>
      <c r="DP96" s="308"/>
      <c r="DQ96" s="308"/>
      <c r="DR96" s="308"/>
      <c r="DS96" s="308"/>
      <c r="DT96" s="308"/>
      <c r="DU96" s="308"/>
      <c r="DV96" s="308"/>
      <c r="DW96" s="308"/>
      <c r="DX96" s="308"/>
      <c r="DY96" s="308"/>
      <c r="DZ96" s="308"/>
      <c r="EA96" s="308"/>
      <c r="EB96" s="308"/>
      <c r="EC96" s="308"/>
      <c r="ED96" s="308"/>
      <c r="EE96" s="308"/>
      <c r="EF96" s="308"/>
      <c r="EG96" s="308"/>
      <c r="EH96" s="308"/>
      <c r="EI96" s="308"/>
      <c r="EJ96" s="308"/>
      <c r="EK96" s="308"/>
      <c r="EL96" s="308"/>
      <c r="EM96" s="308"/>
      <c r="EN96" s="308"/>
      <c r="EO96" s="308"/>
      <c r="EP96" s="308"/>
      <c r="EQ96" s="308"/>
      <c r="ER96" s="308"/>
      <c r="ES96" s="308"/>
      <c r="ET96" s="308"/>
      <c r="EU96" s="308"/>
      <c r="EV96" s="308"/>
      <c r="EW96" s="308"/>
      <c r="EX96" s="308"/>
      <c r="EY96" s="308"/>
      <c r="EZ96" s="308"/>
      <c r="FA96" s="308"/>
      <c r="FB96" s="308"/>
      <c r="FC96" s="308"/>
      <c r="FD96" s="308"/>
      <c r="FE96" s="308"/>
      <c r="FF96" s="308"/>
      <c r="FG96" s="308"/>
      <c r="FH96" s="308"/>
      <c r="FI96" s="308"/>
      <c r="FJ96" s="308"/>
      <c r="FK96" s="308"/>
      <c r="FL96" s="308"/>
      <c r="FM96" s="308"/>
      <c r="FN96" s="308"/>
      <c r="FO96" s="308"/>
      <c r="FP96" s="308"/>
      <c r="FQ96" s="308"/>
      <c r="FR96" s="308"/>
      <c r="FS96" s="308"/>
      <c r="FT96" s="308"/>
      <c r="FU96" s="308"/>
      <c r="FV96" s="308"/>
      <c r="FW96" s="308"/>
      <c r="FX96" s="308"/>
      <c r="FY96" s="308"/>
      <c r="FZ96" s="308"/>
      <c r="GA96" s="308"/>
      <c r="GB96" s="308"/>
      <c r="GC96" s="308"/>
      <c r="GD96" s="308"/>
      <c r="GE96" s="308"/>
      <c r="GF96" s="308"/>
      <c r="GG96" s="308"/>
      <c r="GH96" s="308"/>
      <c r="GI96" s="308"/>
      <c r="GJ96" s="308"/>
      <c r="GK96" s="308"/>
      <c r="GL96" s="308"/>
      <c r="GM96" s="308"/>
      <c r="GN96" s="308"/>
      <c r="GO96" s="308"/>
      <c r="GP96" s="308"/>
      <c r="GQ96" s="308"/>
      <c r="GR96" s="308"/>
      <c r="GS96" s="308"/>
      <c r="GT96" s="308"/>
      <c r="GU96" s="308"/>
      <c r="GV96" s="308"/>
      <c r="GW96" s="308"/>
      <c r="GX96" s="308"/>
      <c r="GY96" s="308"/>
      <c r="GZ96" s="308"/>
      <c r="HA96" s="308"/>
      <c r="HB96" s="308"/>
      <c r="HC96" s="308"/>
      <c r="HD96" s="308"/>
      <c r="HE96" s="308"/>
      <c r="HF96" s="308"/>
      <c r="HG96" s="308"/>
      <c r="HH96" s="308"/>
      <c r="HI96" s="308"/>
      <c r="HJ96" s="308"/>
      <c r="HK96" s="308"/>
      <c r="HL96" s="308"/>
      <c r="HM96" s="308"/>
      <c r="HN96" s="308"/>
      <c r="HO96" s="308"/>
      <c r="HP96" s="308"/>
      <c r="HQ96" s="308"/>
      <c r="HR96" s="308"/>
      <c r="HS96" s="308"/>
      <c r="HT96" s="308"/>
      <c r="HU96" s="308"/>
      <c r="HV96" s="308"/>
      <c r="HW96" s="308"/>
      <c r="HX96" s="308"/>
      <c r="HY96" s="308"/>
      <c r="HZ96" s="308"/>
      <c r="IA96" s="308"/>
      <c r="IB96" s="308"/>
      <c r="IC96" s="308"/>
      <c r="ID96" s="308"/>
      <c r="IE96" s="308"/>
      <c r="IF96" s="308"/>
      <c r="IG96" s="308"/>
      <c r="IH96" s="308"/>
      <c r="II96" s="308"/>
    </row>
    <row r="97" spans="1:243" ht="12" customHeight="1">
      <c r="A97" s="323"/>
      <c r="B97" s="542"/>
      <c r="C97" s="542"/>
      <c r="D97" s="542" t="s">
        <v>182</v>
      </c>
      <c r="E97" s="542" t="s">
        <v>693</v>
      </c>
      <c r="F97" s="542" t="s">
        <v>183</v>
      </c>
      <c r="G97" s="529"/>
      <c r="H97" s="539">
        <f t="shared" si="8"/>
        <v>379</v>
      </c>
      <c r="I97" s="543"/>
      <c r="J97" s="544" t="str">
        <f t="shared" si="9"/>
        <v>342 - 419</v>
      </c>
      <c r="K97" s="543"/>
      <c r="L97" s="543">
        <v>39</v>
      </c>
      <c r="M97" s="543"/>
      <c r="N97" s="543">
        <v>52</v>
      </c>
      <c r="O97" s="543"/>
      <c r="P97" s="543">
        <v>105</v>
      </c>
      <c r="Q97" s="543"/>
      <c r="R97" s="543">
        <v>81</v>
      </c>
      <c r="S97" s="543"/>
      <c r="T97" s="543">
        <v>49</v>
      </c>
      <c r="U97" s="543"/>
      <c r="V97" s="543">
        <v>53</v>
      </c>
      <c r="W97" s="543"/>
      <c r="X97" s="545">
        <v>36</v>
      </c>
      <c r="Y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308"/>
      <c r="AL97" s="308"/>
      <c r="AM97" s="308"/>
      <c r="AN97" s="308"/>
      <c r="AO97" s="308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308"/>
      <c r="BU97" s="308"/>
      <c r="BV97" s="308"/>
      <c r="BW97" s="308"/>
      <c r="BX97" s="308"/>
      <c r="BY97" s="308"/>
      <c r="BZ97" s="308"/>
      <c r="CA97" s="308"/>
      <c r="CB97" s="308"/>
      <c r="CC97" s="308"/>
      <c r="CD97" s="308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8"/>
      <c r="CP97" s="308"/>
      <c r="CQ97" s="308"/>
      <c r="CR97" s="308"/>
      <c r="CS97" s="308"/>
      <c r="CT97" s="308"/>
      <c r="CU97" s="308"/>
      <c r="CV97" s="308"/>
      <c r="CW97" s="308"/>
      <c r="CX97" s="308"/>
      <c r="CY97" s="308"/>
      <c r="CZ97" s="308"/>
      <c r="DA97" s="308"/>
      <c r="DB97" s="308"/>
      <c r="DC97" s="308"/>
      <c r="DD97" s="308"/>
      <c r="DE97" s="308"/>
      <c r="DF97" s="308"/>
      <c r="DG97" s="308"/>
      <c r="DH97" s="308"/>
      <c r="DI97" s="308"/>
      <c r="DJ97" s="308"/>
      <c r="DK97" s="308"/>
      <c r="DL97" s="308"/>
      <c r="DM97" s="308"/>
      <c r="DN97" s="308"/>
      <c r="DO97" s="308"/>
      <c r="DP97" s="308"/>
      <c r="DQ97" s="308"/>
      <c r="DR97" s="308"/>
      <c r="DS97" s="308"/>
      <c r="DT97" s="308"/>
      <c r="DU97" s="308"/>
      <c r="DV97" s="308"/>
      <c r="DW97" s="308"/>
      <c r="DX97" s="308"/>
      <c r="DY97" s="308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8"/>
      <c r="EL97" s="308"/>
      <c r="EM97" s="308"/>
      <c r="EN97" s="308"/>
      <c r="EO97" s="308"/>
      <c r="EP97" s="308"/>
      <c r="EQ97" s="308"/>
      <c r="ER97" s="308"/>
      <c r="ES97" s="308"/>
      <c r="ET97" s="308"/>
      <c r="EU97" s="308"/>
      <c r="EV97" s="308"/>
      <c r="EW97" s="308"/>
      <c r="EX97" s="308"/>
      <c r="EY97" s="308"/>
      <c r="EZ97" s="308"/>
      <c r="FA97" s="308"/>
      <c r="FB97" s="308"/>
      <c r="FC97" s="308"/>
      <c r="FD97" s="308"/>
      <c r="FE97" s="308"/>
      <c r="FF97" s="308"/>
      <c r="FG97" s="308"/>
      <c r="FH97" s="308"/>
      <c r="FI97" s="308"/>
      <c r="FJ97" s="308"/>
      <c r="FK97" s="308"/>
      <c r="FL97" s="308"/>
      <c r="FM97" s="308"/>
      <c r="FN97" s="308"/>
      <c r="FO97" s="308"/>
      <c r="FP97" s="308"/>
      <c r="FQ97" s="308"/>
      <c r="FR97" s="308"/>
      <c r="FS97" s="308"/>
      <c r="FT97" s="308"/>
      <c r="FU97" s="308"/>
      <c r="FV97" s="308"/>
      <c r="FW97" s="308"/>
      <c r="FX97" s="308"/>
      <c r="FY97" s="308"/>
      <c r="FZ97" s="308"/>
      <c r="GA97" s="308"/>
      <c r="GB97" s="308"/>
      <c r="GC97" s="308"/>
      <c r="GD97" s="308"/>
      <c r="GE97" s="308"/>
      <c r="GF97" s="308"/>
      <c r="GG97" s="308"/>
      <c r="GH97" s="308"/>
      <c r="GI97" s="308"/>
      <c r="GJ97" s="308"/>
      <c r="GK97" s="308"/>
      <c r="GL97" s="308"/>
      <c r="GM97" s="308"/>
      <c r="GN97" s="308"/>
      <c r="GO97" s="308"/>
      <c r="GP97" s="308"/>
      <c r="GQ97" s="308"/>
      <c r="GR97" s="308"/>
      <c r="GS97" s="308"/>
      <c r="GT97" s="308"/>
      <c r="GU97" s="308"/>
      <c r="GV97" s="308"/>
      <c r="GW97" s="308"/>
      <c r="GX97" s="308"/>
      <c r="GY97" s="308"/>
      <c r="GZ97" s="308"/>
      <c r="HA97" s="308"/>
      <c r="HB97" s="308"/>
      <c r="HC97" s="308"/>
      <c r="HD97" s="308"/>
      <c r="HE97" s="308"/>
      <c r="HF97" s="308"/>
      <c r="HG97" s="308"/>
      <c r="HH97" s="308"/>
      <c r="HI97" s="308"/>
      <c r="HJ97" s="308"/>
      <c r="HK97" s="308"/>
      <c r="HL97" s="308"/>
      <c r="HM97" s="308"/>
      <c r="HN97" s="308"/>
      <c r="HO97" s="308"/>
      <c r="HP97" s="308"/>
      <c r="HQ97" s="308"/>
      <c r="HR97" s="308"/>
      <c r="HS97" s="308"/>
      <c r="HT97" s="308"/>
      <c r="HU97" s="308"/>
      <c r="HV97" s="308"/>
      <c r="HW97" s="308"/>
      <c r="HX97" s="308"/>
      <c r="HY97" s="308"/>
      <c r="HZ97" s="308"/>
      <c r="IA97" s="308"/>
      <c r="IB97" s="308"/>
      <c r="IC97" s="308"/>
      <c r="ID97" s="308"/>
      <c r="IE97" s="308"/>
      <c r="IF97" s="308"/>
      <c r="IG97" s="308"/>
      <c r="IH97" s="308"/>
      <c r="II97" s="308"/>
    </row>
    <row r="98" spans="1:243" ht="12" customHeight="1">
      <c r="A98" s="323"/>
      <c r="B98" s="542"/>
      <c r="C98" s="542"/>
      <c r="D98" s="542" t="s">
        <v>419</v>
      </c>
      <c r="E98" s="542" t="s">
        <v>694</v>
      </c>
      <c r="F98" s="542" t="s">
        <v>476</v>
      </c>
      <c r="G98" s="529"/>
      <c r="H98" s="539">
        <f t="shared" si="8"/>
        <v>544</v>
      </c>
      <c r="I98" s="543"/>
      <c r="J98" s="544" t="str">
        <f t="shared" si="9"/>
        <v>499 - 592</v>
      </c>
      <c r="K98" s="543"/>
      <c r="L98" s="543">
        <v>44</v>
      </c>
      <c r="M98" s="543"/>
      <c r="N98" s="543">
        <v>79</v>
      </c>
      <c r="O98" s="543"/>
      <c r="P98" s="543">
        <v>180</v>
      </c>
      <c r="Q98" s="543"/>
      <c r="R98" s="543">
        <v>88</v>
      </c>
      <c r="S98" s="543"/>
      <c r="T98" s="543">
        <v>85</v>
      </c>
      <c r="U98" s="543"/>
      <c r="V98" s="543">
        <v>68</v>
      </c>
      <c r="W98" s="543"/>
      <c r="X98" s="545">
        <v>43</v>
      </c>
      <c r="Y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  <c r="CV98" s="308"/>
      <c r="CW98" s="308"/>
      <c r="CX98" s="308"/>
      <c r="CY98" s="308"/>
      <c r="CZ98" s="308"/>
      <c r="DA98" s="308"/>
      <c r="DB98" s="308"/>
      <c r="DC98" s="308"/>
      <c r="DD98" s="308"/>
      <c r="DE98" s="308"/>
      <c r="DF98" s="308"/>
      <c r="DG98" s="308"/>
      <c r="DH98" s="308"/>
      <c r="DI98" s="308"/>
      <c r="DJ98" s="308"/>
      <c r="DK98" s="308"/>
      <c r="DL98" s="308"/>
      <c r="DM98" s="308"/>
      <c r="DN98" s="308"/>
      <c r="DO98" s="308"/>
      <c r="DP98" s="308"/>
      <c r="DQ98" s="308"/>
      <c r="DR98" s="308"/>
      <c r="DS98" s="308"/>
      <c r="DT98" s="308"/>
      <c r="DU98" s="308"/>
      <c r="DV98" s="308"/>
      <c r="DW98" s="308"/>
      <c r="DX98" s="308"/>
      <c r="DY98" s="308"/>
      <c r="DZ98" s="308"/>
      <c r="EA98" s="308"/>
      <c r="EB98" s="308"/>
      <c r="EC98" s="308"/>
      <c r="ED98" s="308"/>
      <c r="EE98" s="308"/>
      <c r="EF98" s="308"/>
      <c r="EG98" s="308"/>
      <c r="EH98" s="308"/>
      <c r="EI98" s="308"/>
      <c r="EJ98" s="308"/>
      <c r="EK98" s="308"/>
      <c r="EL98" s="308"/>
      <c r="EM98" s="308"/>
      <c r="EN98" s="308"/>
      <c r="EO98" s="308"/>
      <c r="EP98" s="308"/>
      <c r="EQ98" s="308"/>
      <c r="ER98" s="308"/>
      <c r="ES98" s="308"/>
      <c r="ET98" s="308"/>
      <c r="EU98" s="308"/>
      <c r="EV98" s="308"/>
      <c r="EW98" s="308"/>
      <c r="EX98" s="308"/>
      <c r="EY98" s="308"/>
      <c r="EZ98" s="308"/>
      <c r="FA98" s="308"/>
      <c r="FB98" s="308"/>
      <c r="FC98" s="308"/>
      <c r="FD98" s="308"/>
      <c r="FE98" s="308"/>
      <c r="FF98" s="308"/>
      <c r="FG98" s="308"/>
      <c r="FH98" s="308"/>
      <c r="FI98" s="308"/>
      <c r="FJ98" s="308"/>
      <c r="FK98" s="308"/>
      <c r="FL98" s="308"/>
      <c r="FM98" s="308"/>
      <c r="FN98" s="308"/>
      <c r="FO98" s="308"/>
      <c r="FP98" s="308"/>
      <c r="FQ98" s="308"/>
      <c r="FR98" s="308"/>
      <c r="FS98" s="308"/>
      <c r="FT98" s="308"/>
      <c r="FU98" s="308"/>
      <c r="FV98" s="308"/>
      <c r="FW98" s="308"/>
      <c r="FX98" s="308"/>
      <c r="FY98" s="308"/>
      <c r="FZ98" s="308"/>
      <c r="GA98" s="308"/>
      <c r="GB98" s="308"/>
      <c r="GC98" s="308"/>
      <c r="GD98" s="308"/>
      <c r="GE98" s="308"/>
      <c r="GF98" s="308"/>
      <c r="GG98" s="308"/>
      <c r="GH98" s="308"/>
      <c r="GI98" s="308"/>
      <c r="GJ98" s="308"/>
      <c r="GK98" s="308"/>
      <c r="GL98" s="308"/>
      <c r="GM98" s="308"/>
      <c r="GN98" s="308"/>
      <c r="GO98" s="308"/>
      <c r="GP98" s="308"/>
      <c r="GQ98" s="308"/>
      <c r="GR98" s="308"/>
      <c r="GS98" s="308"/>
      <c r="GT98" s="308"/>
      <c r="GU98" s="308"/>
      <c r="GV98" s="308"/>
      <c r="GW98" s="308"/>
      <c r="GX98" s="308"/>
      <c r="GY98" s="308"/>
      <c r="GZ98" s="308"/>
      <c r="HA98" s="308"/>
      <c r="HB98" s="308"/>
      <c r="HC98" s="308"/>
      <c r="HD98" s="308"/>
      <c r="HE98" s="308"/>
      <c r="HF98" s="308"/>
      <c r="HG98" s="308"/>
      <c r="HH98" s="308"/>
      <c r="HI98" s="308"/>
      <c r="HJ98" s="308"/>
      <c r="HK98" s="308"/>
      <c r="HL98" s="308"/>
      <c r="HM98" s="308"/>
      <c r="HN98" s="308"/>
      <c r="HO98" s="308"/>
      <c r="HP98" s="308"/>
      <c r="HQ98" s="308"/>
      <c r="HR98" s="308"/>
      <c r="HS98" s="308"/>
      <c r="HT98" s="308"/>
      <c r="HU98" s="308"/>
      <c r="HV98" s="308"/>
      <c r="HW98" s="308"/>
      <c r="HX98" s="308"/>
      <c r="HY98" s="308"/>
      <c r="HZ98" s="308"/>
      <c r="IA98" s="308"/>
      <c r="IB98" s="308"/>
      <c r="IC98" s="308"/>
      <c r="ID98" s="308"/>
      <c r="IE98" s="308"/>
      <c r="IF98" s="308"/>
      <c r="IG98" s="308"/>
      <c r="IH98" s="308"/>
      <c r="II98" s="308"/>
    </row>
    <row r="99" spans="1:243" ht="12" customHeight="1">
      <c r="A99" s="323"/>
      <c r="B99" s="542"/>
      <c r="C99" s="542"/>
      <c r="D99" s="542" t="s">
        <v>420</v>
      </c>
      <c r="E99" s="542" t="s">
        <v>695</v>
      </c>
      <c r="F99" s="542" t="s">
        <v>477</v>
      </c>
      <c r="G99" s="529"/>
      <c r="H99" s="539">
        <f t="shared" si="8"/>
        <v>1482</v>
      </c>
      <c r="I99" s="543"/>
      <c r="J99" s="544" t="str">
        <f t="shared" si="9"/>
        <v>1,407 - 1,559</v>
      </c>
      <c r="K99" s="543"/>
      <c r="L99" s="543">
        <v>121</v>
      </c>
      <c r="M99" s="543"/>
      <c r="N99" s="543">
        <v>142</v>
      </c>
      <c r="O99" s="543"/>
      <c r="P99" s="543">
        <v>477</v>
      </c>
      <c r="Q99" s="543"/>
      <c r="R99" s="543">
        <v>325</v>
      </c>
      <c r="S99" s="543"/>
      <c r="T99" s="543">
        <v>229</v>
      </c>
      <c r="U99" s="543"/>
      <c r="V99" s="543">
        <v>188</v>
      </c>
      <c r="W99" s="543"/>
      <c r="X99" s="545">
        <v>94</v>
      </c>
      <c r="Y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8"/>
      <c r="AL99" s="308"/>
      <c r="AM99" s="308"/>
      <c r="AN99" s="308"/>
      <c r="AO99" s="308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8"/>
      <c r="BS99" s="308"/>
      <c r="BT99" s="308"/>
      <c r="BU99" s="308"/>
      <c r="BV99" s="308"/>
      <c r="BW99" s="308"/>
      <c r="BX99" s="308"/>
      <c r="BY99" s="308"/>
      <c r="BZ99" s="308"/>
      <c r="CA99" s="308"/>
      <c r="CB99" s="308"/>
      <c r="CC99" s="308"/>
      <c r="CD99" s="308"/>
      <c r="CE99" s="308"/>
      <c r="CF99" s="308"/>
      <c r="CG99" s="308"/>
      <c r="CH99" s="308"/>
      <c r="CI99" s="308"/>
      <c r="CJ99" s="308"/>
      <c r="CK99" s="308"/>
      <c r="CL99" s="308"/>
      <c r="CM99" s="308"/>
      <c r="CN99" s="308"/>
      <c r="CO99" s="308"/>
      <c r="CP99" s="308"/>
      <c r="CQ99" s="308"/>
      <c r="CR99" s="308"/>
      <c r="CS99" s="308"/>
      <c r="CT99" s="308"/>
      <c r="CU99" s="308"/>
      <c r="CV99" s="308"/>
      <c r="CW99" s="308"/>
      <c r="CX99" s="308"/>
      <c r="CY99" s="308"/>
      <c r="CZ99" s="308"/>
      <c r="DA99" s="308"/>
      <c r="DB99" s="308"/>
      <c r="DC99" s="308"/>
      <c r="DD99" s="308"/>
      <c r="DE99" s="308"/>
      <c r="DF99" s="308"/>
      <c r="DG99" s="308"/>
      <c r="DH99" s="308"/>
      <c r="DI99" s="308"/>
      <c r="DJ99" s="308"/>
      <c r="DK99" s="308"/>
      <c r="DL99" s="308"/>
      <c r="DM99" s="308"/>
      <c r="DN99" s="308"/>
      <c r="DO99" s="308"/>
      <c r="DP99" s="308"/>
      <c r="DQ99" s="308"/>
      <c r="DR99" s="308"/>
      <c r="DS99" s="308"/>
      <c r="DT99" s="308"/>
      <c r="DU99" s="308"/>
      <c r="DV99" s="308"/>
      <c r="DW99" s="308"/>
      <c r="DX99" s="308"/>
      <c r="DY99" s="308"/>
      <c r="DZ99" s="308"/>
      <c r="EA99" s="308"/>
      <c r="EB99" s="308"/>
      <c r="EC99" s="308"/>
      <c r="ED99" s="308"/>
      <c r="EE99" s="308"/>
      <c r="EF99" s="308"/>
      <c r="EG99" s="308"/>
      <c r="EH99" s="308"/>
      <c r="EI99" s="308"/>
      <c r="EJ99" s="308"/>
      <c r="EK99" s="308"/>
      <c r="EL99" s="308"/>
      <c r="EM99" s="308"/>
      <c r="EN99" s="308"/>
      <c r="EO99" s="308"/>
      <c r="EP99" s="308"/>
      <c r="EQ99" s="308"/>
      <c r="ER99" s="308"/>
      <c r="ES99" s="308"/>
      <c r="ET99" s="308"/>
      <c r="EU99" s="308"/>
      <c r="EV99" s="308"/>
      <c r="EW99" s="308"/>
      <c r="EX99" s="308"/>
      <c r="EY99" s="308"/>
      <c r="EZ99" s="308"/>
      <c r="FA99" s="308"/>
      <c r="FB99" s="308"/>
      <c r="FC99" s="308"/>
      <c r="FD99" s="308"/>
      <c r="FE99" s="308"/>
      <c r="FF99" s="308"/>
      <c r="FG99" s="308"/>
      <c r="FH99" s="308"/>
      <c r="FI99" s="308"/>
      <c r="FJ99" s="308"/>
      <c r="FK99" s="308"/>
      <c r="FL99" s="308"/>
      <c r="FM99" s="308"/>
      <c r="FN99" s="308"/>
      <c r="FO99" s="308"/>
      <c r="FP99" s="308"/>
      <c r="FQ99" s="308"/>
      <c r="FR99" s="308"/>
      <c r="FS99" s="308"/>
      <c r="FT99" s="308"/>
      <c r="FU99" s="308"/>
      <c r="FV99" s="308"/>
      <c r="FW99" s="308"/>
      <c r="FX99" s="308"/>
      <c r="FY99" s="308"/>
      <c r="FZ99" s="308"/>
      <c r="GA99" s="308"/>
      <c r="GB99" s="308"/>
      <c r="GC99" s="308"/>
      <c r="GD99" s="308"/>
      <c r="GE99" s="308"/>
      <c r="GF99" s="308"/>
      <c r="GG99" s="308"/>
      <c r="GH99" s="308"/>
      <c r="GI99" s="308"/>
      <c r="GJ99" s="308"/>
      <c r="GK99" s="308"/>
      <c r="GL99" s="308"/>
      <c r="GM99" s="308"/>
      <c r="GN99" s="308"/>
      <c r="GO99" s="308"/>
      <c r="GP99" s="308"/>
      <c r="GQ99" s="308"/>
      <c r="GR99" s="308"/>
      <c r="GS99" s="308"/>
      <c r="GT99" s="308"/>
      <c r="GU99" s="308"/>
      <c r="GV99" s="308"/>
      <c r="GW99" s="308"/>
      <c r="GX99" s="308"/>
      <c r="GY99" s="308"/>
      <c r="GZ99" s="308"/>
      <c r="HA99" s="308"/>
      <c r="HB99" s="308"/>
      <c r="HC99" s="308"/>
      <c r="HD99" s="308"/>
      <c r="HE99" s="308"/>
      <c r="HF99" s="308"/>
      <c r="HG99" s="308"/>
      <c r="HH99" s="308"/>
      <c r="HI99" s="308"/>
      <c r="HJ99" s="308"/>
      <c r="HK99" s="308"/>
      <c r="HL99" s="308"/>
      <c r="HM99" s="308"/>
      <c r="HN99" s="308"/>
      <c r="HO99" s="308"/>
      <c r="HP99" s="308"/>
      <c r="HQ99" s="308"/>
      <c r="HR99" s="308"/>
      <c r="HS99" s="308"/>
      <c r="HT99" s="308"/>
      <c r="HU99" s="308"/>
      <c r="HV99" s="308"/>
      <c r="HW99" s="308"/>
      <c r="HX99" s="308"/>
      <c r="HY99" s="308"/>
      <c r="HZ99" s="308"/>
      <c r="IA99" s="308"/>
      <c r="IB99" s="308"/>
      <c r="IC99" s="308"/>
      <c r="ID99" s="308"/>
      <c r="IE99" s="308"/>
      <c r="IF99" s="308"/>
      <c r="IG99" s="308"/>
      <c r="IH99" s="308"/>
      <c r="II99" s="308"/>
    </row>
    <row r="100" spans="1:243" ht="12" customHeight="1">
      <c r="A100" s="323"/>
      <c r="B100" s="542"/>
      <c r="C100" s="542"/>
      <c r="D100" s="542" t="s">
        <v>178</v>
      </c>
      <c r="E100" s="542" t="s">
        <v>696</v>
      </c>
      <c r="F100" s="542" t="s">
        <v>179</v>
      </c>
      <c r="G100" s="529"/>
      <c r="H100" s="539">
        <f t="shared" si="8"/>
        <v>614</v>
      </c>
      <c r="I100" s="543"/>
      <c r="J100" s="544" t="str">
        <f t="shared" si="9"/>
        <v>566 - 665</v>
      </c>
      <c r="K100" s="543"/>
      <c r="L100" s="543">
        <v>51</v>
      </c>
      <c r="M100" s="543"/>
      <c r="N100" s="543">
        <v>73</v>
      </c>
      <c r="O100" s="543"/>
      <c r="P100" s="543">
        <v>173</v>
      </c>
      <c r="Q100" s="543"/>
      <c r="R100" s="543">
        <v>121</v>
      </c>
      <c r="S100" s="543"/>
      <c r="T100" s="543">
        <v>90</v>
      </c>
      <c r="U100" s="543"/>
      <c r="V100" s="543">
        <v>106</v>
      </c>
      <c r="W100" s="543"/>
      <c r="X100" s="545">
        <v>53</v>
      </c>
      <c r="Y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  <c r="BD100" s="308"/>
      <c r="BE100" s="308"/>
      <c r="BF100" s="308"/>
      <c r="BG100" s="308"/>
      <c r="BH100" s="308"/>
      <c r="BI100" s="308"/>
      <c r="BJ100" s="308"/>
      <c r="BK100" s="308"/>
      <c r="BL100" s="308"/>
      <c r="BM100" s="308"/>
      <c r="BN100" s="308"/>
      <c r="BO100" s="308"/>
      <c r="BP100" s="308"/>
      <c r="BQ100" s="308"/>
      <c r="BR100" s="308"/>
      <c r="BS100" s="308"/>
      <c r="BT100" s="308"/>
      <c r="BU100" s="308"/>
      <c r="BV100" s="308"/>
      <c r="BW100" s="308"/>
      <c r="BX100" s="308"/>
      <c r="BY100" s="308"/>
      <c r="BZ100" s="308"/>
      <c r="CA100" s="308"/>
      <c r="CB100" s="308"/>
      <c r="CC100" s="308"/>
      <c r="CD100" s="308"/>
      <c r="CE100" s="308"/>
      <c r="CF100" s="308"/>
      <c r="CG100" s="308"/>
      <c r="CH100" s="308"/>
      <c r="CI100" s="308"/>
      <c r="CJ100" s="308"/>
      <c r="CK100" s="308"/>
      <c r="CL100" s="308"/>
      <c r="CM100" s="308"/>
      <c r="CN100" s="308"/>
      <c r="CO100" s="308"/>
      <c r="CP100" s="308"/>
      <c r="CQ100" s="308"/>
      <c r="CR100" s="308"/>
      <c r="CS100" s="308"/>
      <c r="CT100" s="308"/>
      <c r="CU100" s="308"/>
      <c r="CV100" s="308"/>
      <c r="CW100" s="308"/>
      <c r="CX100" s="308"/>
      <c r="CY100" s="308"/>
      <c r="CZ100" s="308"/>
      <c r="DA100" s="308"/>
      <c r="DB100" s="308"/>
      <c r="DC100" s="308"/>
      <c r="DD100" s="308"/>
      <c r="DE100" s="308"/>
      <c r="DF100" s="308"/>
      <c r="DG100" s="308"/>
      <c r="DH100" s="308"/>
      <c r="DI100" s="308"/>
      <c r="DJ100" s="308"/>
      <c r="DK100" s="308"/>
      <c r="DL100" s="308"/>
      <c r="DM100" s="308"/>
      <c r="DN100" s="308"/>
      <c r="DO100" s="308"/>
      <c r="DP100" s="308"/>
      <c r="DQ100" s="308"/>
      <c r="DR100" s="308"/>
      <c r="DS100" s="308"/>
      <c r="DT100" s="308"/>
      <c r="DU100" s="308"/>
      <c r="DV100" s="308"/>
      <c r="DW100" s="308"/>
      <c r="DX100" s="308"/>
      <c r="DY100" s="308"/>
      <c r="DZ100" s="308"/>
      <c r="EA100" s="308"/>
      <c r="EB100" s="308"/>
      <c r="EC100" s="308"/>
      <c r="ED100" s="308"/>
      <c r="EE100" s="308"/>
      <c r="EF100" s="308"/>
      <c r="EG100" s="308"/>
      <c r="EH100" s="308"/>
      <c r="EI100" s="308"/>
      <c r="EJ100" s="308"/>
      <c r="EK100" s="308"/>
      <c r="EL100" s="308"/>
      <c r="EM100" s="308"/>
      <c r="EN100" s="308"/>
      <c r="EO100" s="308"/>
      <c r="EP100" s="308"/>
      <c r="EQ100" s="308"/>
      <c r="ER100" s="308"/>
      <c r="ES100" s="308"/>
      <c r="ET100" s="308"/>
      <c r="EU100" s="308"/>
      <c r="EV100" s="308"/>
      <c r="EW100" s="308"/>
      <c r="EX100" s="308"/>
      <c r="EY100" s="308"/>
      <c r="EZ100" s="308"/>
      <c r="FA100" s="308"/>
      <c r="FB100" s="308"/>
      <c r="FC100" s="308"/>
      <c r="FD100" s="308"/>
      <c r="FE100" s="308"/>
      <c r="FF100" s="308"/>
      <c r="FG100" s="308"/>
      <c r="FH100" s="308"/>
      <c r="FI100" s="308"/>
      <c r="FJ100" s="308"/>
      <c r="FK100" s="308"/>
      <c r="FL100" s="308"/>
      <c r="FM100" s="308"/>
      <c r="FN100" s="308"/>
      <c r="FO100" s="308"/>
      <c r="FP100" s="308"/>
      <c r="FQ100" s="308"/>
      <c r="FR100" s="308"/>
      <c r="FS100" s="308"/>
      <c r="FT100" s="308"/>
      <c r="FU100" s="308"/>
      <c r="FV100" s="308"/>
      <c r="FW100" s="308"/>
      <c r="FX100" s="308"/>
      <c r="FY100" s="308"/>
      <c r="FZ100" s="308"/>
      <c r="GA100" s="308"/>
      <c r="GB100" s="308"/>
      <c r="GC100" s="308"/>
      <c r="GD100" s="308"/>
      <c r="GE100" s="308"/>
      <c r="GF100" s="308"/>
      <c r="GG100" s="308"/>
      <c r="GH100" s="308"/>
      <c r="GI100" s="308"/>
      <c r="GJ100" s="308"/>
      <c r="GK100" s="308"/>
      <c r="GL100" s="308"/>
      <c r="GM100" s="308"/>
      <c r="GN100" s="308"/>
      <c r="GO100" s="308"/>
      <c r="GP100" s="308"/>
      <c r="GQ100" s="308"/>
      <c r="GR100" s="308"/>
      <c r="GS100" s="308"/>
      <c r="GT100" s="308"/>
      <c r="GU100" s="308"/>
      <c r="GV100" s="308"/>
      <c r="GW100" s="308"/>
      <c r="GX100" s="308"/>
      <c r="GY100" s="308"/>
      <c r="GZ100" s="308"/>
      <c r="HA100" s="308"/>
      <c r="HB100" s="308"/>
      <c r="HC100" s="308"/>
      <c r="HD100" s="308"/>
      <c r="HE100" s="308"/>
      <c r="HF100" s="308"/>
      <c r="HG100" s="308"/>
      <c r="HH100" s="308"/>
      <c r="HI100" s="308"/>
      <c r="HJ100" s="308"/>
      <c r="HK100" s="308"/>
      <c r="HL100" s="308"/>
      <c r="HM100" s="308"/>
      <c r="HN100" s="308"/>
      <c r="HO100" s="308"/>
      <c r="HP100" s="308"/>
      <c r="HQ100" s="308"/>
      <c r="HR100" s="308"/>
      <c r="HS100" s="308"/>
      <c r="HT100" s="308"/>
      <c r="HU100" s="308"/>
      <c r="HV100" s="308"/>
      <c r="HW100" s="308"/>
      <c r="HX100" s="308"/>
      <c r="HY100" s="308"/>
      <c r="HZ100" s="308"/>
      <c r="IA100" s="308"/>
      <c r="IB100" s="308"/>
      <c r="IC100" s="308"/>
      <c r="ID100" s="308"/>
      <c r="IE100" s="308"/>
      <c r="IF100" s="308"/>
      <c r="IG100" s="308"/>
      <c r="IH100" s="308"/>
      <c r="II100" s="308"/>
    </row>
    <row r="101" spans="1:243" ht="12" customHeight="1">
      <c r="A101" s="323"/>
      <c r="B101" s="542"/>
      <c r="C101" s="542"/>
      <c r="D101" s="542" t="s">
        <v>421</v>
      </c>
      <c r="E101" s="542" t="s">
        <v>697</v>
      </c>
      <c r="F101" s="542" t="s">
        <v>172</v>
      </c>
      <c r="G101" s="529"/>
      <c r="H101" s="539">
        <f t="shared" si="8"/>
        <v>697</v>
      </c>
      <c r="I101" s="543"/>
      <c r="J101" s="544" t="str">
        <f t="shared" si="9"/>
        <v>646 - 751</v>
      </c>
      <c r="K101" s="543"/>
      <c r="L101" s="543">
        <v>73</v>
      </c>
      <c r="M101" s="543"/>
      <c r="N101" s="543">
        <v>65</v>
      </c>
      <c r="O101" s="543"/>
      <c r="P101" s="543">
        <v>202</v>
      </c>
      <c r="Q101" s="543"/>
      <c r="R101" s="543">
        <v>140</v>
      </c>
      <c r="S101" s="543"/>
      <c r="T101" s="543">
        <v>111</v>
      </c>
      <c r="U101" s="543"/>
      <c r="V101" s="543">
        <v>106</v>
      </c>
      <c r="W101" s="543"/>
      <c r="X101" s="545">
        <v>30</v>
      </c>
      <c r="Y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Q101" s="308"/>
      <c r="AR101" s="308"/>
      <c r="AS101" s="308"/>
      <c r="AT101" s="308"/>
      <c r="AU101" s="308"/>
      <c r="AV101" s="308"/>
      <c r="AW101" s="308"/>
      <c r="AX101" s="308"/>
      <c r="AY101" s="308"/>
      <c r="AZ101" s="308"/>
      <c r="BA101" s="308"/>
      <c r="BB101" s="308"/>
      <c r="BC101" s="308"/>
      <c r="BD101" s="308"/>
      <c r="BE101" s="308"/>
      <c r="BF101" s="308"/>
      <c r="BG101" s="308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8"/>
      <c r="BS101" s="308"/>
      <c r="BT101" s="308"/>
      <c r="BU101" s="308"/>
      <c r="BV101" s="308"/>
      <c r="BW101" s="308"/>
      <c r="BX101" s="308"/>
      <c r="BY101" s="308"/>
      <c r="BZ101" s="308"/>
      <c r="CA101" s="308"/>
      <c r="CB101" s="308"/>
      <c r="CC101" s="308"/>
      <c r="CD101" s="308"/>
      <c r="CE101" s="308"/>
      <c r="CF101" s="308"/>
      <c r="CG101" s="308"/>
      <c r="CH101" s="308"/>
      <c r="CI101" s="308"/>
      <c r="CJ101" s="308"/>
      <c r="CK101" s="308"/>
      <c r="CL101" s="308"/>
      <c r="CM101" s="308"/>
      <c r="CN101" s="308"/>
      <c r="CO101" s="308"/>
      <c r="CP101" s="308"/>
      <c r="CQ101" s="308"/>
      <c r="CR101" s="308"/>
      <c r="CS101" s="308"/>
      <c r="CT101" s="308"/>
      <c r="CU101" s="308"/>
      <c r="CV101" s="308"/>
      <c r="CW101" s="308"/>
      <c r="CX101" s="308"/>
      <c r="CY101" s="308"/>
      <c r="CZ101" s="308"/>
      <c r="DA101" s="308"/>
      <c r="DB101" s="308"/>
      <c r="DC101" s="308"/>
      <c r="DD101" s="308"/>
      <c r="DE101" s="308"/>
      <c r="DF101" s="308"/>
      <c r="DG101" s="308"/>
      <c r="DH101" s="308"/>
      <c r="DI101" s="308"/>
      <c r="DJ101" s="308"/>
      <c r="DK101" s="308"/>
      <c r="DL101" s="308"/>
      <c r="DM101" s="308"/>
      <c r="DN101" s="308"/>
      <c r="DO101" s="308"/>
      <c r="DP101" s="308"/>
      <c r="DQ101" s="308"/>
      <c r="DR101" s="308"/>
      <c r="DS101" s="308"/>
      <c r="DT101" s="308"/>
      <c r="DU101" s="308"/>
      <c r="DV101" s="308"/>
      <c r="DW101" s="308"/>
      <c r="DX101" s="308"/>
      <c r="DY101" s="308"/>
      <c r="DZ101" s="308"/>
      <c r="EA101" s="308"/>
      <c r="EB101" s="308"/>
      <c r="EC101" s="308"/>
      <c r="ED101" s="308"/>
      <c r="EE101" s="308"/>
      <c r="EF101" s="308"/>
      <c r="EG101" s="308"/>
      <c r="EH101" s="308"/>
      <c r="EI101" s="308"/>
      <c r="EJ101" s="308"/>
      <c r="EK101" s="308"/>
      <c r="EL101" s="308"/>
      <c r="EM101" s="308"/>
      <c r="EN101" s="308"/>
      <c r="EO101" s="308"/>
      <c r="EP101" s="308"/>
      <c r="EQ101" s="308"/>
      <c r="ER101" s="308"/>
      <c r="ES101" s="308"/>
      <c r="ET101" s="308"/>
      <c r="EU101" s="308"/>
      <c r="EV101" s="308"/>
      <c r="EW101" s="308"/>
      <c r="EX101" s="308"/>
      <c r="EY101" s="308"/>
      <c r="EZ101" s="308"/>
      <c r="FA101" s="308"/>
      <c r="FB101" s="308"/>
      <c r="FC101" s="308"/>
      <c r="FD101" s="308"/>
      <c r="FE101" s="308"/>
      <c r="FF101" s="308"/>
      <c r="FG101" s="308"/>
      <c r="FH101" s="308"/>
      <c r="FI101" s="308"/>
      <c r="FJ101" s="308"/>
      <c r="FK101" s="308"/>
      <c r="FL101" s="308"/>
      <c r="FM101" s="308"/>
      <c r="FN101" s="308"/>
      <c r="FO101" s="308"/>
      <c r="FP101" s="308"/>
      <c r="FQ101" s="308"/>
      <c r="FR101" s="308"/>
      <c r="FS101" s="308"/>
      <c r="FT101" s="308"/>
      <c r="FU101" s="308"/>
      <c r="FV101" s="308"/>
      <c r="FW101" s="308"/>
      <c r="FX101" s="308"/>
      <c r="FY101" s="308"/>
      <c r="FZ101" s="308"/>
      <c r="GA101" s="308"/>
      <c r="GB101" s="308"/>
      <c r="GC101" s="308"/>
      <c r="GD101" s="308"/>
      <c r="GE101" s="308"/>
      <c r="GF101" s="308"/>
      <c r="GG101" s="308"/>
      <c r="GH101" s="308"/>
      <c r="GI101" s="308"/>
      <c r="GJ101" s="308"/>
      <c r="GK101" s="308"/>
      <c r="GL101" s="308"/>
      <c r="GM101" s="308"/>
      <c r="GN101" s="308"/>
      <c r="GO101" s="308"/>
      <c r="GP101" s="308"/>
      <c r="GQ101" s="308"/>
      <c r="GR101" s="308"/>
      <c r="GS101" s="308"/>
      <c r="GT101" s="308"/>
      <c r="GU101" s="308"/>
      <c r="GV101" s="308"/>
      <c r="GW101" s="308"/>
      <c r="GX101" s="308"/>
      <c r="GY101" s="308"/>
      <c r="GZ101" s="308"/>
      <c r="HA101" s="308"/>
      <c r="HB101" s="308"/>
      <c r="HC101" s="308"/>
      <c r="HD101" s="308"/>
      <c r="HE101" s="308"/>
      <c r="HF101" s="308"/>
      <c r="HG101" s="308"/>
      <c r="HH101" s="308"/>
      <c r="HI101" s="308"/>
      <c r="HJ101" s="308"/>
      <c r="HK101" s="308"/>
      <c r="HL101" s="308"/>
      <c r="HM101" s="308"/>
      <c r="HN101" s="308"/>
      <c r="HO101" s="308"/>
      <c r="HP101" s="308"/>
      <c r="HQ101" s="308"/>
      <c r="HR101" s="308"/>
      <c r="HS101" s="308"/>
      <c r="HT101" s="308"/>
      <c r="HU101" s="308"/>
      <c r="HV101" s="308"/>
      <c r="HW101" s="308"/>
      <c r="HX101" s="308"/>
      <c r="HY101" s="308"/>
      <c r="HZ101" s="308"/>
      <c r="IA101" s="308"/>
      <c r="IB101" s="308"/>
      <c r="IC101" s="308"/>
      <c r="ID101" s="308"/>
      <c r="IE101" s="308"/>
      <c r="IF101" s="308"/>
      <c r="IG101" s="308"/>
      <c r="IH101" s="308"/>
      <c r="II101" s="308"/>
    </row>
    <row r="102" spans="1:243" ht="12" customHeight="1">
      <c r="A102" s="323"/>
      <c r="B102" s="542"/>
      <c r="C102" s="542"/>
      <c r="D102" s="542" t="s">
        <v>173</v>
      </c>
      <c r="E102" s="542" t="s">
        <v>698</v>
      </c>
      <c r="F102" s="542" t="s">
        <v>174</v>
      </c>
      <c r="G102" s="529"/>
      <c r="H102" s="539">
        <f t="shared" si="8"/>
        <v>1684</v>
      </c>
      <c r="I102" s="543"/>
      <c r="J102" s="544" t="str">
        <f t="shared" si="9"/>
        <v>1,605 - 1,766</v>
      </c>
      <c r="K102" s="543"/>
      <c r="L102" s="543">
        <v>124</v>
      </c>
      <c r="M102" s="543"/>
      <c r="N102" s="543">
        <v>166</v>
      </c>
      <c r="O102" s="543"/>
      <c r="P102" s="543">
        <v>572</v>
      </c>
      <c r="Q102" s="543"/>
      <c r="R102" s="543">
        <v>358</v>
      </c>
      <c r="S102" s="543"/>
      <c r="T102" s="543">
        <v>243</v>
      </c>
      <c r="U102" s="543"/>
      <c r="V102" s="543">
        <v>221</v>
      </c>
      <c r="W102" s="543"/>
      <c r="X102" s="545">
        <v>82</v>
      </c>
      <c r="Y102" s="308"/>
      <c r="AA102" s="308"/>
      <c r="AB102" s="308"/>
      <c r="AC102" s="308"/>
      <c r="AD102" s="308"/>
      <c r="AE102" s="308"/>
      <c r="AF102" s="308"/>
      <c r="AG102" s="308"/>
      <c r="AH102" s="308"/>
      <c r="AI102" s="308"/>
      <c r="AJ102" s="308"/>
      <c r="AK102" s="308"/>
      <c r="AL102" s="308"/>
      <c r="AM102" s="308"/>
      <c r="AN102" s="308"/>
      <c r="AO102" s="308"/>
      <c r="AP102" s="308"/>
      <c r="AQ102" s="308"/>
      <c r="AR102" s="308"/>
      <c r="AS102" s="308"/>
      <c r="AT102" s="308"/>
      <c r="AU102" s="308"/>
      <c r="AV102" s="308"/>
      <c r="AW102" s="308"/>
      <c r="AX102" s="308"/>
      <c r="AY102" s="308"/>
      <c r="AZ102" s="308"/>
      <c r="BA102" s="308"/>
      <c r="BB102" s="308"/>
      <c r="BC102" s="308"/>
      <c r="BD102" s="308"/>
      <c r="BE102" s="308"/>
      <c r="BF102" s="308"/>
      <c r="BG102" s="308"/>
      <c r="BH102" s="308"/>
      <c r="BI102" s="308"/>
      <c r="BJ102" s="308"/>
      <c r="BK102" s="308"/>
      <c r="BL102" s="308"/>
      <c r="BM102" s="308"/>
      <c r="BN102" s="308"/>
      <c r="BO102" s="308"/>
      <c r="BP102" s="308"/>
      <c r="BQ102" s="308"/>
      <c r="BR102" s="308"/>
      <c r="BS102" s="308"/>
      <c r="BT102" s="308"/>
      <c r="BU102" s="308"/>
      <c r="BV102" s="308"/>
      <c r="BW102" s="308"/>
      <c r="BX102" s="308"/>
      <c r="BY102" s="308"/>
      <c r="BZ102" s="308"/>
      <c r="CA102" s="308"/>
      <c r="CB102" s="308"/>
      <c r="CC102" s="308"/>
      <c r="CD102" s="308"/>
      <c r="CE102" s="308"/>
      <c r="CF102" s="308"/>
      <c r="CG102" s="308"/>
      <c r="CH102" s="308"/>
      <c r="CI102" s="308"/>
      <c r="CJ102" s="308"/>
      <c r="CK102" s="308"/>
      <c r="CL102" s="308"/>
      <c r="CM102" s="308"/>
      <c r="CN102" s="308"/>
      <c r="CO102" s="308"/>
      <c r="CP102" s="308"/>
      <c r="CQ102" s="308"/>
      <c r="CR102" s="308"/>
      <c r="CS102" s="308"/>
      <c r="CT102" s="308"/>
      <c r="CU102" s="308"/>
      <c r="CV102" s="308"/>
      <c r="CW102" s="308"/>
      <c r="CX102" s="308"/>
      <c r="CY102" s="308"/>
      <c r="CZ102" s="308"/>
      <c r="DA102" s="308"/>
      <c r="DB102" s="308"/>
      <c r="DC102" s="308"/>
      <c r="DD102" s="308"/>
      <c r="DE102" s="308"/>
      <c r="DF102" s="308"/>
      <c r="DG102" s="308"/>
      <c r="DH102" s="308"/>
      <c r="DI102" s="308"/>
      <c r="DJ102" s="308"/>
      <c r="DK102" s="308"/>
      <c r="DL102" s="308"/>
      <c r="DM102" s="308"/>
      <c r="DN102" s="308"/>
      <c r="DO102" s="308"/>
      <c r="DP102" s="308"/>
      <c r="DQ102" s="308"/>
      <c r="DR102" s="308"/>
      <c r="DS102" s="308"/>
      <c r="DT102" s="308"/>
      <c r="DU102" s="308"/>
      <c r="DV102" s="308"/>
      <c r="DW102" s="308"/>
      <c r="DX102" s="308"/>
      <c r="DY102" s="308"/>
      <c r="DZ102" s="308"/>
      <c r="EA102" s="308"/>
      <c r="EB102" s="308"/>
      <c r="EC102" s="308"/>
      <c r="ED102" s="308"/>
      <c r="EE102" s="308"/>
      <c r="EF102" s="308"/>
      <c r="EG102" s="308"/>
      <c r="EH102" s="308"/>
      <c r="EI102" s="308"/>
      <c r="EJ102" s="308"/>
      <c r="EK102" s="308"/>
      <c r="EL102" s="308"/>
      <c r="EM102" s="308"/>
      <c r="EN102" s="308"/>
      <c r="EO102" s="308"/>
      <c r="EP102" s="308"/>
      <c r="EQ102" s="308"/>
      <c r="ER102" s="308"/>
      <c r="ES102" s="308"/>
      <c r="ET102" s="308"/>
      <c r="EU102" s="308"/>
      <c r="EV102" s="308"/>
      <c r="EW102" s="308"/>
      <c r="EX102" s="308"/>
      <c r="EY102" s="308"/>
      <c r="EZ102" s="308"/>
      <c r="FA102" s="308"/>
      <c r="FB102" s="308"/>
      <c r="FC102" s="308"/>
      <c r="FD102" s="308"/>
      <c r="FE102" s="308"/>
      <c r="FF102" s="308"/>
      <c r="FG102" s="308"/>
      <c r="FH102" s="308"/>
      <c r="FI102" s="308"/>
      <c r="FJ102" s="308"/>
      <c r="FK102" s="308"/>
      <c r="FL102" s="308"/>
      <c r="FM102" s="308"/>
      <c r="FN102" s="308"/>
      <c r="FO102" s="308"/>
      <c r="FP102" s="308"/>
      <c r="FQ102" s="308"/>
      <c r="FR102" s="308"/>
      <c r="FS102" s="308"/>
      <c r="FT102" s="308"/>
      <c r="FU102" s="308"/>
      <c r="FV102" s="308"/>
      <c r="FW102" s="308"/>
      <c r="FX102" s="308"/>
      <c r="FY102" s="308"/>
      <c r="FZ102" s="308"/>
      <c r="GA102" s="308"/>
      <c r="GB102" s="308"/>
      <c r="GC102" s="308"/>
      <c r="GD102" s="308"/>
      <c r="GE102" s="308"/>
      <c r="GF102" s="308"/>
      <c r="GG102" s="308"/>
      <c r="GH102" s="308"/>
      <c r="GI102" s="308"/>
      <c r="GJ102" s="308"/>
      <c r="GK102" s="308"/>
      <c r="GL102" s="308"/>
      <c r="GM102" s="308"/>
      <c r="GN102" s="308"/>
      <c r="GO102" s="308"/>
      <c r="GP102" s="308"/>
      <c r="GQ102" s="308"/>
      <c r="GR102" s="308"/>
      <c r="GS102" s="308"/>
      <c r="GT102" s="308"/>
      <c r="GU102" s="308"/>
      <c r="GV102" s="308"/>
      <c r="GW102" s="308"/>
      <c r="GX102" s="308"/>
      <c r="GY102" s="308"/>
      <c r="GZ102" s="308"/>
      <c r="HA102" s="308"/>
      <c r="HB102" s="308"/>
      <c r="HC102" s="308"/>
      <c r="HD102" s="308"/>
      <c r="HE102" s="308"/>
      <c r="HF102" s="308"/>
      <c r="HG102" s="308"/>
      <c r="HH102" s="308"/>
      <c r="HI102" s="308"/>
      <c r="HJ102" s="308"/>
      <c r="HK102" s="308"/>
      <c r="HL102" s="308"/>
      <c r="HM102" s="308"/>
      <c r="HN102" s="308"/>
      <c r="HO102" s="308"/>
      <c r="HP102" s="308"/>
      <c r="HQ102" s="308"/>
      <c r="HR102" s="308"/>
      <c r="HS102" s="308"/>
      <c r="HT102" s="308"/>
      <c r="HU102" s="308"/>
      <c r="HV102" s="308"/>
      <c r="HW102" s="308"/>
      <c r="HX102" s="308"/>
      <c r="HY102" s="308"/>
      <c r="HZ102" s="308"/>
      <c r="IA102" s="308"/>
      <c r="IB102" s="308"/>
      <c r="IC102" s="308"/>
      <c r="ID102" s="308"/>
      <c r="IE102" s="308"/>
      <c r="IF102" s="308"/>
      <c r="IG102" s="308"/>
      <c r="IH102" s="308"/>
      <c r="II102" s="308"/>
    </row>
    <row r="103" spans="1:243" ht="12" customHeight="1">
      <c r="A103" s="323"/>
      <c r="B103" s="542"/>
      <c r="C103" s="542"/>
      <c r="D103" s="542" t="s">
        <v>422</v>
      </c>
      <c r="E103" s="542" t="s">
        <v>699</v>
      </c>
      <c r="F103" s="542" t="s">
        <v>478</v>
      </c>
      <c r="G103" s="529"/>
      <c r="H103" s="539">
        <f t="shared" si="8"/>
        <v>1878</v>
      </c>
      <c r="I103" s="543"/>
      <c r="J103" s="544" t="str">
        <f t="shared" si="9"/>
        <v>1,794 - 1,965</v>
      </c>
      <c r="K103" s="543"/>
      <c r="L103" s="543">
        <v>201</v>
      </c>
      <c r="M103" s="543"/>
      <c r="N103" s="543">
        <v>288</v>
      </c>
      <c r="O103" s="543"/>
      <c r="P103" s="543">
        <v>548</v>
      </c>
      <c r="Q103" s="543"/>
      <c r="R103" s="543">
        <v>335</v>
      </c>
      <c r="S103" s="543"/>
      <c r="T103" s="543">
        <v>239</v>
      </c>
      <c r="U103" s="543"/>
      <c r="V103" s="543">
        <v>267</v>
      </c>
      <c r="W103" s="543"/>
      <c r="X103" s="545">
        <v>146</v>
      </c>
      <c r="Y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Q103" s="308"/>
      <c r="AR103" s="308"/>
      <c r="AS103" s="308"/>
      <c r="AT103" s="308"/>
      <c r="AU103" s="308"/>
      <c r="AV103" s="308"/>
      <c r="AW103" s="308"/>
      <c r="AX103" s="308"/>
      <c r="AY103" s="308"/>
      <c r="AZ103" s="308"/>
      <c r="BA103" s="308"/>
      <c r="BB103" s="308"/>
      <c r="BC103" s="308"/>
      <c r="BD103" s="308"/>
      <c r="BE103" s="308"/>
      <c r="BF103" s="308"/>
      <c r="BG103" s="308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8"/>
      <c r="BS103" s="308"/>
      <c r="BT103" s="308"/>
      <c r="BU103" s="308"/>
      <c r="BV103" s="308"/>
      <c r="BW103" s="308"/>
      <c r="BX103" s="308"/>
      <c r="BY103" s="308"/>
      <c r="BZ103" s="308"/>
      <c r="CA103" s="308"/>
      <c r="CB103" s="308"/>
      <c r="CC103" s="308"/>
      <c r="CD103" s="308"/>
      <c r="CE103" s="308"/>
      <c r="CF103" s="308"/>
      <c r="CG103" s="308"/>
      <c r="CH103" s="308"/>
      <c r="CI103" s="308"/>
      <c r="CJ103" s="308"/>
      <c r="CK103" s="308"/>
      <c r="CL103" s="308"/>
      <c r="CM103" s="308"/>
      <c r="CN103" s="308"/>
      <c r="CO103" s="308"/>
      <c r="CP103" s="308"/>
      <c r="CQ103" s="308"/>
      <c r="CR103" s="308"/>
      <c r="CS103" s="308"/>
      <c r="CT103" s="308"/>
      <c r="CU103" s="308"/>
      <c r="CV103" s="308"/>
      <c r="CW103" s="308"/>
      <c r="CX103" s="308"/>
      <c r="CY103" s="308"/>
      <c r="CZ103" s="308"/>
      <c r="DA103" s="308"/>
      <c r="DB103" s="308"/>
      <c r="DC103" s="308"/>
      <c r="DD103" s="308"/>
      <c r="DE103" s="308"/>
      <c r="DF103" s="308"/>
      <c r="DG103" s="308"/>
      <c r="DH103" s="308"/>
      <c r="DI103" s="308"/>
      <c r="DJ103" s="308"/>
      <c r="DK103" s="308"/>
      <c r="DL103" s="308"/>
      <c r="DM103" s="308"/>
      <c r="DN103" s="308"/>
      <c r="DO103" s="308"/>
      <c r="DP103" s="308"/>
      <c r="DQ103" s="308"/>
      <c r="DR103" s="308"/>
      <c r="DS103" s="308"/>
      <c r="DT103" s="308"/>
      <c r="DU103" s="308"/>
      <c r="DV103" s="308"/>
      <c r="DW103" s="308"/>
      <c r="DX103" s="308"/>
      <c r="DY103" s="308"/>
      <c r="DZ103" s="308"/>
      <c r="EA103" s="308"/>
      <c r="EB103" s="308"/>
      <c r="EC103" s="308"/>
      <c r="ED103" s="308"/>
      <c r="EE103" s="308"/>
      <c r="EF103" s="308"/>
      <c r="EG103" s="308"/>
      <c r="EH103" s="308"/>
      <c r="EI103" s="308"/>
      <c r="EJ103" s="308"/>
      <c r="EK103" s="308"/>
      <c r="EL103" s="308"/>
      <c r="EM103" s="308"/>
      <c r="EN103" s="308"/>
      <c r="EO103" s="308"/>
      <c r="EP103" s="308"/>
      <c r="EQ103" s="308"/>
      <c r="ER103" s="308"/>
      <c r="ES103" s="308"/>
      <c r="ET103" s="308"/>
      <c r="EU103" s="308"/>
      <c r="EV103" s="308"/>
      <c r="EW103" s="308"/>
      <c r="EX103" s="308"/>
      <c r="EY103" s="308"/>
      <c r="EZ103" s="308"/>
      <c r="FA103" s="308"/>
      <c r="FB103" s="308"/>
      <c r="FC103" s="308"/>
      <c r="FD103" s="308"/>
      <c r="FE103" s="308"/>
      <c r="FF103" s="308"/>
      <c r="FG103" s="308"/>
      <c r="FH103" s="308"/>
      <c r="FI103" s="308"/>
      <c r="FJ103" s="308"/>
      <c r="FK103" s="308"/>
      <c r="FL103" s="308"/>
      <c r="FM103" s="308"/>
      <c r="FN103" s="308"/>
      <c r="FO103" s="308"/>
      <c r="FP103" s="308"/>
      <c r="FQ103" s="308"/>
      <c r="FR103" s="308"/>
      <c r="FS103" s="308"/>
      <c r="FT103" s="308"/>
      <c r="FU103" s="308"/>
      <c r="FV103" s="308"/>
      <c r="FW103" s="308"/>
      <c r="FX103" s="308"/>
      <c r="FY103" s="308"/>
      <c r="FZ103" s="308"/>
      <c r="GA103" s="308"/>
      <c r="GB103" s="308"/>
      <c r="GC103" s="308"/>
      <c r="GD103" s="308"/>
      <c r="GE103" s="308"/>
      <c r="GF103" s="308"/>
      <c r="GG103" s="308"/>
      <c r="GH103" s="308"/>
      <c r="GI103" s="308"/>
      <c r="GJ103" s="308"/>
      <c r="GK103" s="308"/>
      <c r="GL103" s="308"/>
      <c r="GM103" s="308"/>
      <c r="GN103" s="308"/>
      <c r="GO103" s="308"/>
      <c r="GP103" s="308"/>
      <c r="GQ103" s="308"/>
      <c r="GR103" s="308"/>
      <c r="GS103" s="308"/>
      <c r="GT103" s="308"/>
      <c r="GU103" s="308"/>
      <c r="GV103" s="308"/>
      <c r="GW103" s="308"/>
      <c r="GX103" s="308"/>
      <c r="GY103" s="308"/>
      <c r="GZ103" s="308"/>
      <c r="HA103" s="308"/>
      <c r="HB103" s="308"/>
      <c r="HC103" s="308"/>
      <c r="HD103" s="308"/>
      <c r="HE103" s="308"/>
      <c r="HF103" s="308"/>
      <c r="HG103" s="308"/>
      <c r="HH103" s="308"/>
      <c r="HI103" s="308"/>
      <c r="HJ103" s="308"/>
      <c r="HK103" s="308"/>
      <c r="HL103" s="308"/>
      <c r="HM103" s="308"/>
      <c r="HN103" s="308"/>
      <c r="HO103" s="308"/>
      <c r="HP103" s="308"/>
      <c r="HQ103" s="308"/>
      <c r="HR103" s="308"/>
      <c r="HS103" s="308"/>
      <c r="HT103" s="308"/>
      <c r="HU103" s="308"/>
      <c r="HV103" s="308"/>
      <c r="HW103" s="308"/>
      <c r="HX103" s="308"/>
      <c r="HY103" s="308"/>
      <c r="HZ103" s="308"/>
      <c r="IA103" s="308"/>
      <c r="IB103" s="308"/>
      <c r="IC103" s="308"/>
      <c r="ID103" s="308"/>
      <c r="IE103" s="308"/>
      <c r="IF103" s="308"/>
      <c r="IG103" s="308"/>
      <c r="IH103" s="308"/>
      <c r="II103" s="308"/>
    </row>
    <row r="104" spans="1:243" ht="12" customHeight="1">
      <c r="A104" s="323"/>
      <c r="B104" s="542"/>
      <c r="C104" s="542"/>
      <c r="D104" s="542" t="s">
        <v>423</v>
      </c>
      <c r="E104" s="542" t="s">
        <v>700</v>
      </c>
      <c r="F104" s="542" t="s">
        <v>479</v>
      </c>
      <c r="G104" s="529"/>
      <c r="H104" s="539">
        <f t="shared" si="8"/>
        <v>992</v>
      </c>
      <c r="I104" s="543"/>
      <c r="J104" s="544" t="str">
        <f t="shared" si="9"/>
        <v>931 - 1,056</v>
      </c>
      <c r="K104" s="543"/>
      <c r="L104" s="543">
        <v>62</v>
      </c>
      <c r="M104" s="543"/>
      <c r="N104" s="543">
        <v>120</v>
      </c>
      <c r="O104" s="543"/>
      <c r="P104" s="543">
        <v>321</v>
      </c>
      <c r="Q104" s="543"/>
      <c r="R104" s="543">
        <v>249</v>
      </c>
      <c r="S104" s="543"/>
      <c r="T104" s="543">
        <v>126</v>
      </c>
      <c r="U104" s="543"/>
      <c r="V104" s="543">
        <v>114</v>
      </c>
      <c r="W104" s="543"/>
      <c r="X104" s="545">
        <v>63</v>
      </c>
      <c r="Y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8"/>
      <c r="BQ104" s="308"/>
      <c r="BR104" s="308"/>
      <c r="BS104" s="308"/>
      <c r="BT104" s="308"/>
      <c r="BU104" s="308"/>
      <c r="BV104" s="308"/>
      <c r="BW104" s="308"/>
      <c r="BX104" s="308"/>
      <c r="BY104" s="308"/>
      <c r="BZ104" s="308"/>
      <c r="CA104" s="308"/>
      <c r="CB104" s="308"/>
      <c r="CC104" s="308"/>
      <c r="CD104" s="308"/>
      <c r="CE104" s="308"/>
      <c r="CF104" s="308"/>
      <c r="CG104" s="308"/>
      <c r="CH104" s="308"/>
      <c r="CI104" s="308"/>
      <c r="CJ104" s="308"/>
      <c r="CK104" s="308"/>
      <c r="CL104" s="308"/>
      <c r="CM104" s="308"/>
      <c r="CN104" s="308"/>
      <c r="CO104" s="308"/>
      <c r="CP104" s="308"/>
      <c r="CQ104" s="308"/>
      <c r="CR104" s="308"/>
      <c r="CS104" s="308"/>
      <c r="CT104" s="308"/>
      <c r="CU104" s="308"/>
      <c r="CV104" s="308"/>
      <c r="CW104" s="308"/>
      <c r="CX104" s="308"/>
      <c r="CY104" s="308"/>
      <c r="CZ104" s="308"/>
      <c r="DA104" s="308"/>
      <c r="DB104" s="308"/>
      <c r="DC104" s="308"/>
      <c r="DD104" s="308"/>
      <c r="DE104" s="308"/>
      <c r="DF104" s="308"/>
      <c r="DG104" s="308"/>
      <c r="DH104" s="308"/>
      <c r="DI104" s="308"/>
      <c r="DJ104" s="308"/>
      <c r="DK104" s="308"/>
      <c r="DL104" s="308"/>
      <c r="DM104" s="308"/>
      <c r="DN104" s="308"/>
      <c r="DO104" s="308"/>
      <c r="DP104" s="308"/>
      <c r="DQ104" s="308"/>
      <c r="DR104" s="308"/>
      <c r="DS104" s="308"/>
      <c r="DT104" s="308"/>
      <c r="DU104" s="308"/>
      <c r="DV104" s="308"/>
      <c r="DW104" s="308"/>
      <c r="DX104" s="308"/>
      <c r="DY104" s="308"/>
      <c r="DZ104" s="308"/>
      <c r="EA104" s="308"/>
      <c r="EB104" s="308"/>
      <c r="EC104" s="308"/>
      <c r="ED104" s="308"/>
      <c r="EE104" s="308"/>
      <c r="EF104" s="308"/>
      <c r="EG104" s="308"/>
      <c r="EH104" s="308"/>
      <c r="EI104" s="308"/>
      <c r="EJ104" s="308"/>
      <c r="EK104" s="308"/>
      <c r="EL104" s="308"/>
      <c r="EM104" s="308"/>
      <c r="EN104" s="308"/>
      <c r="EO104" s="308"/>
      <c r="EP104" s="308"/>
      <c r="EQ104" s="308"/>
      <c r="ER104" s="308"/>
      <c r="ES104" s="308"/>
      <c r="ET104" s="308"/>
      <c r="EU104" s="308"/>
      <c r="EV104" s="308"/>
      <c r="EW104" s="308"/>
      <c r="EX104" s="308"/>
      <c r="EY104" s="308"/>
      <c r="EZ104" s="308"/>
      <c r="FA104" s="308"/>
      <c r="FB104" s="308"/>
      <c r="FC104" s="308"/>
      <c r="FD104" s="308"/>
      <c r="FE104" s="308"/>
      <c r="FF104" s="308"/>
      <c r="FG104" s="308"/>
      <c r="FH104" s="308"/>
      <c r="FI104" s="308"/>
      <c r="FJ104" s="308"/>
      <c r="FK104" s="308"/>
      <c r="FL104" s="308"/>
      <c r="FM104" s="308"/>
      <c r="FN104" s="308"/>
      <c r="FO104" s="308"/>
      <c r="FP104" s="308"/>
      <c r="FQ104" s="308"/>
      <c r="FR104" s="308"/>
      <c r="FS104" s="308"/>
      <c r="FT104" s="308"/>
      <c r="FU104" s="308"/>
      <c r="FV104" s="308"/>
      <c r="FW104" s="308"/>
      <c r="FX104" s="308"/>
      <c r="FY104" s="308"/>
      <c r="FZ104" s="308"/>
      <c r="GA104" s="308"/>
      <c r="GB104" s="308"/>
      <c r="GC104" s="308"/>
      <c r="GD104" s="308"/>
      <c r="GE104" s="308"/>
      <c r="GF104" s="308"/>
      <c r="GG104" s="308"/>
      <c r="GH104" s="308"/>
      <c r="GI104" s="308"/>
      <c r="GJ104" s="308"/>
      <c r="GK104" s="308"/>
      <c r="GL104" s="308"/>
      <c r="GM104" s="308"/>
      <c r="GN104" s="308"/>
      <c r="GO104" s="308"/>
      <c r="GP104" s="308"/>
      <c r="GQ104" s="308"/>
      <c r="GR104" s="308"/>
      <c r="GS104" s="308"/>
      <c r="GT104" s="308"/>
      <c r="GU104" s="308"/>
      <c r="GV104" s="308"/>
      <c r="GW104" s="308"/>
      <c r="GX104" s="308"/>
      <c r="GY104" s="308"/>
      <c r="GZ104" s="308"/>
      <c r="HA104" s="308"/>
      <c r="HB104" s="308"/>
      <c r="HC104" s="308"/>
      <c r="HD104" s="308"/>
      <c r="HE104" s="308"/>
      <c r="HF104" s="308"/>
      <c r="HG104" s="308"/>
      <c r="HH104" s="308"/>
      <c r="HI104" s="308"/>
      <c r="HJ104" s="308"/>
      <c r="HK104" s="308"/>
      <c r="HL104" s="308"/>
      <c r="HM104" s="308"/>
      <c r="HN104" s="308"/>
      <c r="HO104" s="308"/>
      <c r="HP104" s="308"/>
      <c r="HQ104" s="308"/>
      <c r="HR104" s="308"/>
      <c r="HS104" s="308"/>
      <c r="HT104" s="308"/>
      <c r="HU104" s="308"/>
      <c r="HV104" s="308"/>
      <c r="HW104" s="308"/>
      <c r="HX104" s="308"/>
      <c r="HY104" s="308"/>
      <c r="HZ104" s="308"/>
      <c r="IA104" s="308"/>
      <c r="IB104" s="308"/>
      <c r="IC104" s="308"/>
      <c r="ID104" s="308"/>
      <c r="IE104" s="308"/>
      <c r="IF104" s="308"/>
      <c r="IG104" s="308"/>
      <c r="IH104" s="308"/>
      <c r="II104" s="308"/>
    </row>
    <row r="105" spans="1:243" ht="12" customHeight="1">
      <c r="A105" s="323"/>
      <c r="B105" s="542"/>
      <c r="C105" s="542"/>
      <c r="D105" s="542" t="s">
        <v>180</v>
      </c>
      <c r="E105" s="542" t="s">
        <v>701</v>
      </c>
      <c r="F105" s="542" t="s">
        <v>800</v>
      </c>
      <c r="G105" s="529"/>
      <c r="H105" s="539">
        <f t="shared" si="8"/>
        <v>548</v>
      </c>
      <c r="I105" s="543"/>
      <c r="J105" s="544" t="str">
        <f t="shared" si="9"/>
        <v>503 - 596</v>
      </c>
      <c r="K105" s="543"/>
      <c r="L105" s="543">
        <v>55</v>
      </c>
      <c r="M105" s="543"/>
      <c r="N105" s="543">
        <v>65</v>
      </c>
      <c r="O105" s="543"/>
      <c r="P105" s="543">
        <v>147</v>
      </c>
      <c r="Q105" s="543"/>
      <c r="R105" s="543">
        <v>142</v>
      </c>
      <c r="S105" s="543"/>
      <c r="T105" s="543">
        <v>66</v>
      </c>
      <c r="U105" s="543"/>
      <c r="V105" s="543">
        <v>73</v>
      </c>
      <c r="W105" s="543"/>
      <c r="X105" s="545">
        <v>52</v>
      </c>
      <c r="Y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8"/>
      <c r="BS105" s="308"/>
      <c r="BT105" s="308"/>
      <c r="BU105" s="308"/>
      <c r="BV105" s="308"/>
      <c r="BW105" s="308"/>
      <c r="BX105" s="308"/>
      <c r="BY105" s="308"/>
      <c r="BZ105" s="308"/>
      <c r="CA105" s="308"/>
      <c r="CB105" s="308"/>
      <c r="CC105" s="308"/>
      <c r="CD105" s="308"/>
      <c r="CE105" s="308"/>
      <c r="CF105" s="308"/>
      <c r="CG105" s="308"/>
      <c r="CH105" s="308"/>
      <c r="CI105" s="308"/>
      <c r="CJ105" s="308"/>
      <c r="CK105" s="308"/>
      <c r="CL105" s="308"/>
      <c r="CM105" s="308"/>
      <c r="CN105" s="308"/>
      <c r="CO105" s="308"/>
      <c r="CP105" s="308"/>
      <c r="CQ105" s="308"/>
      <c r="CR105" s="308"/>
      <c r="CS105" s="308"/>
      <c r="CT105" s="308"/>
      <c r="CU105" s="308"/>
      <c r="CV105" s="308"/>
      <c r="CW105" s="308"/>
      <c r="CX105" s="308"/>
      <c r="CY105" s="308"/>
      <c r="CZ105" s="308"/>
      <c r="DA105" s="308"/>
      <c r="DB105" s="308"/>
      <c r="DC105" s="308"/>
      <c r="DD105" s="308"/>
      <c r="DE105" s="308"/>
      <c r="DF105" s="308"/>
      <c r="DG105" s="308"/>
      <c r="DH105" s="308"/>
      <c r="DI105" s="308"/>
      <c r="DJ105" s="308"/>
      <c r="DK105" s="308"/>
      <c r="DL105" s="308"/>
      <c r="DM105" s="308"/>
      <c r="DN105" s="308"/>
      <c r="DO105" s="308"/>
      <c r="DP105" s="308"/>
      <c r="DQ105" s="308"/>
      <c r="DR105" s="308"/>
      <c r="DS105" s="308"/>
      <c r="DT105" s="308"/>
      <c r="DU105" s="308"/>
      <c r="DV105" s="308"/>
      <c r="DW105" s="308"/>
      <c r="DX105" s="308"/>
      <c r="DY105" s="308"/>
      <c r="DZ105" s="308"/>
      <c r="EA105" s="308"/>
      <c r="EB105" s="308"/>
      <c r="EC105" s="308"/>
      <c r="ED105" s="308"/>
      <c r="EE105" s="308"/>
      <c r="EF105" s="308"/>
      <c r="EG105" s="308"/>
      <c r="EH105" s="308"/>
      <c r="EI105" s="308"/>
      <c r="EJ105" s="308"/>
      <c r="EK105" s="308"/>
      <c r="EL105" s="308"/>
      <c r="EM105" s="308"/>
      <c r="EN105" s="308"/>
      <c r="EO105" s="308"/>
      <c r="EP105" s="308"/>
      <c r="EQ105" s="308"/>
      <c r="ER105" s="308"/>
      <c r="ES105" s="308"/>
      <c r="ET105" s="308"/>
      <c r="EU105" s="308"/>
      <c r="EV105" s="308"/>
      <c r="EW105" s="308"/>
      <c r="EX105" s="308"/>
      <c r="EY105" s="308"/>
      <c r="EZ105" s="308"/>
      <c r="FA105" s="308"/>
      <c r="FB105" s="308"/>
      <c r="FC105" s="308"/>
      <c r="FD105" s="308"/>
      <c r="FE105" s="308"/>
      <c r="FF105" s="308"/>
      <c r="FG105" s="308"/>
      <c r="FH105" s="308"/>
      <c r="FI105" s="308"/>
      <c r="FJ105" s="308"/>
      <c r="FK105" s="308"/>
      <c r="FL105" s="308"/>
      <c r="FM105" s="308"/>
      <c r="FN105" s="308"/>
      <c r="FO105" s="308"/>
      <c r="FP105" s="308"/>
      <c r="FQ105" s="308"/>
      <c r="FR105" s="308"/>
      <c r="FS105" s="308"/>
      <c r="FT105" s="308"/>
      <c r="FU105" s="308"/>
      <c r="FV105" s="308"/>
      <c r="FW105" s="308"/>
      <c r="FX105" s="308"/>
      <c r="FY105" s="308"/>
      <c r="FZ105" s="308"/>
      <c r="GA105" s="308"/>
      <c r="GB105" s="308"/>
      <c r="GC105" s="308"/>
      <c r="GD105" s="308"/>
      <c r="GE105" s="308"/>
      <c r="GF105" s="308"/>
      <c r="GG105" s="308"/>
      <c r="GH105" s="308"/>
      <c r="GI105" s="308"/>
      <c r="GJ105" s="308"/>
      <c r="GK105" s="308"/>
      <c r="GL105" s="308"/>
      <c r="GM105" s="308"/>
      <c r="GN105" s="308"/>
      <c r="GO105" s="308"/>
      <c r="GP105" s="308"/>
      <c r="GQ105" s="308"/>
      <c r="GR105" s="308"/>
      <c r="GS105" s="308"/>
      <c r="GT105" s="308"/>
      <c r="GU105" s="308"/>
      <c r="GV105" s="308"/>
      <c r="GW105" s="308"/>
      <c r="GX105" s="308"/>
      <c r="GY105" s="308"/>
      <c r="GZ105" s="308"/>
      <c r="HA105" s="308"/>
      <c r="HB105" s="308"/>
      <c r="HC105" s="308"/>
      <c r="HD105" s="308"/>
      <c r="HE105" s="308"/>
      <c r="HF105" s="308"/>
      <c r="HG105" s="308"/>
      <c r="HH105" s="308"/>
      <c r="HI105" s="308"/>
      <c r="HJ105" s="308"/>
      <c r="HK105" s="308"/>
      <c r="HL105" s="308"/>
      <c r="HM105" s="308"/>
      <c r="HN105" s="308"/>
      <c r="HO105" s="308"/>
      <c r="HP105" s="308"/>
      <c r="HQ105" s="308"/>
      <c r="HR105" s="308"/>
      <c r="HS105" s="308"/>
      <c r="HT105" s="308"/>
      <c r="HU105" s="308"/>
      <c r="HV105" s="308"/>
      <c r="HW105" s="308"/>
      <c r="HX105" s="308"/>
      <c r="HY105" s="308"/>
      <c r="HZ105" s="308"/>
      <c r="IA105" s="308"/>
      <c r="IB105" s="308"/>
      <c r="IC105" s="308"/>
      <c r="ID105" s="308"/>
      <c r="IE105" s="308"/>
      <c r="IF105" s="308"/>
      <c r="IG105" s="308"/>
      <c r="IH105" s="308"/>
      <c r="II105" s="308"/>
    </row>
    <row r="106" spans="1:243" ht="12" customHeight="1">
      <c r="A106" s="323"/>
      <c r="B106" s="542"/>
      <c r="C106" s="542"/>
      <c r="D106" s="542" t="s">
        <v>175</v>
      </c>
      <c r="E106" s="542" t="s">
        <v>702</v>
      </c>
      <c r="F106" s="542" t="s">
        <v>480</v>
      </c>
      <c r="G106" s="529"/>
      <c r="H106" s="539">
        <f t="shared" si="8"/>
        <v>924</v>
      </c>
      <c r="I106" s="543"/>
      <c r="J106" s="544" t="str">
        <f t="shared" si="9"/>
        <v>865 - 986</v>
      </c>
      <c r="K106" s="543"/>
      <c r="L106" s="543">
        <v>92</v>
      </c>
      <c r="M106" s="543"/>
      <c r="N106" s="543">
        <v>111</v>
      </c>
      <c r="O106" s="543"/>
      <c r="P106" s="543">
        <v>277</v>
      </c>
      <c r="Q106" s="543"/>
      <c r="R106" s="543">
        <v>221</v>
      </c>
      <c r="S106" s="543"/>
      <c r="T106" s="543">
        <v>129</v>
      </c>
      <c r="U106" s="543"/>
      <c r="V106" s="543">
        <v>94</v>
      </c>
      <c r="W106" s="543"/>
      <c r="X106" s="545">
        <v>74</v>
      </c>
      <c r="Y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8"/>
      <c r="BX106" s="308"/>
      <c r="BY106" s="308"/>
      <c r="BZ106" s="308"/>
      <c r="CA106" s="308"/>
      <c r="CB106" s="308"/>
      <c r="CC106" s="308"/>
      <c r="CD106" s="308"/>
      <c r="CE106" s="308"/>
      <c r="CF106" s="308"/>
      <c r="CG106" s="308"/>
      <c r="CH106" s="308"/>
      <c r="CI106" s="308"/>
      <c r="CJ106" s="308"/>
      <c r="CK106" s="308"/>
      <c r="CL106" s="308"/>
      <c r="CM106" s="308"/>
      <c r="CN106" s="308"/>
      <c r="CO106" s="308"/>
      <c r="CP106" s="308"/>
      <c r="CQ106" s="308"/>
      <c r="CR106" s="308"/>
      <c r="CS106" s="308"/>
      <c r="CT106" s="308"/>
      <c r="CU106" s="308"/>
      <c r="CV106" s="308"/>
      <c r="CW106" s="308"/>
      <c r="CX106" s="308"/>
      <c r="CY106" s="308"/>
      <c r="CZ106" s="308"/>
      <c r="DA106" s="308"/>
      <c r="DB106" s="308"/>
      <c r="DC106" s="308"/>
      <c r="DD106" s="308"/>
      <c r="DE106" s="308"/>
      <c r="DF106" s="308"/>
      <c r="DG106" s="308"/>
      <c r="DH106" s="308"/>
      <c r="DI106" s="308"/>
      <c r="DJ106" s="308"/>
      <c r="DK106" s="308"/>
      <c r="DL106" s="308"/>
      <c r="DM106" s="308"/>
      <c r="DN106" s="308"/>
      <c r="DO106" s="308"/>
      <c r="DP106" s="308"/>
      <c r="DQ106" s="308"/>
      <c r="DR106" s="308"/>
      <c r="DS106" s="308"/>
      <c r="DT106" s="308"/>
      <c r="DU106" s="308"/>
      <c r="DV106" s="308"/>
      <c r="DW106" s="308"/>
      <c r="DX106" s="308"/>
      <c r="DY106" s="308"/>
      <c r="DZ106" s="308"/>
      <c r="EA106" s="308"/>
      <c r="EB106" s="308"/>
      <c r="EC106" s="308"/>
      <c r="ED106" s="308"/>
      <c r="EE106" s="308"/>
      <c r="EF106" s="308"/>
      <c r="EG106" s="308"/>
      <c r="EH106" s="308"/>
      <c r="EI106" s="308"/>
      <c r="EJ106" s="308"/>
      <c r="EK106" s="308"/>
      <c r="EL106" s="308"/>
      <c r="EM106" s="308"/>
      <c r="EN106" s="308"/>
      <c r="EO106" s="308"/>
      <c r="EP106" s="308"/>
      <c r="EQ106" s="308"/>
      <c r="ER106" s="308"/>
      <c r="ES106" s="308"/>
      <c r="ET106" s="308"/>
      <c r="EU106" s="308"/>
      <c r="EV106" s="308"/>
      <c r="EW106" s="308"/>
      <c r="EX106" s="308"/>
      <c r="EY106" s="308"/>
      <c r="EZ106" s="308"/>
      <c r="FA106" s="308"/>
      <c r="FB106" s="308"/>
      <c r="FC106" s="308"/>
      <c r="FD106" s="308"/>
      <c r="FE106" s="308"/>
      <c r="FF106" s="308"/>
      <c r="FG106" s="308"/>
      <c r="FH106" s="308"/>
      <c r="FI106" s="308"/>
      <c r="FJ106" s="308"/>
      <c r="FK106" s="308"/>
      <c r="FL106" s="308"/>
      <c r="FM106" s="308"/>
      <c r="FN106" s="308"/>
      <c r="FO106" s="308"/>
      <c r="FP106" s="308"/>
      <c r="FQ106" s="308"/>
      <c r="FR106" s="308"/>
      <c r="FS106" s="308"/>
      <c r="FT106" s="308"/>
      <c r="FU106" s="308"/>
      <c r="FV106" s="308"/>
      <c r="FW106" s="308"/>
      <c r="FX106" s="308"/>
      <c r="FY106" s="308"/>
      <c r="FZ106" s="308"/>
      <c r="GA106" s="308"/>
      <c r="GB106" s="308"/>
      <c r="GC106" s="308"/>
      <c r="GD106" s="308"/>
      <c r="GE106" s="308"/>
      <c r="GF106" s="308"/>
      <c r="GG106" s="308"/>
      <c r="GH106" s="308"/>
      <c r="GI106" s="308"/>
      <c r="GJ106" s="308"/>
      <c r="GK106" s="308"/>
      <c r="GL106" s="308"/>
      <c r="GM106" s="308"/>
      <c r="GN106" s="308"/>
      <c r="GO106" s="308"/>
      <c r="GP106" s="308"/>
      <c r="GQ106" s="308"/>
      <c r="GR106" s="308"/>
      <c r="GS106" s="308"/>
      <c r="GT106" s="308"/>
      <c r="GU106" s="308"/>
      <c r="GV106" s="308"/>
      <c r="GW106" s="308"/>
      <c r="GX106" s="308"/>
      <c r="GY106" s="308"/>
      <c r="GZ106" s="308"/>
      <c r="HA106" s="308"/>
      <c r="HB106" s="308"/>
      <c r="HC106" s="308"/>
      <c r="HD106" s="308"/>
      <c r="HE106" s="308"/>
      <c r="HF106" s="308"/>
      <c r="HG106" s="308"/>
      <c r="HH106" s="308"/>
      <c r="HI106" s="308"/>
      <c r="HJ106" s="308"/>
      <c r="HK106" s="308"/>
      <c r="HL106" s="308"/>
      <c r="HM106" s="308"/>
      <c r="HN106" s="308"/>
      <c r="HO106" s="308"/>
      <c r="HP106" s="308"/>
      <c r="HQ106" s="308"/>
      <c r="HR106" s="308"/>
      <c r="HS106" s="308"/>
      <c r="HT106" s="308"/>
      <c r="HU106" s="308"/>
      <c r="HV106" s="308"/>
      <c r="HW106" s="308"/>
      <c r="HX106" s="308"/>
      <c r="HY106" s="308"/>
      <c r="HZ106" s="308"/>
      <c r="IA106" s="308"/>
      <c r="IB106" s="308"/>
      <c r="IC106" s="308"/>
      <c r="ID106" s="308"/>
      <c r="IE106" s="308"/>
      <c r="IF106" s="308"/>
      <c r="IG106" s="308"/>
      <c r="IH106" s="308"/>
      <c r="II106" s="308"/>
    </row>
    <row r="107" spans="1:243" ht="12" customHeight="1">
      <c r="A107" s="323"/>
      <c r="B107" s="542"/>
      <c r="C107" s="542"/>
      <c r="D107" s="542" t="s">
        <v>424</v>
      </c>
      <c r="E107" s="542" t="s">
        <v>703</v>
      </c>
      <c r="F107" s="542" t="s">
        <v>481</v>
      </c>
      <c r="G107" s="529"/>
      <c r="H107" s="539">
        <f t="shared" si="8"/>
        <v>1658</v>
      </c>
      <c r="I107" s="543"/>
      <c r="J107" s="544" t="str">
        <f t="shared" si="9"/>
        <v>1,579 - 1,740</v>
      </c>
      <c r="K107" s="543"/>
      <c r="L107" s="543">
        <v>153</v>
      </c>
      <c r="M107" s="543"/>
      <c r="N107" s="543">
        <v>209</v>
      </c>
      <c r="O107" s="543"/>
      <c r="P107" s="543">
        <v>494</v>
      </c>
      <c r="Q107" s="543"/>
      <c r="R107" s="543">
        <v>341</v>
      </c>
      <c r="S107" s="543"/>
      <c r="T107" s="543">
        <v>230</v>
      </c>
      <c r="U107" s="543"/>
      <c r="V107" s="543">
        <v>231</v>
      </c>
      <c r="W107" s="543"/>
      <c r="X107" s="545">
        <v>103</v>
      </c>
      <c r="Y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8"/>
      <c r="BS107" s="308"/>
      <c r="BT107" s="308"/>
      <c r="BU107" s="308"/>
      <c r="BV107" s="308"/>
      <c r="BW107" s="308"/>
      <c r="BX107" s="308"/>
      <c r="BY107" s="308"/>
      <c r="BZ107" s="308"/>
      <c r="CA107" s="308"/>
      <c r="CB107" s="308"/>
      <c r="CC107" s="308"/>
      <c r="CD107" s="308"/>
      <c r="CE107" s="308"/>
      <c r="CF107" s="308"/>
      <c r="CG107" s="308"/>
      <c r="CH107" s="308"/>
      <c r="CI107" s="308"/>
      <c r="CJ107" s="308"/>
      <c r="CK107" s="308"/>
      <c r="CL107" s="308"/>
      <c r="CM107" s="308"/>
      <c r="CN107" s="308"/>
      <c r="CO107" s="308"/>
      <c r="CP107" s="308"/>
      <c r="CQ107" s="308"/>
      <c r="CR107" s="308"/>
      <c r="CS107" s="308"/>
      <c r="CT107" s="308"/>
      <c r="CU107" s="308"/>
      <c r="CV107" s="308"/>
      <c r="CW107" s="308"/>
      <c r="CX107" s="308"/>
      <c r="CY107" s="308"/>
      <c r="CZ107" s="308"/>
      <c r="DA107" s="308"/>
      <c r="DB107" s="308"/>
      <c r="DC107" s="308"/>
      <c r="DD107" s="308"/>
      <c r="DE107" s="308"/>
      <c r="DF107" s="308"/>
      <c r="DG107" s="308"/>
      <c r="DH107" s="308"/>
      <c r="DI107" s="308"/>
      <c r="DJ107" s="308"/>
      <c r="DK107" s="308"/>
      <c r="DL107" s="308"/>
      <c r="DM107" s="308"/>
      <c r="DN107" s="308"/>
      <c r="DO107" s="308"/>
      <c r="DP107" s="308"/>
      <c r="DQ107" s="308"/>
      <c r="DR107" s="308"/>
      <c r="DS107" s="308"/>
      <c r="DT107" s="308"/>
      <c r="DU107" s="308"/>
      <c r="DV107" s="308"/>
      <c r="DW107" s="308"/>
      <c r="DX107" s="308"/>
      <c r="DY107" s="308"/>
      <c r="DZ107" s="308"/>
      <c r="EA107" s="308"/>
      <c r="EB107" s="308"/>
      <c r="EC107" s="308"/>
      <c r="ED107" s="308"/>
      <c r="EE107" s="308"/>
      <c r="EF107" s="308"/>
      <c r="EG107" s="308"/>
      <c r="EH107" s="308"/>
      <c r="EI107" s="308"/>
      <c r="EJ107" s="308"/>
      <c r="EK107" s="308"/>
      <c r="EL107" s="308"/>
      <c r="EM107" s="308"/>
      <c r="EN107" s="308"/>
      <c r="EO107" s="308"/>
      <c r="EP107" s="308"/>
      <c r="EQ107" s="308"/>
      <c r="ER107" s="308"/>
      <c r="ES107" s="308"/>
      <c r="ET107" s="308"/>
      <c r="EU107" s="308"/>
      <c r="EV107" s="308"/>
      <c r="EW107" s="308"/>
      <c r="EX107" s="308"/>
      <c r="EY107" s="308"/>
      <c r="EZ107" s="308"/>
      <c r="FA107" s="308"/>
      <c r="FB107" s="308"/>
      <c r="FC107" s="308"/>
      <c r="FD107" s="308"/>
      <c r="FE107" s="308"/>
      <c r="FF107" s="308"/>
      <c r="FG107" s="308"/>
      <c r="FH107" s="308"/>
      <c r="FI107" s="308"/>
      <c r="FJ107" s="308"/>
      <c r="FK107" s="308"/>
      <c r="FL107" s="308"/>
      <c r="FM107" s="308"/>
      <c r="FN107" s="308"/>
      <c r="FO107" s="308"/>
      <c r="FP107" s="308"/>
      <c r="FQ107" s="308"/>
      <c r="FR107" s="308"/>
      <c r="FS107" s="308"/>
      <c r="FT107" s="308"/>
      <c r="FU107" s="308"/>
      <c r="FV107" s="308"/>
      <c r="FW107" s="308"/>
      <c r="FX107" s="308"/>
      <c r="FY107" s="308"/>
      <c r="FZ107" s="308"/>
      <c r="GA107" s="308"/>
      <c r="GB107" s="308"/>
      <c r="GC107" s="308"/>
      <c r="GD107" s="308"/>
      <c r="GE107" s="308"/>
      <c r="GF107" s="308"/>
      <c r="GG107" s="308"/>
      <c r="GH107" s="308"/>
      <c r="GI107" s="308"/>
      <c r="GJ107" s="308"/>
      <c r="GK107" s="308"/>
      <c r="GL107" s="308"/>
      <c r="GM107" s="308"/>
      <c r="GN107" s="308"/>
      <c r="GO107" s="308"/>
      <c r="GP107" s="308"/>
      <c r="GQ107" s="308"/>
      <c r="GR107" s="308"/>
      <c r="GS107" s="308"/>
      <c r="GT107" s="308"/>
      <c r="GU107" s="308"/>
      <c r="GV107" s="308"/>
      <c r="GW107" s="308"/>
      <c r="GX107" s="308"/>
      <c r="GY107" s="308"/>
      <c r="GZ107" s="308"/>
      <c r="HA107" s="308"/>
      <c r="HB107" s="308"/>
      <c r="HC107" s="308"/>
      <c r="HD107" s="308"/>
      <c r="HE107" s="308"/>
      <c r="HF107" s="308"/>
      <c r="HG107" s="308"/>
      <c r="HH107" s="308"/>
      <c r="HI107" s="308"/>
      <c r="HJ107" s="308"/>
      <c r="HK107" s="308"/>
      <c r="HL107" s="308"/>
      <c r="HM107" s="308"/>
      <c r="HN107" s="308"/>
      <c r="HO107" s="308"/>
      <c r="HP107" s="308"/>
      <c r="HQ107" s="308"/>
      <c r="HR107" s="308"/>
      <c r="HS107" s="308"/>
      <c r="HT107" s="308"/>
      <c r="HU107" s="308"/>
      <c r="HV107" s="308"/>
      <c r="HW107" s="308"/>
      <c r="HX107" s="308"/>
      <c r="HY107" s="308"/>
      <c r="HZ107" s="308"/>
      <c r="IA107" s="308"/>
      <c r="IB107" s="308"/>
      <c r="IC107" s="308"/>
      <c r="ID107" s="308"/>
      <c r="IE107" s="308"/>
      <c r="IF107" s="308"/>
      <c r="IG107" s="308"/>
      <c r="IH107" s="308"/>
      <c r="II107" s="308"/>
    </row>
    <row r="108" spans="1:243" ht="12" customHeight="1">
      <c r="A108" s="323"/>
      <c r="B108" s="542"/>
      <c r="C108" s="542"/>
      <c r="D108" s="542" t="s">
        <v>176</v>
      </c>
      <c r="E108" s="542" t="s">
        <v>704</v>
      </c>
      <c r="F108" s="542" t="s">
        <v>177</v>
      </c>
      <c r="G108" s="529"/>
      <c r="H108" s="539">
        <f t="shared" si="8"/>
        <v>1240</v>
      </c>
      <c r="I108" s="543"/>
      <c r="J108" s="544" t="str">
        <f t="shared" si="9"/>
        <v>1,172 - 1,311</v>
      </c>
      <c r="K108" s="543"/>
      <c r="L108" s="543">
        <v>90</v>
      </c>
      <c r="M108" s="543"/>
      <c r="N108" s="543">
        <v>112</v>
      </c>
      <c r="O108" s="543"/>
      <c r="P108" s="543">
        <v>400</v>
      </c>
      <c r="Q108" s="543"/>
      <c r="R108" s="543">
        <v>305</v>
      </c>
      <c r="S108" s="543"/>
      <c r="T108" s="543">
        <v>189</v>
      </c>
      <c r="U108" s="543"/>
      <c r="V108" s="543">
        <v>144</v>
      </c>
      <c r="W108" s="543"/>
      <c r="X108" s="545">
        <v>53</v>
      </c>
      <c r="Y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8"/>
      <c r="AK108" s="308"/>
      <c r="AL108" s="308"/>
      <c r="AM108" s="308"/>
      <c r="AN108" s="308"/>
      <c r="AO108" s="308"/>
      <c r="AP108" s="308"/>
      <c r="AQ108" s="308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308"/>
      <c r="BF108" s="308"/>
      <c r="BG108" s="308"/>
      <c r="BH108" s="308"/>
      <c r="BI108" s="308"/>
      <c r="BJ108" s="308"/>
      <c r="BK108" s="308"/>
      <c r="BL108" s="308"/>
      <c r="BM108" s="308"/>
      <c r="BN108" s="308"/>
      <c r="BO108" s="308"/>
      <c r="BP108" s="308"/>
      <c r="BQ108" s="308"/>
      <c r="BR108" s="308"/>
      <c r="BS108" s="308"/>
      <c r="BT108" s="308"/>
      <c r="BU108" s="308"/>
      <c r="BV108" s="308"/>
      <c r="BW108" s="308"/>
      <c r="BX108" s="308"/>
      <c r="BY108" s="308"/>
      <c r="BZ108" s="308"/>
      <c r="CA108" s="308"/>
      <c r="CB108" s="308"/>
      <c r="CC108" s="308"/>
      <c r="CD108" s="308"/>
      <c r="CE108" s="308"/>
      <c r="CF108" s="308"/>
      <c r="CG108" s="308"/>
      <c r="CH108" s="308"/>
      <c r="CI108" s="308"/>
      <c r="CJ108" s="308"/>
      <c r="CK108" s="308"/>
      <c r="CL108" s="308"/>
      <c r="CM108" s="308"/>
      <c r="CN108" s="308"/>
      <c r="CO108" s="308"/>
      <c r="CP108" s="308"/>
      <c r="CQ108" s="308"/>
      <c r="CR108" s="308"/>
      <c r="CS108" s="308"/>
      <c r="CT108" s="308"/>
      <c r="CU108" s="308"/>
      <c r="CV108" s="308"/>
      <c r="CW108" s="308"/>
      <c r="CX108" s="308"/>
      <c r="CY108" s="308"/>
      <c r="CZ108" s="308"/>
      <c r="DA108" s="308"/>
      <c r="DB108" s="308"/>
      <c r="DC108" s="308"/>
      <c r="DD108" s="308"/>
      <c r="DE108" s="308"/>
      <c r="DF108" s="308"/>
      <c r="DG108" s="308"/>
      <c r="DH108" s="308"/>
      <c r="DI108" s="308"/>
      <c r="DJ108" s="308"/>
      <c r="DK108" s="308"/>
      <c r="DL108" s="308"/>
      <c r="DM108" s="308"/>
      <c r="DN108" s="308"/>
      <c r="DO108" s="308"/>
      <c r="DP108" s="308"/>
      <c r="DQ108" s="308"/>
      <c r="DR108" s="308"/>
      <c r="DS108" s="308"/>
      <c r="DT108" s="308"/>
      <c r="DU108" s="308"/>
      <c r="DV108" s="308"/>
      <c r="DW108" s="308"/>
      <c r="DX108" s="308"/>
      <c r="DY108" s="308"/>
      <c r="DZ108" s="308"/>
      <c r="EA108" s="308"/>
      <c r="EB108" s="308"/>
      <c r="EC108" s="308"/>
      <c r="ED108" s="308"/>
      <c r="EE108" s="308"/>
      <c r="EF108" s="308"/>
      <c r="EG108" s="308"/>
      <c r="EH108" s="308"/>
      <c r="EI108" s="308"/>
      <c r="EJ108" s="308"/>
      <c r="EK108" s="308"/>
      <c r="EL108" s="308"/>
      <c r="EM108" s="308"/>
      <c r="EN108" s="308"/>
      <c r="EO108" s="308"/>
      <c r="EP108" s="308"/>
      <c r="EQ108" s="308"/>
      <c r="ER108" s="308"/>
      <c r="ES108" s="308"/>
      <c r="ET108" s="308"/>
      <c r="EU108" s="308"/>
      <c r="EV108" s="308"/>
      <c r="EW108" s="308"/>
      <c r="EX108" s="308"/>
      <c r="EY108" s="308"/>
      <c r="EZ108" s="308"/>
      <c r="FA108" s="308"/>
      <c r="FB108" s="308"/>
      <c r="FC108" s="308"/>
      <c r="FD108" s="308"/>
      <c r="FE108" s="308"/>
      <c r="FF108" s="308"/>
      <c r="FG108" s="308"/>
      <c r="FH108" s="308"/>
      <c r="FI108" s="308"/>
      <c r="FJ108" s="308"/>
      <c r="FK108" s="308"/>
      <c r="FL108" s="308"/>
      <c r="FM108" s="308"/>
      <c r="FN108" s="308"/>
      <c r="FO108" s="308"/>
      <c r="FP108" s="308"/>
      <c r="FQ108" s="308"/>
      <c r="FR108" s="308"/>
      <c r="FS108" s="308"/>
      <c r="FT108" s="308"/>
      <c r="FU108" s="308"/>
      <c r="FV108" s="308"/>
      <c r="FW108" s="308"/>
      <c r="FX108" s="308"/>
      <c r="FY108" s="308"/>
      <c r="FZ108" s="308"/>
      <c r="GA108" s="308"/>
      <c r="GB108" s="308"/>
      <c r="GC108" s="308"/>
      <c r="GD108" s="308"/>
      <c r="GE108" s="308"/>
      <c r="GF108" s="308"/>
      <c r="GG108" s="308"/>
      <c r="GH108" s="308"/>
      <c r="GI108" s="308"/>
      <c r="GJ108" s="308"/>
      <c r="GK108" s="308"/>
      <c r="GL108" s="308"/>
      <c r="GM108" s="308"/>
      <c r="GN108" s="308"/>
      <c r="GO108" s="308"/>
      <c r="GP108" s="308"/>
      <c r="GQ108" s="308"/>
      <c r="GR108" s="308"/>
      <c r="GS108" s="308"/>
      <c r="GT108" s="308"/>
      <c r="GU108" s="308"/>
      <c r="GV108" s="308"/>
      <c r="GW108" s="308"/>
      <c r="GX108" s="308"/>
      <c r="GY108" s="308"/>
      <c r="GZ108" s="308"/>
      <c r="HA108" s="308"/>
      <c r="HB108" s="308"/>
      <c r="HC108" s="308"/>
      <c r="HD108" s="308"/>
      <c r="HE108" s="308"/>
      <c r="HF108" s="308"/>
      <c r="HG108" s="308"/>
      <c r="HH108" s="308"/>
      <c r="HI108" s="308"/>
      <c r="HJ108" s="308"/>
      <c r="HK108" s="308"/>
      <c r="HL108" s="308"/>
      <c r="HM108" s="308"/>
      <c r="HN108" s="308"/>
      <c r="HO108" s="308"/>
      <c r="HP108" s="308"/>
      <c r="HQ108" s="308"/>
      <c r="HR108" s="308"/>
      <c r="HS108" s="308"/>
      <c r="HT108" s="308"/>
      <c r="HU108" s="308"/>
      <c r="HV108" s="308"/>
      <c r="HW108" s="308"/>
      <c r="HX108" s="308"/>
      <c r="HY108" s="308"/>
      <c r="HZ108" s="308"/>
      <c r="IA108" s="308"/>
      <c r="IB108" s="308"/>
      <c r="IC108" s="308"/>
      <c r="ID108" s="308"/>
      <c r="IE108" s="308"/>
      <c r="IF108" s="308"/>
      <c r="IG108" s="308"/>
      <c r="IH108" s="308"/>
      <c r="II108" s="308"/>
    </row>
    <row r="109" spans="1:243" ht="12" customHeight="1">
      <c r="A109" s="323"/>
      <c r="B109" s="542"/>
      <c r="C109" s="542"/>
      <c r="D109" s="542" t="s">
        <v>425</v>
      </c>
      <c r="E109" s="542" t="s">
        <v>705</v>
      </c>
      <c r="F109" s="542" t="s">
        <v>482</v>
      </c>
      <c r="G109" s="529"/>
      <c r="H109" s="539">
        <f t="shared" si="8"/>
        <v>1431</v>
      </c>
      <c r="I109" s="543"/>
      <c r="J109" s="544" t="str">
        <f t="shared" si="9"/>
        <v>1,358 - 1,507</v>
      </c>
      <c r="K109" s="543"/>
      <c r="L109" s="543">
        <v>153</v>
      </c>
      <c r="M109" s="543"/>
      <c r="N109" s="543">
        <v>176</v>
      </c>
      <c r="O109" s="543"/>
      <c r="P109" s="543">
        <v>398</v>
      </c>
      <c r="Q109" s="543"/>
      <c r="R109" s="543">
        <v>306</v>
      </c>
      <c r="S109" s="543"/>
      <c r="T109" s="543">
        <v>197</v>
      </c>
      <c r="U109" s="543"/>
      <c r="V109" s="543">
        <v>201</v>
      </c>
      <c r="W109" s="543"/>
      <c r="X109" s="545">
        <v>86</v>
      </c>
      <c r="Y109" s="308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08"/>
      <c r="AL109" s="308"/>
      <c r="AM109" s="308"/>
      <c r="AN109" s="308"/>
      <c r="AO109" s="308"/>
      <c r="AP109" s="308"/>
      <c r="AQ109" s="308"/>
      <c r="AR109" s="308"/>
      <c r="AS109" s="308"/>
      <c r="AT109" s="308"/>
      <c r="AU109" s="308"/>
      <c r="AV109" s="308"/>
      <c r="AW109" s="308"/>
      <c r="AX109" s="308"/>
      <c r="AY109" s="308"/>
      <c r="AZ109" s="308"/>
      <c r="BA109" s="308"/>
      <c r="BB109" s="308"/>
      <c r="BC109" s="308"/>
      <c r="BD109" s="308"/>
      <c r="BE109" s="308"/>
      <c r="BF109" s="308"/>
      <c r="BG109" s="308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8"/>
      <c r="BS109" s="308"/>
      <c r="BT109" s="308"/>
      <c r="BU109" s="308"/>
      <c r="BV109" s="308"/>
      <c r="BW109" s="308"/>
      <c r="BX109" s="308"/>
      <c r="BY109" s="308"/>
      <c r="BZ109" s="308"/>
      <c r="CA109" s="308"/>
      <c r="CB109" s="308"/>
      <c r="CC109" s="308"/>
      <c r="CD109" s="308"/>
      <c r="CE109" s="308"/>
      <c r="CF109" s="308"/>
      <c r="CG109" s="308"/>
      <c r="CH109" s="308"/>
      <c r="CI109" s="308"/>
      <c r="CJ109" s="308"/>
      <c r="CK109" s="308"/>
      <c r="CL109" s="308"/>
      <c r="CM109" s="308"/>
      <c r="CN109" s="308"/>
      <c r="CO109" s="308"/>
      <c r="CP109" s="308"/>
      <c r="CQ109" s="308"/>
      <c r="CR109" s="308"/>
      <c r="CS109" s="308"/>
      <c r="CT109" s="308"/>
      <c r="CU109" s="308"/>
      <c r="CV109" s="308"/>
      <c r="CW109" s="308"/>
      <c r="CX109" s="308"/>
      <c r="CY109" s="308"/>
      <c r="CZ109" s="308"/>
      <c r="DA109" s="308"/>
      <c r="DB109" s="308"/>
      <c r="DC109" s="308"/>
      <c r="DD109" s="308"/>
      <c r="DE109" s="308"/>
      <c r="DF109" s="308"/>
      <c r="DG109" s="308"/>
      <c r="DH109" s="308"/>
      <c r="DI109" s="308"/>
      <c r="DJ109" s="308"/>
      <c r="DK109" s="308"/>
      <c r="DL109" s="308"/>
      <c r="DM109" s="308"/>
      <c r="DN109" s="308"/>
      <c r="DO109" s="308"/>
      <c r="DP109" s="308"/>
      <c r="DQ109" s="308"/>
      <c r="DR109" s="308"/>
      <c r="DS109" s="308"/>
      <c r="DT109" s="308"/>
      <c r="DU109" s="308"/>
      <c r="DV109" s="308"/>
      <c r="DW109" s="308"/>
      <c r="DX109" s="308"/>
      <c r="DY109" s="308"/>
      <c r="DZ109" s="308"/>
      <c r="EA109" s="308"/>
      <c r="EB109" s="308"/>
      <c r="EC109" s="308"/>
      <c r="ED109" s="308"/>
      <c r="EE109" s="308"/>
      <c r="EF109" s="308"/>
      <c r="EG109" s="308"/>
      <c r="EH109" s="308"/>
      <c r="EI109" s="308"/>
      <c r="EJ109" s="308"/>
      <c r="EK109" s="308"/>
      <c r="EL109" s="308"/>
      <c r="EM109" s="308"/>
      <c r="EN109" s="308"/>
      <c r="EO109" s="308"/>
      <c r="EP109" s="308"/>
      <c r="EQ109" s="308"/>
      <c r="ER109" s="308"/>
      <c r="ES109" s="308"/>
      <c r="ET109" s="308"/>
      <c r="EU109" s="308"/>
      <c r="EV109" s="308"/>
      <c r="EW109" s="308"/>
      <c r="EX109" s="308"/>
      <c r="EY109" s="308"/>
      <c r="EZ109" s="308"/>
      <c r="FA109" s="308"/>
      <c r="FB109" s="308"/>
      <c r="FC109" s="308"/>
      <c r="FD109" s="308"/>
      <c r="FE109" s="308"/>
      <c r="FF109" s="308"/>
      <c r="FG109" s="308"/>
      <c r="FH109" s="308"/>
      <c r="FI109" s="308"/>
      <c r="FJ109" s="308"/>
      <c r="FK109" s="308"/>
      <c r="FL109" s="308"/>
      <c r="FM109" s="308"/>
      <c r="FN109" s="308"/>
      <c r="FO109" s="308"/>
      <c r="FP109" s="308"/>
      <c r="FQ109" s="308"/>
      <c r="FR109" s="308"/>
      <c r="FS109" s="308"/>
      <c r="FT109" s="308"/>
      <c r="FU109" s="308"/>
      <c r="FV109" s="308"/>
      <c r="FW109" s="308"/>
      <c r="FX109" s="308"/>
      <c r="FY109" s="308"/>
      <c r="FZ109" s="308"/>
      <c r="GA109" s="308"/>
      <c r="GB109" s="308"/>
      <c r="GC109" s="308"/>
      <c r="GD109" s="308"/>
      <c r="GE109" s="308"/>
      <c r="GF109" s="308"/>
      <c r="GG109" s="308"/>
      <c r="GH109" s="308"/>
      <c r="GI109" s="308"/>
      <c r="GJ109" s="308"/>
      <c r="GK109" s="308"/>
      <c r="GL109" s="308"/>
      <c r="GM109" s="308"/>
      <c r="GN109" s="308"/>
      <c r="GO109" s="308"/>
      <c r="GP109" s="308"/>
      <c r="GQ109" s="308"/>
      <c r="GR109" s="308"/>
      <c r="GS109" s="308"/>
      <c r="GT109" s="308"/>
      <c r="GU109" s="308"/>
      <c r="GV109" s="308"/>
      <c r="GW109" s="308"/>
      <c r="GX109" s="308"/>
      <c r="GY109" s="308"/>
      <c r="GZ109" s="308"/>
      <c r="HA109" s="308"/>
      <c r="HB109" s="308"/>
      <c r="HC109" s="308"/>
      <c r="HD109" s="308"/>
      <c r="HE109" s="308"/>
      <c r="HF109" s="308"/>
      <c r="HG109" s="308"/>
      <c r="HH109" s="308"/>
      <c r="HI109" s="308"/>
      <c r="HJ109" s="308"/>
      <c r="HK109" s="308"/>
      <c r="HL109" s="308"/>
      <c r="HM109" s="308"/>
      <c r="HN109" s="308"/>
      <c r="HO109" s="308"/>
      <c r="HP109" s="308"/>
      <c r="HQ109" s="308"/>
      <c r="HR109" s="308"/>
      <c r="HS109" s="308"/>
      <c r="HT109" s="308"/>
      <c r="HU109" s="308"/>
      <c r="HV109" s="308"/>
      <c r="HW109" s="308"/>
      <c r="HX109" s="308"/>
      <c r="HY109" s="308"/>
      <c r="HZ109" s="308"/>
      <c r="IA109" s="308"/>
      <c r="IB109" s="308"/>
      <c r="IC109" s="308"/>
      <c r="ID109" s="308"/>
      <c r="IE109" s="308"/>
      <c r="IF109" s="308"/>
      <c r="IG109" s="308"/>
      <c r="IH109" s="308"/>
      <c r="II109" s="308"/>
    </row>
    <row r="110" spans="1:243" ht="12" customHeight="1">
      <c r="A110" s="323"/>
      <c r="B110" s="542"/>
      <c r="C110" s="542"/>
      <c r="D110" s="542"/>
      <c r="E110" s="542"/>
      <c r="F110" s="542"/>
      <c r="G110" s="529"/>
      <c r="H110" s="539"/>
      <c r="I110" s="543"/>
      <c r="J110" s="544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5"/>
      <c r="Y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  <c r="AL110" s="308"/>
      <c r="AM110" s="308"/>
      <c r="AN110" s="308"/>
      <c r="AO110" s="308"/>
      <c r="AP110" s="308"/>
      <c r="AQ110" s="308"/>
      <c r="AR110" s="308"/>
      <c r="AS110" s="308"/>
      <c r="AT110" s="308"/>
      <c r="AU110" s="308"/>
      <c r="AV110" s="308"/>
      <c r="AW110" s="308"/>
      <c r="AX110" s="308"/>
      <c r="AY110" s="308"/>
      <c r="AZ110" s="308"/>
      <c r="BA110" s="308"/>
      <c r="BB110" s="308"/>
      <c r="BC110" s="308"/>
      <c r="BD110" s="308"/>
      <c r="BE110" s="308"/>
      <c r="BF110" s="308"/>
      <c r="BG110" s="308"/>
      <c r="BH110" s="308"/>
      <c r="BI110" s="308"/>
      <c r="BJ110" s="308"/>
      <c r="BK110" s="308"/>
      <c r="BL110" s="308"/>
      <c r="BM110" s="308"/>
      <c r="BN110" s="308"/>
      <c r="BO110" s="308"/>
      <c r="BP110" s="308"/>
      <c r="BQ110" s="308"/>
      <c r="BR110" s="308"/>
      <c r="BS110" s="308"/>
      <c r="BT110" s="308"/>
      <c r="BU110" s="308"/>
      <c r="BV110" s="308"/>
      <c r="BW110" s="308"/>
      <c r="BX110" s="308"/>
      <c r="BY110" s="308"/>
      <c r="BZ110" s="308"/>
      <c r="CA110" s="308"/>
      <c r="CB110" s="308"/>
      <c r="CC110" s="308"/>
      <c r="CD110" s="308"/>
      <c r="CE110" s="308"/>
      <c r="CF110" s="308"/>
      <c r="CG110" s="308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308"/>
      <c r="DE110" s="308"/>
      <c r="DF110" s="308"/>
      <c r="DG110" s="308"/>
      <c r="DH110" s="308"/>
      <c r="DI110" s="308"/>
      <c r="DJ110" s="308"/>
      <c r="DK110" s="308"/>
      <c r="DL110" s="308"/>
      <c r="DM110" s="308"/>
      <c r="DN110" s="308"/>
      <c r="DO110" s="308"/>
      <c r="DP110" s="308"/>
      <c r="DQ110" s="308"/>
      <c r="DR110" s="308"/>
      <c r="DS110" s="308"/>
      <c r="DT110" s="308"/>
      <c r="DU110" s="308"/>
      <c r="DV110" s="308"/>
      <c r="DW110" s="308"/>
      <c r="DX110" s="308"/>
      <c r="DY110" s="308"/>
      <c r="DZ110" s="308"/>
      <c r="EA110" s="308"/>
      <c r="EB110" s="308"/>
      <c r="EC110" s="308"/>
      <c r="ED110" s="308"/>
      <c r="EE110" s="308"/>
      <c r="EF110" s="308"/>
      <c r="EG110" s="308"/>
      <c r="EH110" s="308"/>
      <c r="EI110" s="308"/>
      <c r="EJ110" s="308"/>
      <c r="EK110" s="308"/>
      <c r="EL110" s="308"/>
      <c r="EM110" s="308"/>
      <c r="EN110" s="308"/>
      <c r="EO110" s="308"/>
      <c r="EP110" s="308"/>
      <c r="EQ110" s="308"/>
      <c r="ER110" s="308"/>
      <c r="ES110" s="308"/>
      <c r="ET110" s="308"/>
      <c r="EU110" s="308"/>
      <c r="EV110" s="308"/>
      <c r="EW110" s="308"/>
      <c r="EX110" s="308"/>
      <c r="EY110" s="308"/>
      <c r="EZ110" s="308"/>
      <c r="FA110" s="308"/>
      <c r="FB110" s="308"/>
      <c r="FC110" s="308"/>
      <c r="FD110" s="308"/>
      <c r="FE110" s="308"/>
      <c r="FF110" s="308"/>
      <c r="FG110" s="308"/>
      <c r="FH110" s="308"/>
      <c r="FI110" s="308"/>
      <c r="FJ110" s="308"/>
      <c r="FK110" s="308"/>
      <c r="FL110" s="308"/>
      <c r="FM110" s="308"/>
      <c r="FN110" s="308"/>
      <c r="FO110" s="308"/>
      <c r="FP110" s="308"/>
      <c r="FQ110" s="308"/>
      <c r="FR110" s="308"/>
      <c r="FS110" s="308"/>
      <c r="FT110" s="308"/>
      <c r="FU110" s="308"/>
      <c r="FV110" s="308"/>
      <c r="FW110" s="308"/>
      <c r="FX110" s="308"/>
      <c r="FY110" s="308"/>
      <c r="FZ110" s="308"/>
      <c r="GA110" s="308"/>
      <c r="GB110" s="308"/>
      <c r="GC110" s="308"/>
      <c r="GD110" s="308"/>
      <c r="GE110" s="308"/>
      <c r="GF110" s="308"/>
      <c r="GG110" s="308"/>
      <c r="GH110" s="308"/>
      <c r="GI110" s="308"/>
      <c r="GJ110" s="308"/>
      <c r="GK110" s="308"/>
      <c r="GL110" s="308"/>
      <c r="GM110" s="308"/>
      <c r="GN110" s="308"/>
      <c r="GO110" s="308"/>
      <c r="GP110" s="308"/>
      <c r="GQ110" s="308"/>
      <c r="GR110" s="308"/>
      <c r="GS110" s="308"/>
      <c r="GT110" s="308"/>
      <c r="GU110" s="308"/>
      <c r="GV110" s="308"/>
      <c r="GW110" s="308"/>
      <c r="GX110" s="308"/>
      <c r="GY110" s="308"/>
      <c r="GZ110" s="308"/>
      <c r="HA110" s="308"/>
      <c r="HB110" s="308"/>
      <c r="HC110" s="308"/>
      <c r="HD110" s="308"/>
      <c r="HE110" s="308"/>
      <c r="HF110" s="308"/>
      <c r="HG110" s="308"/>
      <c r="HH110" s="308"/>
      <c r="HI110" s="308"/>
      <c r="HJ110" s="308"/>
      <c r="HK110" s="308"/>
      <c r="HL110" s="308"/>
      <c r="HM110" s="308"/>
      <c r="HN110" s="308"/>
      <c r="HO110" s="308"/>
      <c r="HP110" s="308"/>
      <c r="HQ110" s="308"/>
      <c r="HR110" s="308"/>
      <c r="HS110" s="308"/>
      <c r="HT110" s="308"/>
      <c r="HU110" s="308"/>
      <c r="HV110" s="308"/>
      <c r="HW110" s="308"/>
      <c r="HX110" s="308"/>
      <c r="HY110" s="308"/>
      <c r="HZ110" s="308"/>
      <c r="IA110" s="308"/>
      <c r="IB110" s="308"/>
      <c r="IC110" s="308"/>
      <c r="ID110" s="308"/>
      <c r="IE110" s="308"/>
      <c r="IF110" s="308"/>
      <c r="IG110" s="308"/>
      <c r="IH110" s="308"/>
      <c r="II110" s="308"/>
    </row>
    <row r="111" spans="1:243" ht="12" customHeight="1">
      <c r="A111" s="322"/>
      <c r="B111" s="538" t="s">
        <v>830</v>
      </c>
      <c r="C111" s="538"/>
      <c r="D111" s="538"/>
      <c r="E111" s="542"/>
      <c r="F111" s="538"/>
      <c r="G111" s="529"/>
      <c r="H111" s="539">
        <f>SUM(L111:V111)</f>
        <v>16729</v>
      </c>
      <c r="I111" s="539"/>
      <c r="J111" s="540" t="str">
        <f>TEXT(H111*((1-(1/(9*H111))-(1.96/(3*(H111^0.5))))^3),"#,##0")&amp;" - "&amp;TEXT((H111+1)*((1-(1/(9*(H111+1)))+(1.96/(3*(H111+1)^0.5)))^3),"#,##0")</f>
        <v>16,476 - 16,984</v>
      </c>
      <c r="K111" s="539"/>
      <c r="L111" s="539">
        <v>1385</v>
      </c>
      <c r="M111" s="539"/>
      <c r="N111" s="539">
        <v>1843</v>
      </c>
      <c r="O111" s="539"/>
      <c r="P111" s="539">
        <v>4795</v>
      </c>
      <c r="Q111" s="539"/>
      <c r="R111" s="539">
        <v>3473</v>
      </c>
      <c r="S111" s="539"/>
      <c r="T111" s="539">
        <v>2632</v>
      </c>
      <c r="U111" s="539"/>
      <c r="V111" s="539">
        <v>2601</v>
      </c>
      <c r="W111" s="539"/>
      <c r="X111" s="541">
        <f>SUM(X113:X125)</f>
        <v>904</v>
      </c>
      <c r="Y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  <c r="AL111" s="308"/>
      <c r="AM111" s="308"/>
      <c r="AN111" s="308"/>
      <c r="AO111" s="308"/>
      <c r="AP111" s="308"/>
      <c r="AQ111" s="308"/>
      <c r="AR111" s="308"/>
      <c r="AS111" s="308"/>
      <c r="AT111" s="308"/>
      <c r="AU111" s="308"/>
      <c r="AV111" s="308"/>
      <c r="AW111" s="308"/>
      <c r="AX111" s="308"/>
      <c r="AY111" s="308"/>
      <c r="AZ111" s="308"/>
      <c r="BA111" s="308"/>
      <c r="BB111" s="308"/>
      <c r="BC111" s="308"/>
      <c r="BD111" s="308"/>
      <c r="BE111" s="308"/>
      <c r="BF111" s="308"/>
      <c r="BG111" s="308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8"/>
      <c r="BS111" s="308"/>
      <c r="BT111" s="308"/>
      <c r="BU111" s="308"/>
      <c r="BV111" s="308"/>
      <c r="BW111" s="308"/>
      <c r="BX111" s="308"/>
      <c r="BY111" s="308"/>
      <c r="BZ111" s="308"/>
      <c r="CA111" s="308"/>
      <c r="CB111" s="308"/>
      <c r="CC111" s="308"/>
      <c r="CD111" s="308"/>
      <c r="CE111" s="308"/>
      <c r="CF111" s="308"/>
      <c r="CG111" s="308"/>
      <c r="CH111" s="308"/>
      <c r="CI111" s="308"/>
      <c r="CJ111" s="308"/>
      <c r="CK111" s="308"/>
      <c r="CL111" s="308"/>
      <c r="CM111" s="308"/>
      <c r="CN111" s="308"/>
      <c r="CO111" s="308"/>
      <c r="CP111" s="308"/>
      <c r="CQ111" s="308"/>
      <c r="CR111" s="308"/>
      <c r="CS111" s="308"/>
      <c r="CT111" s="308"/>
      <c r="CU111" s="308"/>
      <c r="CV111" s="308"/>
      <c r="CW111" s="308"/>
      <c r="CX111" s="308"/>
      <c r="CY111" s="308"/>
      <c r="CZ111" s="308"/>
      <c r="DA111" s="308"/>
      <c r="DB111" s="308"/>
      <c r="DC111" s="308"/>
      <c r="DD111" s="308"/>
      <c r="DE111" s="308"/>
      <c r="DF111" s="308"/>
      <c r="DG111" s="308"/>
      <c r="DH111" s="308"/>
      <c r="DI111" s="308"/>
      <c r="DJ111" s="308"/>
      <c r="DK111" s="308"/>
      <c r="DL111" s="308"/>
      <c r="DM111" s="308"/>
      <c r="DN111" s="308"/>
      <c r="DO111" s="308"/>
      <c r="DP111" s="308"/>
      <c r="DQ111" s="308"/>
      <c r="DR111" s="308"/>
      <c r="DS111" s="308"/>
      <c r="DT111" s="308"/>
      <c r="DU111" s="308"/>
      <c r="DV111" s="308"/>
      <c r="DW111" s="308"/>
      <c r="DX111" s="308"/>
      <c r="DY111" s="308"/>
      <c r="DZ111" s="308"/>
      <c r="EA111" s="308"/>
      <c r="EB111" s="308"/>
      <c r="EC111" s="308"/>
      <c r="ED111" s="308"/>
      <c r="EE111" s="308"/>
      <c r="EF111" s="308"/>
      <c r="EG111" s="308"/>
      <c r="EH111" s="308"/>
      <c r="EI111" s="308"/>
      <c r="EJ111" s="308"/>
      <c r="EK111" s="308"/>
      <c r="EL111" s="308"/>
      <c r="EM111" s="308"/>
      <c r="EN111" s="308"/>
      <c r="EO111" s="308"/>
      <c r="EP111" s="308"/>
      <c r="EQ111" s="308"/>
      <c r="ER111" s="308"/>
      <c r="ES111" s="308"/>
      <c r="ET111" s="308"/>
      <c r="EU111" s="308"/>
      <c r="EV111" s="308"/>
      <c r="EW111" s="308"/>
      <c r="EX111" s="308"/>
      <c r="EY111" s="308"/>
      <c r="EZ111" s="308"/>
      <c r="FA111" s="308"/>
      <c r="FB111" s="308"/>
      <c r="FC111" s="308"/>
      <c r="FD111" s="308"/>
      <c r="FE111" s="308"/>
      <c r="FF111" s="308"/>
      <c r="FG111" s="308"/>
      <c r="FH111" s="308"/>
      <c r="FI111" s="308"/>
      <c r="FJ111" s="308"/>
      <c r="FK111" s="308"/>
      <c r="FL111" s="308"/>
      <c r="FM111" s="308"/>
      <c r="FN111" s="308"/>
      <c r="FO111" s="308"/>
      <c r="FP111" s="308"/>
      <c r="FQ111" s="308"/>
      <c r="FR111" s="308"/>
      <c r="FS111" s="308"/>
      <c r="FT111" s="308"/>
      <c r="FU111" s="308"/>
      <c r="FV111" s="308"/>
      <c r="FW111" s="308"/>
      <c r="FX111" s="308"/>
      <c r="FY111" s="308"/>
      <c r="FZ111" s="308"/>
      <c r="GA111" s="308"/>
      <c r="GB111" s="308"/>
      <c r="GC111" s="308"/>
      <c r="GD111" s="308"/>
      <c r="GE111" s="308"/>
      <c r="GF111" s="308"/>
      <c r="GG111" s="308"/>
      <c r="GH111" s="308"/>
      <c r="GI111" s="308"/>
      <c r="GJ111" s="308"/>
      <c r="GK111" s="308"/>
      <c r="GL111" s="308"/>
      <c r="GM111" s="308"/>
      <c r="GN111" s="308"/>
      <c r="GO111" s="308"/>
      <c r="GP111" s="308"/>
      <c r="GQ111" s="308"/>
      <c r="GR111" s="308"/>
      <c r="GS111" s="308"/>
      <c r="GT111" s="308"/>
      <c r="GU111" s="308"/>
      <c r="GV111" s="308"/>
      <c r="GW111" s="308"/>
      <c r="GX111" s="308"/>
      <c r="GY111" s="308"/>
      <c r="GZ111" s="308"/>
      <c r="HA111" s="308"/>
      <c r="HB111" s="308"/>
      <c r="HC111" s="308"/>
      <c r="HD111" s="308"/>
      <c r="HE111" s="308"/>
      <c r="HF111" s="308"/>
      <c r="HG111" s="308"/>
      <c r="HH111" s="308"/>
      <c r="HI111" s="308"/>
      <c r="HJ111" s="308"/>
      <c r="HK111" s="308"/>
      <c r="HL111" s="308"/>
      <c r="HM111" s="308"/>
      <c r="HN111" s="308"/>
      <c r="HO111" s="308"/>
      <c r="HP111" s="308"/>
      <c r="HQ111" s="308"/>
      <c r="HR111" s="308"/>
      <c r="HS111" s="308"/>
      <c r="HT111" s="308"/>
      <c r="HU111" s="308"/>
      <c r="HV111" s="308"/>
      <c r="HW111" s="308"/>
      <c r="HX111" s="308"/>
      <c r="HY111" s="308"/>
      <c r="HZ111" s="308"/>
      <c r="IA111" s="308"/>
      <c r="IB111" s="308"/>
      <c r="IC111" s="308"/>
      <c r="ID111" s="308"/>
      <c r="IE111" s="308"/>
      <c r="IF111" s="308"/>
      <c r="IG111" s="308"/>
      <c r="IH111" s="308"/>
      <c r="II111" s="308"/>
    </row>
    <row r="112" spans="1:243" ht="12" customHeight="1">
      <c r="A112" s="323"/>
      <c r="B112" s="542"/>
      <c r="C112" s="542"/>
      <c r="D112" s="542"/>
      <c r="E112" s="542"/>
      <c r="F112" s="542"/>
      <c r="G112" s="529"/>
      <c r="H112" s="539"/>
      <c r="I112" s="543"/>
      <c r="J112" s="544"/>
      <c r="K112" s="543"/>
      <c r="L112" s="543"/>
      <c r="M112" s="543"/>
      <c r="N112" s="543"/>
      <c r="O112" s="543"/>
      <c r="P112" s="543"/>
      <c r="Q112" s="543"/>
      <c r="R112" s="543"/>
      <c r="S112" s="543"/>
      <c r="T112" s="543"/>
      <c r="U112" s="543"/>
      <c r="V112" s="543"/>
      <c r="W112" s="543"/>
      <c r="X112" s="545"/>
      <c r="Y112" s="308"/>
      <c r="AA112" s="308"/>
      <c r="AB112" s="308"/>
      <c r="AC112" s="308"/>
      <c r="AD112" s="308"/>
      <c r="AE112" s="308"/>
      <c r="AF112" s="308"/>
      <c r="AG112" s="308"/>
      <c r="AH112" s="308"/>
      <c r="AI112" s="308"/>
      <c r="AJ112" s="308"/>
      <c r="AK112" s="308"/>
      <c r="AL112" s="308"/>
      <c r="AM112" s="308"/>
      <c r="AN112" s="308"/>
      <c r="AO112" s="308"/>
      <c r="AP112" s="308"/>
      <c r="AQ112" s="308"/>
      <c r="AR112" s="308"/>
      <c r="AS112" s="308"/>
      <c r="AT112" s="308"/>
      <c r="AU112" s="308"/>
      <c r="AV112" s="308"/>
      <c r="AW112" s="308"/>
      <c r="AX112" s="308"/>
      <c r="AY112" s="308"/>
      <c r="AZ112" s="308"/>
      <c r="BA112" s="308"/>
      <c r="BB112" s="308"/>
      <c r="BC112" s="308"/>
      <c r="BD112" s="308"/>
      <c r="BE112" s="308"/>
      <c r="BF112" s="308"/>
      <c r="BG112" s="308"/>
      <c r="BH112" s="308"/>
      <c r="BI112" s="308"/>
      <c r="BJ112" s="308"/>
      <c r="BK112" s="308"/>
      <c r="BL112" s="308"/>
      <c r="BM112" s="308"/>
      <c r="BN112" s="308"/>
      <c r="BO112" s="308"/>
      <c r="BP112" s="308"/>
      <c r="BQ112" s="308"/>
      <c r="BR112" s="308"/>
      <c r="BS112" s="308"/>
      <c r="BT112" s="308"/>
      <c r="BU112" s="308"/>
      <c r="BV112" s="308"/>
      <c r="BW112" s="308"/>
      <c r="BX112" s="308"/>
      <c r="BY112" s="308"/>
      <c r="BZ112" s="308"/>
      <c r="CA112" s="308"/>
      <c r="CB112" s="308"/>
      <c r="CC112" s="308"/>
      <c r="CD112" s="308"/>
      <c r="CE112" s="308"/>
      <c r="CF112" s="308"/>
      <c r="CG112" s="308"/>
      <c r="CH112" s="308"/>
      <c r="CI112" s="308"/>
      <c r="CJ112" s="308"/>
      <c r="CK112" s="308"/>
      <c r="CL112" s="308"/>
      <c r="CM112" s="308"/>
      <c r="CN112" s="308"/>
      <c r="CO112" s="308"/>
      <c r="CP112" s="308"/>
      <c r="CQ112" s="308"/>
      <c r="CR112" s="308"/>
      <c r="CS112" s="308"/>
      <c r="CT112" s="308"/>
      <c r="CU112" s="308"/>
      <c r="CV112" s="308"/>
      <c r="CW112" s="308"/>
      <c r="CX112" s="308"/>
      <c r="CY112" s="308"/>
      <c r="CZ112" s="308"/>
      <c r="DA112" s="308"/>
      <c r="DB112" s="308"/>
      <c r="DC112" s="308"/>
      <c r="DD112" s="308"/>
      <c r="DE112" s="308"/>
      <c r="DF112" s="308"/>
      <c r="DG112" s="308"/>
      <c r="DH112" s="308"/>
      <c r="DI112" s="308"/>
      <c r="DJ112" s="308"/>
      <c r="DK112" s="308"/>
      <c r="DL112" s="308"/>
      <c r="DM112" s="308"/>
      <c r="DN112" s="308"/>
      <c r="DO112" s="308"/>
      <c r="DP112" s="308"/>
      <c r="DQ112" s="308"/>
      <c r="DR112" s="308"/>
      <c r="DS112" s="308"/>
      <c r="DT112" s="308"/>
      <c r="DU112" s="308"/>
      <c r="DV112" s="308"/>
      <c r="DW112" s="308"/>
      <c r="DX112" s="308"/>
      <c r="DY112" s="308"/>
      <c r="DZ112" s="308"/>
      <c r="EA112" s="308"/>
      <c r="EB112" s="308"/>
      <c r="EC112" s="308"/>
      <c r="ED112" s="308"/>
      <c r="EE112" s="308"/>
      <c r="EF112" s="308"/>
      <c r="EG112" s="308"/>
      <c r="EH112" s="308"/>
      <c r="EI112" s="308"/>
      <c r="EJ112" s="308"/>
      <c r="EK112" s="308"/>
      <c r="EL112" s="308"/>
      <c r="EM112" s="308"/>
      <c r="EN112" s="308"/>
      <c r="EO112" s="308"/>
      <c r="EP112" s="308"/>
      <c r="EQ112" s="308"/>
      <c r="ER112" s="308"/>
      <c r="ES112" s="308"/>
      <c r="ET112" s="308"/>
      <c r="EU112" s="308"/>
      <c r="EV112" s="308"/>
      <c r="EW112" s="308"/>
      <c r="EX112" s="308"/>
      <c r="EY112" s="308"/>
      <c r="EZ112" s="308"/>
      <c r="FA112" s="308"/>
      <c r="FB112" s="308"/>
      <c r="FC112" s="308"/>
      <c r="FD112" s="308"/>
      <c r="FE112" s="308"/>
      <c r="FF112" s="308"/>
      <c r="FG112" s="308"/>
      <c r="FH112" s="308"/>
      <c r="FI112" s="308"/>
      <c r="FJ112" s="308"/>
      <c r="FK112" s="308"/>
      <c r="FL112" s="308"/>
      <c r="FM112" s="308"/>
      <c r="FN112" s="308"/>
      <c r="FO112" s="308"/>
      <c r="FP112" s="308"/>
      <c r="FQ112" s="308"/>
      <c r="FR112" s="308"/>
      <c r="FS112" s="308"/>
      <c r="FT112" s="308"/>
      <c r="FU112" s="308"/>
      <c r="FV112" s="308"/>
      <c r="FW112" s="308"/>
      <c r="FX112" s="308"/>
      <c r="FY112" s="308"/>
      <c r="FZ112" s="308"/>
      <c r="GA112" s="308"/>
      <c r="GB112" s="308"/>
      <c r="GC112" s="308"/>
      <c r="GD112" s="308"/>
      <c r="GE112" s="308"/>
      <c r="GF112" s="308"/>
      <c r="GG112" s="308"/>
      <c r="GH112" s="308"/>
      <c r="GI112" s="308"/>
      <c r="GJ112" s="308"/>
      <c r="GK112" s="308"/>
      <c r="GL112" s="308"/>
      <c r="GM112" s="308"/>
      <c r="GN112" s="308"/>
      <c r="GO112" s="308"/>
      <c r="GP112" s="308"/>
      <c r="GQ112" s="308"/>
      <c r="GR112" s="308"/>
      <c r="GS112" s="308"/>
      <c r="GT112" s="308"/>
      <c r="GU112" s="308"/>
      <c r="GV112" s="308"/>
      <c r="GW112" s="308"/>
      <c r="GX112" s="308"/>
      <c r="GY112" s="308"/>
      <c r="GZ112" s="308"/>
      <c r="HA112" s="308"/>
      <c r="HB112" s="308"/>
      <c r="HC112" s="308"/>
      <c r="HD112" s="308"/>
      <c r="HE112" s="308"/>
      <c r="HF112" s="308"/>
      <c r="HG112" s="308"/>
      <c r="HH112" s="308"/>
      <c r="HI112" s="308"/>
      <c r="HJ112" s="308"/>
      <c r="HK112" s="308"/>
      <c r="HL112" s="308"/>
      <c r="HM112" s="308"/>
      <c r="HN112" s="308"/>
      <c r="HO112" s="308"/>
      <c r="HP112" s="308"/>
      <c r="HQ112" s="308"/>
      <c r="HR112" s="308"/>
      <c r="HS112" s="308"/>
      <c r="HT112" s="308"/>
      <c r="HU112" s="308"/>
      <c r="HV112" s="308"/>
      <c r="HW112" s="308"/>
      <c r="HX112" s="308"/>
      <c r="HY112" s="308"/>
      <c r="HZ112" s="308"/>
      <c r="IA112" s="308"/>
      <c r="IB112" s="308"/>
      <c r="IC112" s="308"/>
      <c r="ID112" s="308"/>
      <c r="IE112" s="308"/>
      <c r="IF112" s="308"/>
      <c r="IG112" s="308"/>
      <c r="IH112" s="308"/>
      <c r="II112" s="308"/>
    </row>
    <row r="113" spans="1:243" ht="12" customHeight="1">
      <c r="A113" s="323"/>
      <c r="B113" s="542"/>
      <c r="C113" s="542"/>
      <c r="D113" s="542" t="s">
        <v>426</v>
      </c>
      <c r="E113" s="542" t="s">
        <v>706</v>
      </c>
      <c r="F113" s="542" t="s">
        <v>801</v>
      </c>
      <c r="G113" s="529"/>
      <c r="H113" s="539">
        <f aca="true" t="shared" si="10" ref="H113:H125">SUM(L113:V113)</f>
        <v>1266</v>
      </c>
      <c r="I113" s="543"/>
      <c r="J113" s="544" t="str">
        <f aca="true" t="shared" si="11" ref="J113:J125">TEXT(H113*((1-(1/(9*H113))-(1.96/(3*(H113^0.5))))^3),"#,##0")&amp;" - "&amp;TEXT((H113+1)*((1-(1/(9*(H113+1)))+(1.96/(3*(H113+1)^0.5)))^3),"#,##0")</f>
        <v>1,197 - 1,338</v>
      </c>
      <c r="K113" s="543"/>
      <c r="L113" s="543">
        <v>100</v>
      </c>
      <c r="M113" s="543"/>
      <c r="N113" s="543">
        <v>147</v>
      </c>
      <c r="O113" s="543"/>
      <c r="P113" s="543">
        <v>400</v>
      </c>
      <c r="Q113" s="543"/>
      <c r="R113" s="543">
        <v>238</v>
      </c>
      <c r="S113" s="543"/>
      <c r="T113" s="543">
        <v>175</v>
      </c>
      <c r="U113" s="543"/>
      <c r="V113" s="543">
        <v>206</v>
      </c>
      <c r="W113" s="543"/>
      <c r="X113" s="545">
        <v>73</v>
      </c>
      <c r="Y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8"/>
      <c r="AM113" s="308"/>
      <c r="AN113" s="308"/>
      <c r="AO113" s="308"/>
      <c r="AP113" s="308"/>
      <c r="AQ113" s="308"/>
      <c r="AR113" s="308"/>
      <c r="AS113" s="308"/>
      <c r="AT113" s="30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8"/>
      <c r="BS113" s="308"/>
      <c r="BT113" s="308"/>
      <c r="BU113" s="308"/>
      <c r="BV113" s="308"/>
      <c r="BW113" s="308"/>
      <c r="BX113" s="308"/>
      <c r="BY113" s="308"/>
      <c r="BZ113" s="308"/>
      <c r="CA113" s="308"/>
      <c r="CB113" s="308"/>
      <c r="CC113" s="308"/>
      <c r="CD113" s="308"/>
      <c r="CE113" s="308"/>
      <c r="CF113" s="308"/>
      <c r="CG113" s="308"/>
      <c r="CH113" s="308"/>
      <c r="CI113" s="308"/>
      <c r="CJ113" s="308"/>
      <c r="CK113" s="308"/>
      <c r="CL113" s="308"/>
      <c r="CM113" s="308"/>
      <c r="CN113" s="308"/>
      <c r="CO113" s="308"/>
      <c r="CP113" s="308"/>
      <c r="CQ113" s="308"/>
      <c r="CR113" s="308"/>
      <c r="CS113" s="308"/>
      <c r="CT113" s="308"/>
      <c r="CU113" s="308"/>
      <c r="CV113" s="308"/>
      <c r="CW113" s="308"/>
      <c r="CX113" s="308"/>
      <c r="CY113" s="308"/>
      <c r="CZ113" s="308"/>
      <c r="DA113" s="308"/>
      <c r="DB113" s="308"/>
      <c r="DC113" s="308"/>
      <c r="DD113" s="308"/>
      <c r="DE113" s="308"/>
      <c r="DF113" s="308"/>
      <c r="DG113" s="308"/>
      <c r="DH113" s="308"/>
      <c r="DI113" s="308"/>
      <c r="DJ113" s="308"/>
      <c r="DK113" s="308"/>
      <c r="DL113" s="308"/>
      <c r="DM113" s="308"/>
      <c r="DN113" s="308"/>
      <c r="DO113" s="308"/>
      <c r="DP113" s="308"/>
      <c r="DQ113" s="308"/>
      <c r="DR113" s="308"/>
      <c r="DS113" s="308"/>
      <c r="DT113" s="308"/>
      <c r="DU113" s="308"/>
      <c r="DV113" s="308"/>
      <c r="DW113" s="308"/>
      <c r="DX113" s="308"/>
      <c r="DY113" s="308"/>
      <c r="DZ113" s="308"/>
      <c r="EA113" s="308"/>
      <c r="EB113" s="308"/>
      <c r="EC113" s="308"/>
      <c r="ED113" s="308"/>
      <c r="EE113" s="308"/>
      <c r="EF113" s="308"/>
      <c r="EG113" s="308"/>
      <c r="EH113" s="308"/>
      <c r="EI113" s="308"/>
      <c r="EJ113" s="308"/>
      <c r="EK113" s="308"/>
      <c r="EL113" s="308"/>
      <c r="EM113" s="308"/>
      <c r="EN113" s="308"/>
      <c r="EO113" s="308"/>
      <c r="EP113" s="308"/>
      <c r="EQ113" s="308"/>
      <c r="ER113" s="308"/>
      <c r="ES113" s="308"/>
      <c r="ET113" s="308"/>
      <c r="EU113" s="308"/>
      <c r="EV113" s="308"/>
      <c r="EW113" s="308"/>
      <c r="EX113" s="308"/>
      <c r="EY113" s="308"/>
      <c r="EZ113" s="308"/>
      <c r="FA113" s="308"/>
      <c r="FB113" s="308"/>
      <c r="FC113" s="308"/>
      <c r="FD113" s="308"/>
      <c r="FE113" s="308"/>
      <c r="FF113" s="308"/>
      <c r="FG113" s="308"/>
      <c r="FH113" s="308"/>
      <c r="FI113" s="308"/>
      <c r="FJ113" s="308"/>
      <c r="FK113" s="308"/>
      <c r="FL113" s="308"/>
      <c r="FM113" s="308"/>
      <c r="FN113" s="308"/>
      <c r="FO113" s="308"/>
      <c r="FP113" s="308"/>
      <c r="FQ113" s="308"/>
      <c r="FR113" s="308"/>
      <c r="FS113" s="308"/>
      <c r="FT113" s="308"/>
      <c r="FU113" s="308"/>
      <c r="FV113" s="308"/>
      <c r="FW113" s="308"/>
      <c r="FX113" s="308"/>
      <c r="FY113" s="308"/>
      <c r="FZ113" s="308"/>
      <c r="GA113" s="308"/>
      <c r="GB113" s="308"/>
      <c r="GC113" s="308"/>
      <c r="GD113" s="308"/>
      <c r="GE113" s="308"/>
      <c r="GF113" s="308"/>
      <c r="GG113" s="308"/>
      <c r="GH113" s="308"/>
      <c r="GI113" s="308"/>
      <c r="GJ113" s="308"/>
      <c r="GK113" s="308"/>
      <c r="GL113" s="308"/>
      <c r="GM113" s="308"/>
      <c r="GN113" s="308"/>
      <c r="GO113" s="308"/>
      <c r="GP113" s="308"/>
      <c r="GQ113" s="308"/>
      <c r="GR113" s="308"/>
      <c r="GS113" s="308"/>
      <c r="GT113" s="308"/>
      <c r="GU113" s="308"/>
      <c r="GV113" s="308"/>
      <c r="GW113" s="308"/>
      <c r="GX113" s="308"/>
      <c r="GY113" s="308"/>
      <c r="GZ113" s="308"/>
      <c r="HA113" s="308"/>
      <c r="HB113" s="308"/>
      <c r="HC113" s="308"/>
      <c r="HD113" s="308"/>
      <c r="HE113" s="308"/>
      <c r="HF113" s="308"/>
      <c r="HG113" s="308"/>
      <c r="HH113" s="308"/>
      <c r="HI113" s="308"/>
      <c r="HJ113" s="308"/>
      <c r="HK113" s="308"/>
      <c r="HL113" s="308"/>
      <c r="HM113" s="308"/>
      <c r="HN113" s="308"/>
      <c r="HO113" s="308"/>
      <c r="HP113" s="308"/>
      <c r="HQ113" s="308"/>
      <c r="HR113" s="308"/>
      <c r="HS113" s="308"/>
      <c r="HT113" s="308"/>
      <c r="HU113" s="308"/>
      <c r="HV113" s="308"/>
      <c r="HW113" s="308"/>
      <c r="HX113" s="308"/>
      <c r="HY113" s="308"/>
      <c r="HZ113" s="308"/>
      <c r="IA113" s="308"/>
      <c r="IB113" s="308"/>
      <c r="IC113" s="308"/>
      <c r="ID113" s="308"/>
      <c r="IE113" s="308"/>
      <c r="IF113" s="308"/>
      <c r="IG113" s="308"/>
      <c r="IH113" s="308"/>
      <c r="II113" s="308"/>
    </row>
    <row r="114" spans="1:243" ht="12" customHeight="1">
      <c r="A114" s="323"/>
      <c r="B114" s="542"/>
      <c r="C114" s="542"/>
      <c r="D114" s="542" t="s">
        <v>427</v>
      </c>
      <c r="E114" s="542" t="s">
        <v>707</v>
      </c>
      <c r="F114" s="542" t="s">
        <v>802</v>
      </c>
      <c r="G114" s="529"/>
      <c r="H114" s="539">
        <f t="shared" si="10"/>
        <v>1271</v>
      </c>
      <c r="I114" s="543"/>
      <c r="J114" s="544" t="str">
        <f t="shared" si="11"/>
        <v>1,202 - 1,343</v>
      </c>
      <c r="K114" s="543"/>
      <c r="L114" s="543">
        <v>111</v>
      </c>
      <c r="M114" s="543"/>
      <c r="N114" s="543">
        <v>147</v>
      </c>
      <c r="O114" s="543"/>
      <c r="P114" s="543">
        <v>330</v>
      </c>
      <c r="Q114" s="543"/>
      <c r="R114" s="543">
        <v>268</v>
      </c>
      <c r="S114" s="543"/>
      <c r="T114" s="543">
        <v>200</v>
      </c>
      <c r="U114" s="543"/>
      <c r="V114" s="543">
        <v>215</v>
      </c>
      <c r="W114" s="543"/>
      <c r="X114" s="545">
        <v>79</v>
      </c>
      <c r="Y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8"/>
      <c r="BS114" s="308"/>
      <c r="BT114" s="308"/>
      <c r="BU114" s="308"/>
      <c r="BV114" s="308"/>
      <c r="BW114" s="308"/>
      <c r="BX114" s="308"/>
      <c r="BY114" s="308"/>
      <c r="BZ114" s="308"/>
      <c r="CA114" s="308"/>
      <c r="CB114" s="308"/>
      <c r="CC114" s="308"/>
      <c r="CD114" s="308"/>
      <c r="CE114" s="308"/>
      <c r="CF114" s="308"/>
      <c r="CG114" s="308"/>
      <c r="CH114" s="308"/>
      <c r="CI114" s="308"/>
      <c r="CJ114" s="308"/>
      <c r="CK114" s="308"/>
      <c r="CL114" s="308"/>
      <c r="CM114" s="308"/>
      <c r="CN114" s="308"/>
      <c r="CO114" s="308"/>
      <c r="CP114" s="308"/>
      <c r="CQ114" s="308"/>
      <c r="CR114" s="308"/>
      <c r="CS114" s="308"/>
      <c r="CT114" s="308"/>
      <c r="CU114" s="308"/>
      <c r="CV114" s="308"/>
      <c r="CW114" s="308"/>
      <c r="CX114" s="308"/>
      <c r="CY114" s="308"/>
      <c r="CZ114" s="308"/>
      <c r="DA114" s="308"/>
      <c r="DB114" s="308"/>
      <c r="DC114" s="308"/>
      <c r="DD114" s="308"/>
      <c r="DE114" s="308"/>
      <c r="DF114" s="308"/>
      <c r="DG114" s="308"/>
      <c r="DH114" s="308"/>
      <c r="DI114" s="308"/>
      <c r="DJ114" s="308"/>
      <c r="DK114" s="308"/>
      <c r="DL114" s="308"/>
      <c r="DM114" s="308"/>
      <c r="DN114" s="308"/>
      <c r="DO114" s="308"/>
      <c r="DP114" s="308"/>
      <c r="DQ114" s="308"/>
      <c r="DR114" s="308"/>
      <c r="DS114" s="308"/>
      <c r="DT114" s="308"/>
      <c r="DU114" s="308"/>
      <c r="DV114" s="308"/>
      <c r="DW114" s="308"/>
      <c r="DX114" s="308"/>
      <c r="DY114" s="308"/>
      <c r="DZ114" s="308"/>
      <c r="EA114" s="308"/>
      <c r="EB114" s="308"/>
      <c r="EC114" s="308"/>
      <c r="ED114" s="308"/>
      <c r="EE114" s="308"/>
      <c r="EF114" s="308"/>
      <c r="EG114" s="308"/>
      <c r="EH114" s="308"/>
      <c r="EI114" s="308"/>
      <c r="EJ114" s="308"/>
      <c r="EK114" s="308"/>
      <c r="EL114" s="308"/>
      <c r="EM114" s="308"/>
      <c r="EN114" s="308"/>
      <c r="EO114" s="308"/>
      <c r="EP114" s="308"/>
      <c r="EQ114" s="308"/>
      <c r="ER114" s="308"/>
      <c r="ES114" s="308"/>
      <c r="ET114" s="308"/>
      <c r="EU114" s="308"/>
      <c r="EV114" s="308"/>
      <c r="EW114" s="308"/>
      <c r="EX114" s="308"/>
      <c r="EY114" s="308"/>
      <c r="EZ114" s="308"/>
      <c r="FA114" s="308"/>
      <c r="FB114" s="308"/>
      <c r="FC114" s="308"/>
      <c r="FD114" s="308"/>
      <c r="FE114" s="308"/>
      <c r="FF114" s="308"/>
      <c r="FG114" s="308"/>
      <c r="FH114" s="308"/>
      <c r="FI114" s="308"/>
      <c r="FJ114" s="308"/>
      <c r="FK114" s="308"/>
      <c r="FL114" s="308"/>
      <c r="FM114" s="308"/>
      <c r="FN114" s="308"/>
      <c r="FO114" s="308"/>
      <c r="FP114" s="308"/>
      <c r="FQ114" s="308"/>
      <c r="FR114" s="308"/>
      <c r="FS114" s="308"/>
      <c r="FT114" s="308"/>
      <c r="FU114" s="308"/>
      <c r="FV114" s="308"/>
      <c r="FW114" s="308"/>
      <c r="FX114" s="308"/>
      <c r="FY114" s="308"/>
      <c r="FZ114" s="308"/>
      <c r="GA114" s="308"/>
      <c r="GB114" s="308"/>
      <c r="GC114" s="308"/>
      <c r="GD114" s="308"/>
      <c r="GE114" s="308"/>
      <c r="GF114" s="308"/>
      <c r="GG114" s="308"/>
      <c r="GH114" s="308"/>
      <c r="GI114" s="308"/>
      <c r="GJ114" s="308"/>
      <c r="GK114" s="308"/>
      <c r="GL114" s="308"/>
      <c r="GM114" s="308"/>
      <c r="GN114" s="308"/>
      <c r="GO114" s="308"/>
      <c r="GP114" s="308"/>
      <c r="GQ114" s="308"/>
      <c r="GR114" s="308"/>
      <c r="GS114" s="308"/>
      <c r="GT114" s="308"/>
      <c r="GU114" s="308"/>
      <c r="GV114" s="308"/>
      <c r="GW114" s="308"/>
      <c r="GX114" s="308"/>
      <c r="GY114" s="308"/>
      <c r="GZ114" s="308"/>
      <c r="HA114" s="308"/>
      <c r="HB114" s="308"/>
      <c r="HC114" s="308"/>
      <c r="HD114" s="308"/>
      <c r="HE114" s="308"/>
      <c r="HF114" s="308"/>
      <c r="HG114" s="308"/>
      <c r="HH114" s="308"/>
      <c r="HI114" s="308"/>
      <c r="HJ114" s="308"/>
      <c r="HK114" s="308"/>
      <c r="HL114" s="308"/>
      <c r="HM114" s="308"/>
      <c r="HN114" s="308"/>
      <c r="HO114" s="308"/>
      <c r="HP114" s="308"/>
      <c r="HQ114" s="308"/>
      <c r="HR114" s="308"/>
      <c r="HS114" s="308"/>
      <c r="HT114" s="308"/>
      <c r="HU114" s="308"/>
      <c r="HV114" s="308"/>
      <c r="HW114" s="308"/>
      <c r="HX114" s="308"/>
      <c r="HY114" s="308"/>
      <c r="HZ114" s="308"/>
      <c r="IA114" s="308"/>
      <c r="IB114" s="308"/>
      <c r="IC114" s="308"/>
      <c r="ID114" s="308"/>
      <c r="IE114" s="308"/>
      <c r="IF114" s="308"/>
      <c r="IG114" s="308"/>
      <c r="IH114" s="308"/>
      <c r="II114" s="308"/>
    </row>
    <row r="115" spans="1:243" ht="12" customHeight="1">
      <c r="A115" s="323"/>
      <c r="B115" s="542"/>
      <c r="C115" s="542"/>
      <c r="D115" s="542" t="s">
        <v>428</v>
      </c>
      <c r="E115" s="542" t="s">
        <v>708</v>
      </c>
      <c r="F115" s="542" t="s">
        <v>803</v>
      </c>
      <c r="G115" s="529"/>
      <c r="H115" s="539">
        <f t="shared" si="10"/>
        <v>467</v>
      </c>
      <c r="I115" s="543"/>
      <c r="J115" s="544" t="str">
        <f t="shared" si="11"/>
        <v>426 - 511</v>
      </c>
      <c r="K115" s="543"/>
      <c r="L115" s="543">
        <v>51</v>
      </c>
      <c r="M115" s="543"/>
      <c r="N115" s="543">
        <v>61</v>
      </c>
      <c r="O115" s="543"/>
      <c r="P115" s="543">
        <v>141</v>
      </c>
      <c r="Q115" s="543"/>
      <c r="R115" s="543">
        <v>97</v>
      </c>
      <c r="S115" s="543"/>
      <c r="T115" s="543">
        <v>69</v>
      </c>
      <c r="U115" s="543"/>
      <c r="V115" s="543">
        <v>48</v>
      </c>
      <c r="W115" s="543"/>
      <c r="X115" s="545">
        <v>41</v>
      </c>
      <c r="Y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8"/>
      <c r="BS115" s="308"/>
      <c r="BT115" s="308"/>
      <c r="BU115" s="308"/>
      <c r="BV115" s="308"/>
      <c r="BW115" s="308"/>
      <c r="BX115" s="308"/>
      <c r="BY115" s="308"/>
      <c r="BZ115" s="308"/>
      <c r="CA115" s="308"/>
      <c r="CB115" s="308"/>
      <c r="CC115" s="308"/>
      <c r="CD115" s="308"/>
      <c r="CE115" s="308"/>
      <c r="CF115" s="308"/>
      <c r="CG115" s="308"/>
      <c r="CH115" s="308"/>
      <c r="CI115" s="308"/>
      <c r="CJ115" s="308"/>
      <c r="CK115" s="308"/>
      <c r="CL115" s="308"/>
      <c r="CM115" s="308"/>
      <c r="CN115" s="308"/>
      <c r="CO115" s="308"/>
      <c r="CP115" s="308"/>
      <c r="CQ115" s="308"/>
      <c r="CR115" s="308"/>
      <c r="CS115" s="308"/>
      <c r="CT115" s="308"/>
      <c r="CU115" s="308"/>
      <c r="CV115" s="308"/>
      <c r="CW115" s="308"/>
      <c r="CX115" s="308"/>
      <c r="CY115" s="308"/>
      <c r="CZ115" s="308"/>
      <c r="DA115" s="308"/>
      <c r="DB115" s="308"/>
      <c r="DC115" s="308"/>
      <c r="DD115" s="308"/>
      <c r="DE115" s="308"/>
      <c r="DF115" s="308"/>
      <c r="DG115" s="308"/>
      <c r="DH115" s="308"/>
      <c r="DI115" s="308"/>
      <c r="DJ115" s="308"/>
      <c r="DK115" s="308"/>
      <c r="DL115" s="308"/>
      <c r="DM115" s="308"/>
      <c r="DN115" s="308"/>
      <c r="DO115" s="308"/>
      <c r="DP115" s="308"/>
      <c r="DQ115" s="308"/>
      <c r="DR115" s="308"/>
      <c r="DS115" s="308"/>
      <c r="DT115" s="308"/>
      <c r="DU115" s="308"/>
      <c r="DV115" s="308"/>
      <c r="DW115" s="308"/>
      <c r="DX115" s="308"/>
      <c r="DY115" s="308"/>
      <c r="DZ115" s="308"/>
      <c r="EA115" s="308"/>
      <c r="EB115" s="308"/>
      <c r="EC115" s="308"/>
      <c r="ED115" s="308"/>
      <c r="EE115" s="308"/>
      <c r="EF115" s="308"/>
      <c r="EG115" s="308"/>
      <c r="EH115" s="308"/>
      <c r="EI115" s="308"/>
      <c r="EJ115" s="308"/>
      <c r="EK115" s="308"/>
      <c r="EL115" s="308"/>
      <c r="EM115" s="308"/>
      <c r="EN115" s="308"/>
      <c r="EO115" s="308"/>
      <c r="EP115" s="308"/>
      <c r="EQ115" s="308"/>
      <c r="ER115" s="308"/>
      <c r="ES115" s="308"/>
      <c r="ET115" s="308"/>
      <c r="EU115" s="308"/>
      <c r="EV115" s="308"/>
      <c r="EW115" s="308"/>
      <c r="EX115" s="308"/>
      <c r="EY115" s="308"/>
      <c r="EZ115" s="308"/>
      <c r="FA115" s="308"/>
      <c r="FB115" s="308"/>
      <c r="FC115" s="308"/>
      <c r="FD115" s="308"/>
      <c r="FE115" s="308"/>
      <c r="FF115" s="308"/>
      <c r="FG115" s="308"/>
      <c r="FH115" s="308"/>
      <c r="FI115" s="308"/>
      <c r="FJ115" s="308"/>
      <c r="FK115" s="308"/>
      <c r="FL115" s="308"/>
      <c r="FM115" s="308"/>
      <c r="FN115" s="308"/>
      <c r="FO115" s="308"/>
      <c r="FP115" s="308"/>
      <c r="FQ115" s="308"/>
      <c r="FR115" s="308"/>
      <c r="FS115" s="308"/>
      <c r="FT115" s="308"/>
      <c r="FU115" s="308"/>
      <c r="FV115" s="308"/>
      <c r="FW115" s="308"/>
      <c r="FX115" s="308"/>
      <c r="FY115" s="308"/>
      <c r="FZ115" s="308"/>
      <c r="GA115" s="308"/>
      <c r="GB115" s="308"/>
      <c r="GC115" s="308"/>
      <c r="GD115" s="308"/>
      <c r="GE115" s="308"/>
      <c r="GF115" s="308"/>
      <c r="GG115" s="308"/>
      <c r="GH115" s="308"/>
      <c r="GI115" s="308"/>
      <c r="GJ115" s="308"/>
      <c r="GK115" s="308"/>
      <c r="GL115" s="308"/>
      <c r="GM115" s="308"/>
      <c r="GN115" s="308"/>
      <c r="GO115" s="308"/>
      <c r="GP115" s="308"/>
      <c r="GQ115" s="308"/>
      <c r="GR115" s="308"/>
      <c r="GS115" s="308"/>
      <c r="GT115" s="308"/>
      <c r="GU115" s="308"/>
      <c r="GV115" s="308"/>
      <c r="GW115" s="308"/>
      <c r="GX115" s="308"/>
      <c r="GY115" s="308"/>
      <c r="GZ115" s="308"/>
      <c r="HA115" s="308"/>
      <c r="HB115" s="308"/>
      <c r="HC115" s="308"/>
      <c r="HD115" s="308"/>
      <c r="HE115" s="308"/>
      <c r="HF115" s="308"/>
      <c r="HG115" s="308"/>
      <c r="HH115" s="308"/>
      <c r="HI115" s="308"/>
      <c r="HJ115" s="308"/>
      <c r="HK115" s="308"/>
      <c r="HL115" s="308"/>
      <c r="HM115" s="308"/>
      <c r="HN115" s="308"/>
      <c r="HO115" s="308"/>
      <c r="HP115" s="308"/>
      <c r="HQ115" s="308"/>
      <c r="HR115" s="308"/>
      <c r="HS115" s="308"/>
      <c r="HT115" s="308"/>
      <c r="HU115" s="308"/>
      <c r="HV115" s="308"/>
      <c r="HW115" s="308"/>
      <c r="HX115" s="308"/>
      <c r="HY115" s="308"/>
      <c r="HZ115" s="308"/>
      <c r="IA115" s="308"/>
      <c r="IB115" s="308"/>
      <c r="IC115" s="308"/>
      <c r="ID115" s="308"/>
      <c r="IE115" s="308"/>
      <c r="IF115" s="308"/>
      <c r="IG115" s="308"/>
      <c r="IH115" s="308"/>
      <c r="II115" s="308"/>
    </row>
    <row r="116" spans="1:243" ht="12" customHeight="1">
      <c r="A116" s="323"/>
      <c r="B116" s="542"/>
      <c r="C116" s="542"/>
      <c r="D116" s="542" t="s">
        <v>896</v>
      </c>
      <c r="E116" s="542" t="s">
        <v>898</v>
      </c>
      <c r="F116" s="542" t="s">
        <v>895</v>
      </c>
      <c r="G116" s="529"/>
      <c r="H116" s="539">
        <f t="shared" si="10"/>
        <v>3538</v>
      </c>
      <c r="I116" s="543"/>
      <c r="J116" s="544" t="str">
        <f t="shared" si="11"/>
        <v>3,422 - 3,657</v>
      </c>
      <c r="K116" s="543"/>
      <c r="L116" s="543">
        <v>266</v>
      </c>
      <c r="M116" s="543"/>
      <c r="N116" s="543">
        <v>348</v>
      </c>
      <c r="O116" s="543"/>
      <c r="P116" s="543">
        <v>965</v>
      </c>
      <c r="Q116" s="543"/>
      <c r="R116" s="543">
        <v>746</v>
      </c>
      <c r="S116" s="543"/>
      <c r="T116" s="543">
        <v>604</v>
      </c>
      <c r="U116" s="543"/>
      <c r="V116" s="543">
        <v>609</v>
      </c>
      <c r="W116" s="543"/>
      <c r="X116" s="545">
        <v>151</v>
      </c>
      <c r="Y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8"/>
      <c r="AT116" s="308"/>
      <c r="AU116" s="308"/>
      <c r="AV116" s="308"/>
      <c r="AW116" s="308"/>
      <c r="AX116" s="308"/>
      <c r="AY116" s="308"/>
      <c r="AZ116" s="308"/>
      <c r="BA116" s="308"/>
      <c r="BB116" s="308"/>
      <c r="BC116" s="308"/>
      <c r="BD116" s="308"/>
      <c r="BE116" s="308"/>
      <c r="BF116" s="308"/>
      <c r="BG116" s="308"/>
      <c r="BH116" s="308"/>
      <c r="BI116" s="308"/>
      <c r="BJ116" s="308"/>
      <c r="BK116" s="308"/>
      <c r="BL116" s="308"/>
      <c r="BM116" s="308"/>
      <c r="BN116" s="308"/>
      <c r="BO116" s="308"/>
      <c r="BP116" s="308"/>
      <c r="BQ116" s="308"/>
      <c r="BR116" s="308"/>
      <c r="BS116" s="308"/>
      <c r="BT116" s="308"/>
      <c r="BU116" s="308"/>
      <c r="BV116" s="308"/>
      <c r="BW116" s="308"/>
      <c r="BX116" s="308"/>
      <c r="BY116" s="308"/>
      <c r="BZ116" s="308"/>
      <c r="CA116" s="308"/>
      <c r="CB116" s="308"/>
      <c r="CC116" s="308"/>
      <c r="CD116" s="308"/>
      <c r="CE116" s="308"/>
      <c r="CF116" s="308"/>
      <c r="CG116" s="308"/>
      <c r="CH116" s="308"/>
      <c r="CI116" s="308"/>
      <c r="CJ116" s="308"/>
      <c r="CK116" s="308"/>
      <c r="CL116" s="308"/>
      <c r="CM116" s="308"/>
      <c r="CN116" s="308"/>
      <c r="CO116" s="308"/>
      <c r="CP116" s="308"/>
      <c r="CQ116" s="308"/>
      <c r="CR116" s="308"/>
      <c r="CS116" s="308"/>
      <c r="CT116" s="308"/>
      <c r="CU116" s="308"/>
      <c r="CV116" s="308"/>
      <c r="CW116" s="308"/>
      <c r="CX116" s="308"/>
      <c r="CY116" s="308"/>
      <c r="CZ116" s="308"/>
      <c r="DA116" s="308"/>
      <c r="DB116" s="308"/>
      <c r="DC116" s="308"/>
      <c r="DD116" s="308"/>
      <c r="DE116" s="308"/>
      <c r="DF116" s="308"/>
      <c r="DG116" s="308"/>
      <c r="DH116" s="308"/>
      <c r="DI116" s="308"/>
      <c r="DJ116" s="308"/>
      <c r="DK116" s="308"/>
      <c r="DL116" s="308"/>
      <c r="DM116" s="308"/>
      <c r="DN116" s="308"/>
      <c r="DO116" s="308"/>
      <c r="DP116" s="308"/>
      <c r="DQ116" s="308"/>
      <c r="DR116" s="308"/>
      <c r="DS116" s="308"/>
      <c r="DT116" s="308"/>
      <c r="DU116" s="308"/>
      <c r="DV116" s="308"/>
      <c r="DW116" s="308"/>
      <c r="DX116" s="308"/>
      <c r="DY116" s="308"/>
      <c r="DZ116" s="308"/>
      <c r="EA116" s="308"/>
      <c r="EB116" s="308"/>
      <c r="EC116" s="308"/>
      <c r="ED116" s="308"/>
      <c r="EE116" s="308"/>
      <c r="EF116" s="308"/>
      <c r="EG116" s="308"/>
      <c r="EH116" s="308"/>
      <c r="EI116" s="308"/>
      <c r="EJ116" s="308"/>
      <c r="EK116" s="308"/>
      <c r="EL116" s="308"/>
      <c r="EM116" s="308"/>
      <c r="EN116" s="308"/>
      <c r="EO116" s="308"/>
      <c r="EP116" s="308"/>
      <c r="EQ116" s="308"/>
      <c r="ER116" s="308"/>
      <c r="ES116" s="308"/>
      <c r="ET116" s="308"/>
      <c r="EU116" s="308"/>
      <c r="EV116" s="308"/>
      <c r="EW116" s="308"/>
      <c r="EX116" s="308"/>
      <c r="EY116" s="308"/>
      <c r="EZ116" s="308"/>
      <c r="FA116" s="308"/>
      <c r="FB116" s="308"/>
      <c r="FC116" s="308"/>
      <c r="FD116" s="308"/>
      <c r="FE116" s="308"/>
      <c r="FF116" s="308"/>
      <c r="FG116" s="308"/>
      <c r="FH116" s="308"/>
      <c r="FI116" s="308"/>
      <c r="FJ116" s="308"/>
      <c r="FK116" s="308"/>
      <c r="FL116" s="308"/>
      <c r="FM116" s="308"/>
      <c r="FN116" s="308"/>
      <c r="FO116" s="308"/>
      <c r="FP116" s="308"/>
      <c r="FQ116" s="308"/>
      <c r="FR116" s="308"/>
      <c r="FS116" s="308"/>
      <c r="FT116" s="308"/>
      <c r="FU116" s="308"/>
      <c r="FV116" s="308"/>
      <c r="FW116" s="308"/>
      <c r="FX116" s="308"/>
      <c r="FY116" s="308"/>
      <c r="FZ116" s="308"/>
      <c r="GA116" s="308"/>
      <c r="GB116" s="308"/>
      <c r="GC116" s="308"/>
      <c r="GD116" s="308"/>
      <c r="GE116" s="308"/>
      <c r="GF116" s="308"/>
      <c r="GG116" s="308"/>
      <c r="GH116" s="308"/>
      <c r="GI116" s="308"/>
      <c r="GJ116" s="308"/>
      <c r="GK116" s="308"/>
      <c r="GL116" s="308"/>
      <c r="GM116" s="308"/>
      <c r="GN116" s="308"/>
      <c r="GO116" s="308"/>
      <c r="GP116" s="308"/>
      <c r="GQ116" s="308"/>
      <c r="GR116" s="308"/>
      <c r="GS116" s="308"/>
      <c r="GT116" s="308"/>
      <c r="GU116" s="308"/>
      <c r="GV116" s="308"/>
      <c r="GW116" s="308"/>
      <c r="GX116" s="308"/>
      <c r="GY116" s="308"/>
      <c r="GZ116" s="308"/>
      <c r="HA116" s="308"/>
      <c r="HB116" s="308"/>
      <c r="HC116" s="308"/>
      <c r="HD116" s="308"/>
      <c r="HE116" s="308"/>
      <c r="HF116" s="308"/>
      <c r="HG116" s="308"/>
      <c r="HH116" s="308"/>
      <c r="HI116" s="308"/>
      <c r="HJ116" s="308"/>
      <c r="HK116" s="308"/>
      <c r="HL116" s="308"/>
      <c r="HM116" s="308"/>
      <c r="HN116" s="308"/>
      <c r="HO116" s="308"/>
      <c r="HP116" s="308"/>
      <c r="HQ116" s="308"/>
      <c r="HR116" s="308"/>
      <c r="HS116" s="308"/>
      <c r="HT116" s="308"/>
      <c r="HU116" s="308"/>
      <c r="HV116" s="308"/>
      <c r="HW116" s="308"/>
      <c r="HX116" s="308"/>
      <c r="HY116" s="308"/>
      <c r="HZ116" s="308"/>
      <c r="IA116" s="308"/>
      <c r="IB116" s="308"/>
      <c r="IC116" s="308"/>
      <c r="ID116" s="308"/>
      <c r="IE116" s="308"/>
      <c r="IF116" s="308"/>
      <c r="IG116" s="308"/>
      <c r="IH116" s="308"/>
      <c r="II116" s="308"/>
    </row>
    <row r="117" spans="1:243" ht="12" customHeight="1">
      <c r="A117" s="323"/>
      <c r="B117" s="542"/>
      <c r="C117" s="542"/>
      <c r="D117" s="542" t="s">
        <v>184</v>
      </c>
      <c r="E117" s="542" t="s">
        <v>709</v>
      </c>
      <c r="F117" s="542" t="s">
        <v>545</v>
      </c>
      <c r="G117" s="529"/>
      <c r="H117" s="539">
        <f t="shared" si="10"/>
        <v>1069</v>
      </c>
      <c r="I117" s="543"/>
      <c r="J117" s="544" t="str">
        <f t="shared" si="11"/>
        <v>1,006 - 1,135</v>
      </c>
      <c r="K117" s="543"/>
      <c r="L117" s="543">
        <v>57</v>
      </c>
      <c r="M117" s="543"/>
      <c r="N117" s="543">
        <v>91</v>
      </c>
      <c r="O117" s="543"/>
      <c r="P117" s="543">
        <v>305</v>
      </c>
      <c r="Q117" s="543"/>
      <c r="R117" s="543">
        <v>276</v>
      </c>
      <c r="S117" s="543"/>
      <c r="T117" s="543">
        <v>196</v>
      </c>
      <c r="U117" s="543"/>
      <c r="V117" s="543">
        <v>144</v>
      </c>
      <c r="W117" s="543"/>
      <c r="X117" s="545">
        <v>32</v>
      </c>
      <c r="Y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8"/>
      <c r="BS117" s="308"/>
      <c r="BT117" s="308"/>
      <c r="BU117" s="308"/>
      <c r="BV117" s="308"/>
      <c r="BW117" s="308"/>
      <c r="BX117" s="308"/>
      <c r="BY117" s="308"/>
      <c r="BZ117" s="308"/>
      <c r="CA117" s="308"/>
      <c r="CB117" s="308"/>
      <c r="CC117" s="308"/>
      <c r="CD117" s="308"/>
      <c r="CE117" s="308"/>
      <c r="CF117" s="308"/>
      <c r="CG117" s="308"/>
      <c r="CH117" s="308"/>
      <c r="CI117" s="308"/>
      <c r="CJ117" s="308"/>
      <c r="CK117" s="308"/>
      <c r="CL117" s="308"/>
      <c r="CM117" s="308"/>
      <c r="CN117" s="308"/>
      <c r="CO117" s="308"/>
      <c r="CP117" s="308"/>
      <c r="CQ117" s="308"/>
      <c r="CR117" s="308"/>
      <c r="CS117" s="308"/>
      <c r="CT117" s="308"/>
      <c r="CU117" s="308"/>
      <c r="CV117" s="308"/>
      <c r="CW117" s="308"/>
      <c r="CX117" s="308"/>
      <c r="CY117" s="308"/>
      <c r="CZ117" s="308"/>
      <c r="DA117" s="308"/>
      <c r="DB117" s="308"/>
      <c r="DC117" s="308"/>
      <c r="DD117" s="308"/>
      <c r="DE117" s="308"/>
      <c r="DF117" s="308"/>
      <c r="DG117" s="308"/>
      <c r="DH117" s="308"/>
      <c r="DI117" s="308"/>
      <c r="DJ117" s="308"/>
      <c r="DK117" s="308"/>
      <c r="DL117" s="308"/>
      <c r="DM117" s="308"/>
      <c r="DN117" s="308"/>
      <c r="DO117" s="308"/>
      <c r="DP117" s="308"/>
      <c r="DQ117" s="308"/>
      <c r="DR117" s="308"/>
      <c r="DS117" s="308"/>
      <c r="DT117" s="308"/>
      <c r="DU117" s="308"/>
      <c r="DV117" s="308"/>
      <c r="DW117" s="308"/>
      <c r="DX117" s="308"/>
      <c r="DY117" s="308"/>
      <c r="DZ117" s="308"/>
      <c r="EA117" s="308"/>
      <c r="EB117" s="308"/>
      <c r="EC117" s="308"/>
      <c r="ED117" s="308"/>
      <c r="EE117" s="308"/>
      <c r="EF117" s="308"/>
      <c r="EG117" s="308"/>
      <c r="EH117" s="308"/>
      <c r="EI117" s="308"/>
      <c r="EJ117" s="308"/>
      <c r="EK117" s="308"/>
      <c r="EL117" s="308"/>
      <c r="EM117" s="308"/>
      <c r="EN117" s="308"/>
      <c r="EO117" s="308"/>
      <c r="EP117" s="308"/>
      <c r="EQ117" s="308"/>
      <c r="ER117" s="308"/>
      <c r="ES117" s="308"/>
      <c r="ET117" s="308"/>
      <c r="EU117" s="308"/>
      <c r="EV117" s="308"/>
      <c r="EW117" s="308"/>
      <c r="EX117" s="308"/>
      <c r="EY117" s="308"/>
      <c r="EZ117" s="308"/>
      <c r="FA117" s="308"/>
      <c r="FB117" s="308"/>
      <c r="FC117" s="308"/>
      <c r="FD117" s="308"/>
      <c r="FE117" s="308"/>
      <c r="FF117" s="308"/>
      <c r="FG117" s="308"/>
      <c r="FH117" s="308"/>
      <c r="FI117" s="308"/>
      <c r="FJ117" s="308"/>
      <c r="FK117" s="308"/>
      <c r="FL117" s="308"/>
      <c r="FM117" s="308"/>
      <c r="FN117" s="308"/>
      <c r="FO117" s="308"/>
      <c r="FP117" s="308"/>
      <c r="FQ117" s="308"/>
      <c r="FR117" s="308"/>
      <c r="FS117" s="308"/>
      <c r="FT117" s="308"/>
      <c r="FU117" s="308"/>
      <c r="FV117" s="308"/>
      <c r="FW117" s="308"/>
      <c r="FX117" s="308"/>
      <c r="FY117" s="308"/>
      <c r="FZ117" s="308"/>
      <c r="GA117" s="308"/>
      <c r="GB117" s="308"/>
      <c r="GC117" s="308"/>
      <c r="GD117" s="308"/>
      <c r="GE117" s="308"/>
      <c r="GF117" s="308"/>
      <c r="GG117" s="308"/>
      <c r="GH117" s="308"/>
      <c r="GI117" s="308"/>
      <c r="GJ117" s="308"/>
      <c r="GK117" s="308"/>
      <c r="GL117" s="308"/>
      <c r="GM117" s="308"/>
      <c r="GN117" s="308"/>
      <c r="GO117" s="308"/>
      <c r="GP117" s="308"/>
      <c r="GQ117" s="308"/>
      <c r="GR117" s="308"/>
      <c r="GS117" s="308"/>
      <c r="GT117" s="308"/>
      <c r="GU117" s="308"/>
      <c r="GV117" s="308"/>
      <c r="GW117" s="308"/>
      <c r="GX117" s="308"/>
      <c r="GY117" s="308"/>
      <c r="GZ117" s="308"/>
      <c r="HA117" s="308"/>
      <c r="HB117" s="308"/>
      <c r="HC117" s="308"/>
      <c r="HD117" s="308"/>
      <c r="HE117" s="308"/>
      <c r="HF117" s="308"/>
      <c r="HG117" s="308"/>
      <c r="HH117" s="308"/>
      <c r="HI117" s="308"/>
      <c r="HJ117" s="308"/>
      <c r="HK117" s="308"/>
      <c r="HL117" s="308"/>
      <c r="HM117" s="308"/>
      <c r="HN117" s="308"/>
      <c r="HO117" s="308"/>
      <c r="HP117" s="308"/>
      <c r="HQ117" s="308"/>
      <c r="HR117" s="308"/>
      <c r="HS117" s="308"/>
      <c r="HT117" s="308"/>
      <c r="HU117" s="308"/>
      <c r="HV117" s="308"/>
      <c r="HW117" s="308"/>
      <c r="HX117" s="308"/>
      <c r="HY117" s="308"/>
      <c r="HZ117" s="308"/>
      <c r="IA117" s="308"/>
      <c r="IB117" s="308"/>
      <c r="IC117" s="308"/>
      <c r="ID117" s="308"/>
      <c r="IE117" s="308"/>
      <c r="IF117" s="308"/>
      <c r="IG117" s="308"/>
      <c r="IH117" s="308"/>
      <c r="II117" s="308"/>
    </row>
    <row r="118" spans="1:243" ht="12" customHeight="1">
      <c r="A118" s="323"/>
      <c r="B118" s="542"/>
      <c r="C118" s="542"/>
      <c r="D118" s="542" t="s">
        <v>429</v>
      </c>
      <c r="E118" s="542" t="s">
        <v>710</v>
      </c>
      <c r="F118" s="542" t="s">
        <v>483</v>
      </c>
      <c r="G118" s="529"/>
      <c r="H118" s="539">
        <f t="shared" si="10"/>
        <v>945</v>
      </c>
      <c r="I118" s="543"/>
      <c r="J118" s="544" t="str">
        <f t="shared" si="11"/>
        <v>886 - 1,007</v>
      </c>
      <c r="K118" s="543"/>
      <c r="L118" s="543">
        <v>78</v>
      </c>
      <c r="M118" s="543"/>
      <c r="N118" s="543">
        <v>114</v>
      </c>
      <c r="O118" s="543"/>
      <c r="P118" s="543">
        <v>268</v>
      </c>
      <c r="Q118" s="543"/>
      <c r="R118" s="543">
        <v>167</v>
      </c>
      <c r="S118" s="543"/>
      <c r="T118" s="543">
        <v>156</v>
      </c>
      <c r="U118" s="543"/>
      <c r="V118" s="543">
        <v>162</v>
      </c>
      <c r="W118" s="543"/>
      <c r="X118" s="545">
        <v>51</v>
      </c>
      <c r="Y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8"/>
      <c r="AS118" s="308"/>
      <c r="AT118" s="308"/>
      <c r="AU118" s="308"/>
      <c r="AV118" s="308"/>
      <c r="AW118" s="308"/>
      <c r="AX118" s="308"/>
      <c r="AY118" s="308"/>
      <c r="AZ118" s="308"/>
      <c r="BA118" s="308"/>
      <c r="BB118" s="308"/>
      <c r="BC118" s="308"/>
      <c r="BD118" s="308"/>
      <c r="BE118" s="308"/>
      <c r="BF118" s="308"/>
      <c r="BG118" s="308"/>
      <c r="BH118" s="308"/>
      <c r="BI118" s="308"/>
      <c r="BJ118" s="308"/>
      <c r="BK118" s="308"/>
      <c r="BL118" s="308"/>
      <c r="BM118" s="308"/>
      <c r="BN118" s="308"/>
      <c r="BO118" s="308"/>
      <c r="BP118" s="308"/>
      <c r="BQ118" s="308"/>
      <c r="BR118" s="308"/>
      <c r="BS118" s="308"/>
      <c r="BT118" s="308"/>
      <c r="BU118" s="308"/>
      <c r="BV118" s="308"/>
      <c r="BW118" s="308"/>
      <c r="BX118" s="308"/>
      <c r="BY118" s="308"/>
      <c r="BZ118" s="308"/>
      <c r="CA118" s="308"/>
      <c r="CB118" s="308"/>
      <c r="CC118" s="308"/>
      <c r="CD118" s="308"/>
      <c r="CE118" s="308"/>
      <c r="CF118" s="308"/>
      <c r="CG118" s="308"/>
      <c r="CH118" s="308"/>
      <c r="CI118" s="308"/>
      <c r="CJ118" s="308"/>
      <c r="CK118" s="308"/>
      <c r="CL118" s="308"/>
      <c r="CM118" s="308"/>
      <c r="CN118" s="308"/>
      <c r="CO118" s="308"/>
      <c r="CP118" s="308"/>
      <c r="CQ118" s="308"/>
      <c r="CR118" s="308"/>
      <c r="CS118" s="308"/>
      <c r="CT118" s="308"/>
      <c r="CU118" s="308"/>
      <c r="CV118" s="308"/>
      <c r="CW118" s="308"/>
      <c r="CX118" s="308"/>
      <c r="CY118" s="308"/>
      <c r="CZ118" s="308"/>
      <c r="DA118" s="308"/>
      <c r="DB118" s="308"/>
      <c r="DC118" s="308"/>
      <c r="DD118" s="308"/>
      <c r="DE118" s="308"/>
      <c r="DF118" s="308"/>
      <c r="DG118" s="308"/>
      <c r="DH118" s="308"/>
      <c r="DI118" s="308"/>
      <c r="DJ118" s="308"/>
      <c r="DK118" s="308"/>
      <c r="DL118" s="308"/>
      <c r="DM118" s="308"/>
      <c r="DN118" s="308"/>
      <c r="DO118" s="308"/>
      <c r="DP118" s="308"/>
      <c r="DQ118" s="308"/>
      <c r="DR118" s="308"/>
      <c r="DS118" s="308"/>
      <c r="DT118" s="308"/>
      <c r="DU118" s="308"/>
      <c r="DV118" s="308"/>
      <c r="DW118" s="308"/>
      <c r="DX118" s="308"/>
      <c r="DY118" s="308"/>
      <c r="DZ118" s="308"/>
      <c r="EA118" s="308"/>
      <c r="EB118" s="308"/>
      <c r="EC118" s="308"/>
      <c r="ED118" s="308"/>
      <c r="EE118" s="308"/>
      <c r="EF118" s="308"/>
      <c r="EG118" s="308"/>
      <c r="EH118" s="308"/>
      <c r="EI118" s="308"/>
      <c r="EJ118" s="308"/>
      <c r="EK118" s="308"/>
      <c r="EL118" s="308"/>
      <c r="EM118" s="308"/>
      <c r="EN118" s="308"/>
      <c r="EO118" s="308"/>
      <c r="EP118" s="308"/>
      <c r="EQ118" s="308"/>
      <c r="ER118" s="308"/>
      <c r="ES118" s="308"/>
      <c r="ET118" s="308"/>
      <c r="EU118" s="308"/>
      <c r="EV118" s="308"/>
      <c r="EW118" s="308"/>
      <c r="EX118" s="308"/>
      <c r="EY118" s="308"/>
      <c r="EZ118" s="308"/>
      <c r="FA118" s="308"/>
      <c r="FB118" s="308"/>
      <c r="FC118" s="308"/>
      <c r="FD118" s="308"/>
      <c r="FE118" s="308"/>
      <c r="FF118" s="308"/>
      <c r="FG118" s="308"/>
      <c r="FH118" s="308"/>
      <c r="FI118" s="308"/>
      <c r="FJ118" s="308"/>
      <c r="FK118" s="308"/>
      <c r="FL118" s="308"/>
      <c r="FM118" s="308"/>
      <c r="FN118" s="308"/>
      <c r="FO118" s="308"/>
      <c r="FP118" s="308"/>
      <c r="FQ118" s="308"/>
      <c r="FR118" s="308"/>
      <c r="FS118" s="308"/>
      <c r="FT118" s="308"/>
      <c r="FU118" s="308"/>
      <c r="FV118" s="308"/>
      <c r="FW118" s="308"/>
      <c r="FX118" s="308"/>
      <c r="FY118" s="308"/>
      <c r="FZ118" s="308"/>
      <c r="GA118" s="308"/>
      <c r="GB118" s="308"/>
      <c r="GC118" s="308"/>
      <c r="GD118" s="308"/>
      <c r="GE118" s="308"/>
      <c r="GF118" s="308"/>
      <c r="GG118" s="308"/>
      <c r="GH118" s="308"/>
      <c r="GI118" s="308"/>
      <c r="GJ118" s="308"/>
      <c r="GK118" s="308"/>
      <c r="GL118" s="308"/>
      <c r="GM118" s="308"/>
      <c r="GN118" s="308"/>
      <c r="GO118" s="308"/>
      <c r="GP118" s="308"/>
      <c r="GQ118" s="308"/>
      <c r="GR118" s="308"/>
      <c r="GS118" s="308"/>
      <c r="GT118" s="308"/>
      <c r="GU118" s="308"/>
      <c r="GV118" s="308"/>
      <c r="GW118" s="308"/>
      <c r="GX118" s="308"/>
      <c r="GY118" s="308"/>
      <c r="GZ118" s="308"/>
      <c r="HA118" s="308"/>
      <c r="HB118" s="308"/>
      <c r="HC118" s="308"/>
      <c r="HD118" s="308"/>
      <c r="HE118" s="308"/>
      <c r="HF118" s="308"/>
      <c r="HG118" s="308"/>
      <c r="HH118" s="308"/>
      <c r="HI118" s="308"/>
      <c r="HJ118" s="308"/>
      <c r="HK118" s="308"/>
      <c r="HL118" s="308"/>
      <c r="HM118" s="308"/>
      <c r="HN118" s="308"/>
      <c r="HO118" s="308"/>
      <c r="HP118" s="308"/>
      <c r="HQ118" s="308"/>
      <c r="HR118" s="308"/>
      <c r="HS118" s="308"/>
      <c r="HT118" s="308"/>
      <c r="HU118" s="308"/>
      <c r="HV118" s="308"/>
      <c r="HW118" s="308"/>
      <c r="HX118" s="308"/>
      <c r="HY118" s="308"/>
      <c r="HZ118" s="308"/>
      <c r="IA118" s="308"/>
      <c r="IB118" s="308"/>
      <c r="IC118" s="308"/>
      <c r="ID118" s="308"/>
      <c r="IE118" s="308"/>
      <c r="IF118" s="308"/>
      <c r="IG118" s="308"/>
      <c r="IH118" s="308"/>
      <c r="II118" s="308"/>
    </row>
    <row r="119" spans="1:243" ht="12" customHeight="1">
      <c r="A119" s="323"/>
      <c r="B119" s="542"/>
      <c r="C119" s="542"/>
      <c r="D119" s="542" t="s">
        <v>430</v>
      </c>
      <c r="E119" s="542" t="s">
        <v>711</v>
      </c>
      <c r="F119" s="542" t="s">
        <v>484</v>
      </c>
      <c r="G119" s="529"/>
      <c r="H119" s="539">
        <f t="shared" si="10"/>
        <v>1633</v>
      </c>
      <c r="I119" s="543"/>
      <c r="J119" s="544" t="str">
        <f t="shared" si="11"/>
        <v>1,555 - 1,714</v>
      </c>
      <c r="K119" s="543"/>
      <c r="L119" s="543">
        <v>162</v>
      </c>
      <c r="M119" s="543"/>
      <c r="N119" s="543">
        <v>200</v>
      </c>
      <c r="O119" s="543"/>
      <c r="P119" s="543">
        <v>485</v>
      </c>
      <c r="Q119" s="543"/>
      <c r="R119" s="543">
        <v>299</v>
      </c>
      <c r="S119" s="543"/>
      <c r="T119" s="543">
        <v>230</v>
      </c>
      <c r="U119" s="543"/>
      <c r="V119" s="543">
        <v>257</v>
      </c>
      <c r="W119" s="543"/>
      <c r="X119" s="545">
        <v>103</v>
      </c>
      <c r="Y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8"/>
      <c r="AT119" s="308"/>
      <c r="AU119" s="308"/>
      <c r="AV119" s="308"/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J119" s="308"/>
      <c r="BK119" s="308"/>
      <c r="BL119" s="308"/>
      <c r="BM119" s="308"/>
      <c r="BN119" s="308"/>
      <c r="BO119" s="308"/>
      <c r="BP119" s="308"/>
      <c r="BQ119" s="308"/>
      <c r="BR119" s="308"/>
      <c r="BS119" s="308"/>
      <c r="BT119" s="308"/>
      <c r="BU119" s="308"/>
      <c r="BV119" s="308"/>
      <c r="BW119" s="308"/>
      <c r="BX119" s="308"/>
      <c r="BY119" s="308"/>
      <c r="BZ119" s="308"/>
      <c r="CA119" s="308"/>
      <c r="CB119" s="308"/>
      <c r="CC119" s="308"/>
      <c r="CD119" s="308"/>
      <c r="CE119" s="308"/>
      <c r="CF119" s="308"/>
      <c r="CG119" s="308"/>
      <c r="CH119" s="308"/>
      <c r="CI119" s="308"/>
      <c r="CJ119" s="308"/>
      <c r="CK119" s="308"/>
      <c r="CL119" s="308"/>
      <c r="CM119" s="308"/>
      <c r="CN119" s="308"/>
      <c r="CO119" s="308"/>
      <c r="CP119" s="308"/>
      <c r="CQ119" s="308"/>
      <c r="CR119" s="308"/>
      <c r="CS119" s="308"/>
      <c r="CT119" s="308"/>
      <c r="CU119" s="308"/>
      <c r="CV119" s="308"/>
      <c r="CW119" s="308"/>
      <c r="CX119" s="308"/>
      <c r="CY119" s="308"/>
      <c r="CZ119" s="308"/>
      <c r="DA119" s="308"/>
      <c r="DB119" s="308"/>
      <c r="DC119" s="308"/>
      <c r="DD119" s="308"/>
      <c r="DE119" s="308"/>
      <c r="DF119" s="308"/>
      <c r="DG119" s="308"/>
      <c r="DH119" s="308"/>
      <c r="DI119" s="308"/>
      <c r="DJ119" s="308"/>
      <c r="DK119" s="308"/>
      <c r="DL119" s="308"/>
      <c r="DM119" s="308"/>
      <c r="DN119" s="308"/>
      <c r="DO119" s="308"/>
      <c r="DP119" s="308"/>
      <c r="DQ119" s="308"/>
      <c r="DR119" s="308"/>
      <c r="DS119" s="308"/>
      <c r="DT119" s="308"/>
      <c r="DU119" s="308"/>
      <c r="DV119" s="308"/>
      <c r="DW119" s="308"/>
      <c r="DX119" s="308"/>
      <c r="DY119" s="308"/>
      <c r="DZ119" s="308"/>
      <c r="EA119" s="308"/>
      <c r="EB119" s="308"/>
      <c r="EC119" s="308"/>
      <c r="ED119" s="308"/>
      <c r="EE119" s="308"/>
      <c r="EF119" s="308"/>
      <c r="EG119" s="308"/>
      <c r="EH119" s="308"/>
      <c r="EI119" s="308"/>
      <c r="EJ119" s="308"/>
      <c r="EK119" s="308"/>
      <c r="EL119" s="308"/>
      <c r="EM119" s="308"/>
      <c r="EN119" s="308"/>
      <c r="EO119" s="308"/>
      <c r="EP119" s="308"/>
      <c r="EQ119" s="308"/>
      <c r="ER119" s="308"/>
      <c r="ES119" s="308"/>
      <c r="ET119" s="308"/>
      <c r="EU119" s="308"/>
      <c r="EV119" s="308"/>
      <c r="EW119" s="308"/>
      <c r="EX119" s="308"/>
      <c r="EY119" s="308"/>
      <c r="EZ119" s="308"/>
      <c r="FA119" s="308"/>
      <c r="FB119" s="308"/>
      <c r="FC119" s="308"/>
      <c r="FD119" s="308"/>
      <c r="FE119" s="308"/>
      <c r="FF119" s="308"/>
      <c r="FG119" s="308"/>
      <c r="FH119" s="308"/>
      <c r="FI119" s="308"/>
      <c r="FJ119" s="308"/>
      <c r="FK119" s="308"/>
      <c r="FL119" s="308"/>
      <c r="FM119" s="308"/>
      <c r="FN119" s="308"/>
      <c r="FO119" s="308"/>
      <c r="FP119" s="308"/>
      <c r="FQ119" s="308"/>
      <c r="FR119" s="308"/>
      <c r="FS119" s="308"/>
      <c r="FT119" s="308"/>
      <c r="FU119" s="308"/>
      <c r="FV119" s="308"/>
      <c r="FW119" s="308"/>
      <c r="FX119" s="308"/>
      <c r="FY119" s="308"/>
      <c r="FZ119" s="308"/>
      <c r="GA119" s="308"/>
      <c r="GB119" s="308"/>
      <c r="GC119" s="308"/>
      <c r="GD119" s="308"/>
      <c r="GE119" s="308"/>
      <c r="GF119" s="308"/>
      <c r="GG119" s="308"/>
      <c r="GH119" s="308"/>
      <c r="GI119" s="308"/>
      <c r="GJ119" s="308"/>
      <c r="GK119" s="308"/>
      <c r="GL119" s="308"/>
      <c r="GM119" s="308"/>
      <c r="GN119" s="308"/>
      <c r="GO119" s="308"/>
      <c r="GP119" s="308"/>
      <c r="GQ119" s="308"/>
      <c r="GR119" s="308"/>
      <c r="GS119" s="308"/>
      <c r="GT119" s="308"/>
      <c r="GU119" s="308"/>
      <c r="GV119" s="308"/>
      <c r="GW119" s="308"/>
      <c r="GX119" s="308"/>
      <c r="GY119" s="308"/>
      <c r="GZ119" s="308"/>
      <c r="HA119" s="308"/>
      <c r="HB119" s="308"/>
      <c r="HC119" s="308"/>
      <c r="HD119" s="308"/>
      <c r="HE119" s="308"/>
      <c r="HF119" s="308"/>
      <c r="HG119" s="308"/>
      <c r="HH119" s="308"/>
      <c r="HI119" s="308"/>
      <c r="HJ119" s="308"/>
      <c r="HK119" s="308"/>
      <c r="HL119" s="308"/>
      <c r="HM119" s="308"/>
      <c r="HN119" s="308"/>
      <c r="HO119" s="308"/>
      <c r="HP119" s="308"/>
      <c r="HQ119" s="308"/>
      <c r="HR119" s="308"/>
      <c r="HS119" s="308"/>
      <c r="HT119" s="308"/>
      <c r="HU119" s="308"/>
      <c r="HV119" s="308"/>
      <c r="HW119" s="308"/>
      <c r="HX119" s="308"/>
      <c r="HY119" s="308"/>
      <c r="HZ119" s="308"/>
      <c r="IA119" s="308"/>
      <c r="IB119" s="308"/>
      <c r="IC119" s="308"/>
      <c r="ID119" s="308"/>
      <c r="IE119" s="308"/>
      <c r="IF119" s="308"/>
      <c r="IG119" s="308"/>
      <c r="IH119" s="308"/>
      <c r="II119" s="308"/>
    </row>
    <row r="120" spans="1:243" ht="12" customHeight="1">
      <c r="A120" s="323"/>
      <c r="B120" s="542"/>
      <c r="C120" s="542"/>
      <c r="D120" s="542" t="s">
        <v>431</v>
      </c>
      <c r="E120" s="542" t="s">
        <v>712</v>
      </c>
      <c r="F120" s="542" t="s">
        <v>485</v>
      </c>
      <c r="G120" s="529"/>
      <c r="H120" s="539">
        <f t="shared" si="10"/>
        <v>769</v>
      </c>
      <c r="I120" s="543"/>
      <c r="J120" s="544" t="str">
        <f t="shared" si="11"/>
        <v>716 - 825</v>
      </c>
      <c r="K120" s="543"/>
      <c r="L120" s="543">
        <v>83</v>
      </c>
      <c r="M120" s="543"/>
      <c r="N120" s="543">
        <v>86</v>
      </c>
      <c r="O120" s="543"/>
      <c r="P120" s="543">
        <v>238</v>
      </c>
      <c r="Q120" s="543"/>
      <c r="R120" s="543">
        <v>153</v>
      </c>
      <c r="S120" s="543"/>
      <c r="T120" s="543">
        <v>107</v>
      </c>
      <c r="U120" s="543"/>
      <c r="V120" s="543">
        <v>102</v>
      </c>
      <c r="W120" s="543"/>
      <c r="X120" s="545">
        <v>61</v>
      </c>
      <c r="Y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8"/>
      <c r="AS120" s="308"/>
      <c r="AT120" s="308"/>
      <c r="AU120" s="308"/>
      <c r="AV120" s="308"/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/>
      <c r="BG120" s="308"/>
      <c r="BH120" s="308"/>
      <c r="BI120" s="308"/>
      <c r="BJ120" s="308"/>
      <c r="BK120" s="308"/>
      <c r="BL120" s="308"/>
      <c r="BM120" s="308"/>
      <c r="BN120" s="308"/>
      <c r="BO120" s="308"/>
      <c r="BP120" s="308"/>
      <c r="BQ120" s="308"/>
      <c r="BR120" s="308"/>
      <c r="BS120" s="308"/>
      <c r="BT120" s="308"/>
      <c r="BU120" s="308"/>
      <c r="BV120" s="308"/>
      <c r="BW120" s="308"/>
      <c r="BX120" s="308"/>
      <c r="BY120" s="308"/>
      <c r="BZ120" s="308"/>
      <c r="CA120" s="308"/>
      <c r="CB120" s="308"/>
      <c r="CC120" s="308"/>
      <c r="CD120" s="308"/>
      <c r="CE120" s="308"/>
      <c r="CF120" s="308"/>
      <c r="CG120" s="308"/>
      <c r="CH120" s="308"/>
      <c r="CI120" s="308"/>
      <c r="CJ120" s="308"/>
      <c r="CK120" s="308"/>
      <c r="CL120" s="308"/>
      <c r="CM120" s="308"/>
      <c r="CN120" s="308"/>
      <c r="CO120" s="308"/>
      <c r="CP120" s="308"/>
      <c r="CQ120" s="308"/>
      <c r="CR120" s="308"/>
      <c r="CS120" s="308"/>
      <c r="CT120" s="308"/>
      <c r="CU120" s="308"/>
      <c r="CV120" s="308"/>
      <c r="CW120" s="308"/>
      <c r="CX120" s="308"/>
      <c r="CY120" s="308"/>
      <c r="CZ120" s="308"/>
      <c r="DA120" s="308"/>
      <c r="DB120" s="308"/>
      <c r="DC120" s="308"/>
      <c r="DD120" s="308"/>
      <c r="DE120" s="308"/>
      <c r="DF120" s="308"/>
      <c r="DG120" s="308"/>
      <c r="DH120" s="308"/>
      <c r="DI120" s="308"/>
      <c r="DJ120" s="308"/>
      <c r="DK120" s="308"/>
      <c r="DL120" s="308"/>
      <c r="DM120" s="308"/>
      <c r="DN120" s="308"/>
      <c r="DO120" s="308"/>
      <c r="DP120" s="308"/>
      <c r="DQ120" s="308"/>
      <c r="DR120" s="308"/>
      <c r="DS120" s="308"/>
      <c r="DT120" s="308"/>
      <c r="DU120" s="308"/>
      <c r="DV120" s="308"/>
      <c r="DW120" s="308"/>
      <c r="DX120" s="308"/>
      <c r="DY120" s="308"/>
      <c r="DZ120" s="308"/>
      <c r="EA120" s="308"/>
      <c r="EB120" s="308"/>
      <c r="EC120" s="308"/>
      <c r="ED120" s="308"/>
      <c r="EE120" s="308"/>
      <c r="EF120" s="308"/>
      <c r="EG120" s="308"/>
      <c r="EH120" s="308"/>
      <c r="EI120" s="308"/>
      <c r="EJ120" s="308"/>
      <c r="EK120" s="308"/>
      <c r="EL120" s="308"/>
      <c r="EM120" s="308"/>
      <c r="EN120" s="308"/>
      <c r="EO120" s="308"/>
      <c r="EP120" s="308"/>
      <c r="EQ120" s="308"/>
      <c r="ER120" s="308"/>
      <c r="ES120" s="308"/>
      <c r="ET120" s="308"/>
      <c r="EU120" s="308"/>
      <c r="EV120" s="308"/>
      <c r="EW120" s="308"/>
      <c r="EX120" s="308"/>
      <c r="EY120" s="308"/>
      <c r="EZ120" s="308"/>
      <c r="FA120" s="308"/>
      <c r="FB120" s="308"/>
      <c r="FC120" s="308"/>
      <c r="FD120" s="308"/>
      <c r="FE120" s="308"/>
      <c r="FF120" s="308"/>
      <c r="FG120" s="308"/>
      <c r="FH120" s="308"/>
      <c r="FI120" s="308"/>
      <c r="FJ120" s="308"/>
      <c r="FK120" s="308"/>
      <c r="FL120" s="308"/>
      <c r="FM120" s="308"/>
      <c r="FN120" s="308"/>
      <c r="FO120" s="308"/>
      <c r="FP120" s="308"/>
      <c r="FQ120" s="308"/>
      <c r="FR120" s="308"/>
      <c r="FS120" s="308"/>
      <c r="FT120" s="308"/>
      <c r="FU120" s="308"/>
      <c r="FV120" s="308"/>
      <c r="FW120" s="308"/>
      <c r="FX120" s="308"/>
      <c r="FY120" s="308"/>
      <c r="FZ120" s="308"/>
      <c r="GA120" s="308"/>
      <c r="GB120" s="308"/>
      <c r="GC120" s="308"/>
      <c r="GD120" s="308"/>
      <c r="GE120" s="308"/>
      <c r="GF120" s="308"/>
      <c r="GG120" s="308"/>
      <c r="GH120" s="308"/>
      <c r="GI120" s="308"/>
      <c r="GJ120" s="308"/>
      <c r="GK120" s="308"/>
      <c r="GL120" s="308"/>
      <c r="GM120" s="308"/>
      <c r="GN120" s="308"/>
      <c r="GO120" s="308"/>
      <c r="GP120" s="308"/>
      <c r="GQ120" s="308"/>
      <c r="GR120" s="308"/>
      <c r="GS120" s="308"/>
      <c r="GT120" s="308"/>
      <c r="GU120" s="308"/>
      <c r="GV120" s="308"/>
      <c r="GW120" s="308"/>
      <c r="GX120" s="308"/>
      <c r="GY120" s="308"/>
      <c r="GZ120" s="308"/>
      <c r="HA120" s="308"/>
      <c r="HB120" s="308"/>
      <c r="HC120" s="308"/>
      <c r="HD120" s="308"/>
      <c r="HE120" s="308"/>
      <c r="HF120" s="308"/>
      <c r="HG120" s="308"/>
      <c r="HH120" s="308"/>
      <c r="HI120" s="308"/>
      <c r="HJ120" s="308"/>
      <c r="HK120" s="308"/>
      <c r="HL120" s="308"/>
      <c r="HM120" s="308"/>
      <c r="HN120" s="308"/>
      <c r="HO120" s="308"/>
      <c r="HP120" s="308"/>
      <c r="HQ120" s="308"/>
      <c r="HR120" s="308"/>
      <c r="HS120" s="308"/>
      <c r="HT120" s="308"/>
      <c r="HU120" s="308"/>
      <c r="HV120" s="308"/>
      <c r="HW120" s="308"/>
      <c r="HX120" s="308"/>
      <c r="HY120" s="308"/>
      <c r="HZ120" s="308"/>
      <c r="IA120" s="308"/>
      <c r="IB120" s="308"/>
      <c r="IC120" s="308"/>
      <c r="ID120" s="308"/>
      <c r="IE120" s="308"/>
      <c r="IF120" s="308"/>
      <c r="IG120" s="308"/>
      <c r="IH120" s="308"/>
      <c r="II120" s="308"/>
    </row>
    <row r="121" spans="1:243" ht="12" customHeight="1">
      <c r="A121" s="323"/>
      <c r="B121" s="542"/>
      <c r="C121" s="542"/>
      <c r="D121" s="542" t="s">
        <v>432</v>
      </c>
      <c r="E121" s="542" t="s">
        <v>713</v>
      </c>
      <c r="F121" s="542" t="s">
        <v>486</v>
      </c>
      <c r="G121" s="529"/>
      <c r="H121" s="539">
        <f t="shared" si="10"/>
        <v>747</v>
      </c>
      <c r="I121" s="543"/>
      <c r="J121" s="544" t="str">
        <f t="shared" si="11"/>
        <v>694 - 803</v>
      </c>
      <c r="K121" s="543"/>
      <c r="L121" s="543">
        <v>53</v>
      </c>
      <c r="M121" s="543"/>
      <c r="N121" s="543">
        <v>64</v>
      </c>
      <c r="O121" s="543"/>
      <c r="P121" s="543">
        <v>218</v>
      </c>
      <c r="Q121" s="543"/>
      <c r="R121" s="543">
        <v>187</v>
      </c>
      <c r="S121" s="543"/>
      <c r="T121" s="543">
        <v>113</v>
      </c>
      <c r="U121" s="543"/>
      <c r="V121" s="543">
        <v>112</v>
      </c>
      <c r="W121" s="543"/>
      <c r="X121" s="545">
        <v>41</v>
      </c>
      <c r="Y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  <c r="AP121" s="308"/>
      <c r="AQ121" s="308"/>
      <c r="AR121" s="308"/>
      <c r="AS121" s="308"/>
      <c r="AT121" s="308"/>
      <c r="AU121" s="308"/>
      <c r="AV121" s="308"/>
      <c r="AW121" s="308"/>
      <c r="AX121" s="308"/>
      <c r="AY121" s="308"/>
      <c r="AZ121" s="308"/>
      <c r="BA121" s="308"/>
      <c r="BB121" s="308"/>
      <c r="BC121" s="308"/>
      <c r="BD121" s="308"/>
      <c r="BE121" s="308"/>
      <c r="BF121" s="308"/>
      <c r="BG121" s="308"/>
      <c r="BH121" s="308"/>
      <c r="BI121" s="308"/>
      <c r="BJ121" s="308"/>
      <c r="BK121" s="308"/>
      <c r="BL121" s="308"/>
      <c r="BM121" s="308"/>
      <c r="BN121" s="308"/>
      <c r="BO121" s="308"/>
      <c r="BP121" s="308"/>
      <c r="BQ121" s="308"/>
      <c r="BR121" s="308"/>
      <c r="BS121" s="308"/>
      <c r="BT121" s="308"/>
      <c r="BU121" s="308"/>
      <c r="BV121" s="308"/>
      <c r="BW121" s="308"/>
      <c r="BX121" s="308"/>
      <c r="BY121" s="308"/>
      <c r="BZ121" s="308"/>
      <c r="CA121" s="308"/>
      <c r="CB121" s="308"/>
      <c r="CC121" s="308"/>
      <c r="CD121" s="308"/>
      <c r="CE121" s="308"/>
      <c r="CF121" s="308"/>
      <c r="CG121" s="308"/>
      <c r="CH121" s="308"/>
      <c r="CI121" s="308"/>
      <c r="CJ121" s="308"/>
      <c r="CK121" s="308"/>
      <c r="CL121" s="308"/>
      <c r="CM121" s="308"/>
      <c r="CN121" s="308"/>
      <c r="CO121" s="308"/>
      <c r="CP121" s="308"/>
      <c r="CQ121" s="308"/>
      <c r="CR121" s="308"/>
      <c r="CS121" s="308"/>
      <c r="CT121" s="308"/>
      <c r="CU121" s="308"/>
      <c r="CV121" s="308"/>
      <c r="CW121" s="308"/>
      <c r="CX121" s="308"/>
      <c r="CY121" s="308"/>
      <c r="CZ121" s="308"/>
      <c r="DA121" s="308"/>
      <c r="DB121" s="308"/>
      <c r="DC121" s="308"/>
      <c r="DD121" s="308"/>
      <c r="DE121" s="308"/>
      <c r="DF121" s="308"/>
      <c r="DG121" s="308"/>
      <c r="DH121" s="308"/>
      <c r="DI121" s="308"/>
      <c r="DJ121" s="308"/>
      <c r="DK121" s="308"/>
      <c r="DL121" s="308"/>
      <c r="DM121" s="308"/>
      <c r="DN121" s="308"/>
      <c r="DO121" s="308"/>
      <c r="DP121" s="308"/>
      <c r="DQ121" s="308"/>
      <c r="DR121" s="308"/>
      <c r="DS121" s="308"/>
      <c r="DT121" s="308"/>
      <c r="DU121" s="308"/>
      <c r="DV121" s="308"/>
      <c r="DW121" s="308"/>
      <c r="DX121" s="308"/>
      <c r="DY121" s="308"/>
      <c r="DZ121" s="308"/>
      <c r="EA121" s="308"/>
      <c r="EB121" s="308"/>
      <c r="EC121" s="308"/>
      <c r="ED121" s="308"/>
      <c r="EE121" s="308"/>
      <c r="EF121" s="308"/>
      <c r="EG121" s="308"/>
      <c r="EH121" s="308"/>
      <c r="EI121" s="308"/>
      <c r="EJ121" s="308"/>
      <c r="EK121" s="308"/>
      <c r="EL121" s="308"/>
      <c r="EM121" s="308"/>
      <c r="EN121" s="308"/>
      <c r="EO121" s="308"/>
      <c r="EP121" s="308"/>
      <c r="EQ121" s="308"/>
      <c r="ER121" s="308"/>
      <c r="ES121" s="308"/>
      <c r="ET121" s="308"/>
      <c r="EU121" s="308"/>
      <c r="EV121" s="308"/>
      <c r="EW121" s="308"/>
      <c r="EX121" s="308"/>
      <c r="EY121" s="308"/>
      <c r="EZ121" s="308"/>
      <c r="FA121" s="308"/>
      <c r="FB121" s="308"/>
      <c r="FC121" s="308"/>
      <c r="FD121" s="308"/>
      <c r="FE121" s="308"/>
      <c r="FF121" s="308"/>
      <c r="FG121" s="308"/>
      <c r="FH121" s="308"/>
      <c r="FI121" s="308"/>
      <c r="FJ121" s="308"/>
      <c r="FK121" s="308"/>
      <c r="FL121" s="308"/>
      <c r="FM121" s="308"/>
      <c r="FN121" s="308"/>
      <c r="FO121" s="308"/>
      <c r="FP121" s="308"/>
      <c r="FQ121" s="308"/>
      <c r="FR121" s="308"/>
      <c r="FS121" s="308"/>
      <c r="FT121" s="308"/>
      <c r="FU121" s="308"/>
      <c r="FV121" s="308"/>
      <c r="FW121" s="308"/>
      <c r="FX121" s="308"/>
      <c r="FY121" s="308"/>
      <c r="FZ121" s="308"/>
      <c r="GA121" s="308"/>
      <c r="GB121" s="308"/>
      <c r="GC121" s="308"/>
      <c r="GD121" s="308"/>
      <c r="GE121" s="308"/>
      <c r="GF121" s="308"/>
      <c r="GG121" s="308"/>
      <c r="GH121" s="308"/>
      <c r="GI121" s="308"/>
      <c r="GJ121" s="308"/>
      <c r="GK121" s="308"/>
      <c r="GL121" s="308"/>
      <c r="GM121" s="308"/>
      <c r="GN121" s="308"/>
      <c r="GO121" s="308"/>
      <c r="GP121" s="308"/>
      <c r="GQ121" s="308"/>
      <c r="GR121" s="308"/>
      <c r="GS121" s="308"/>
      <c r="GT121" s="308"/>
      <c r="GU121" s="308"/>
      <c r="GV121" s="308"/>
      <c r="GW121" s="308"/>
      <c r="GX121" s="308"/>
      <c r="GY121" s="308"/>
      <c r="GZ121" s="308"/>
      <c r="HA121" s="308"/>
      <c r="HB121" s="308"/>
      <c r="HC121" s="308"/>
      <c r="HD121" s="308"/>
      <c r="HE121" s="308"/>
      <c r="HF121" s="308"/>
      <c r="HG121" s="308"/>
      <c r="HH121" s="308"/>
      <c r="HI121" s="308"/>
      <c r="HJ121" s="308"/>
      <c r="HK121" s="308"/>
      <c r="HL121" s="308"/>
      <c r="HM121" s="308"/>
      <c r="HN121" s="308"/>
      <c r="HO121" s="308"/>
      <c r="HP121" s="308"/>
      <c r="HQ121" s="308"/>
      <c r="HR121" s="308"/>
      <c r="HS121" s="308"/>
      <c r="HT121" s="308"/>
      <c r="HU121" s="308"/>
      <c r="HV121" s="308"/>
      <c r="HW121" s="308"/>
      <c r="HX121" s="308"/>
      <c r="HY121" s="308"/>
      <c r="HZ121" s="308"/>
      <c r="IA121" s="308"/>
      <c r="IB121" s="308"/>
      <c r="IC121" s="308"/>
      <c r="ID121" s="308"/>
      <c r="IE121" s="308"/>
      <c r="IF121" s="308"/>
      <c r="IG121" s="308"/>
      <c r="IH121" s="308"/>
      <c r="II121" s="308"/>
    </row>
    <row r="122" spans="1:243" ht="12" customHeight="1">
      <c r="A122" s="323"/>
      <c r="B122" s="542"/>
      <c r="C122" s="542"/>
      <c r="D122" s="542" t="s">
        <v>433</v>
      </c>
      <c r="E122" s="542" t="s">
        <v>714</v>
      </c>
      <c r="F122" s="542" t="s">
        <v>487</v>
      </c>
      <c r="G122" s="529"/>
      <c r="H122" s="539">
        <f t="shared" si="10"/>
        <v>1052</v>
      </c>
      <c r="I122" s="543"/>
      <c r="J122" s="544" t="str">
        <f t="shared" si="11"/>
        <v>989 - 1,118</v>
      </c>
      <c r="K122" s="543"/>
      <c r="L122" s="543">
        <v>98</v>
      </c>
      <c r="M122" s="543"/>
      <c r="N122" s="543">
        <v>137</v>
      </c>
      <c r="O122" s="543"/>
      <c r="P122" s="543">
        <v>323</v>
      </c>
      <c r="Q122" s="543"/>
      <c r="R122" s="543">
        <v>207</v>
      </c>
      <c r="S122" s="543"/>
      <c r="T122" s="543">
        <v>148</v>
      </c>
      <c r="U122" s="543"/>
      <c r="V122" s="543">
        <v>139</v>
      </c>
      <c r="W122" s="543"/>
      <c r="X122" s="545">
        <v>65</v>
      </c>
      <c r="Y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308"/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8"/>
      <c r="BD122" s="308"/>
      <c r="BE122" s="308"/>
      <c r="BF122" s="308"/>
      <c r="BG122" s="308"/>
      <c r="BH122" s="308"/>
      <c r="BI122" s="308"/>
      <c r="BJ122" s="308"/>
      <c r="BK122" s="308"/>
      <c r="BL122" s="308"/>
      <c r="BM122" s="308"/>
      <c r="BN122" s="308"/>
      <c r="BO122" s="308"/>
      <c r="BP122" s="308"/>
      <c r="BQ122" s="308"/>
      <c r="BR122" s="308"/>
      <c r="BS122" s="308"/>
      <c r="BT122" s="308"/>
      <c r="BU122" s="308"/>
      <c r="BV122" s="308"/>
      <c r="BW122" s="308"/>
      <c r="BX122" s="308"/>
      <c r="BY122" s="308"/>
      <c r="BZ122" s="308"/>
      <c r="CA122" s="308"/>
      <c r="CB122" s="308"/>
      <c r="CC122" s="308"/>
      <c r="CD122" s="308"/>
      <c r="CE122" s="308"/>
      <c r="CF122" s="308"/>
      <c r="CG122" s="308"/>
      <c r="CH122" s="308"/>
      <c r="CI122" s="308"/>
      <c r="CJ122" s="308"/>
      <c r="CK122" s="308"/>
      <c r="CL122" s="308"/>
      <c r="CM122" s="308"/>
      <c r="CN122" s="308"/>
      <c r="CO122" s="308"/>
      <c r="CP122" s="308"/>
      <c r="CQ122" s="308"/>
      <c r="CR122" s="308"/>
      <c r="CS122" s="308"/>
      <c r="CT122" s="308"/>
      <c r="CU122" s="308"/>
      <c r="CV122" s="308"/>
      <c r="CW122" s="308"/>
      <c r="CX122" s="308"/>
      <c r="CY122" s="308"/>
      <c r="CZ122" s="308"/>
      <c r="DA122" s="308"/>
      <c r="DB122" s="308"/>
      <c r="DC122" s="308"/>
      <c r="DD122" s="308"/>
      <c r="DE122" s="308"/>
      <c r="DF122" s="308"/>
      <c r="DG122" s="308"/>
      <c r="DH122" s="308"/>
      <c r="DI122" s="308"/>
      <c r="DJ122" s="308"/>
      <c r="DK122" s="308"/>
      <c r="DL122" s="308"/>
      <c r="DM122" s="308"/>
      <c r="DN122" s="308"/>
      <c r="DO122" s="308"/>
      <c r="DP122" s="308"/>
      <c r="DQ122" s="308"/>
      <c r="DR122" s="308"/>
      <c r="DS122" s="308"/>
      <c r="DT122" s="308"/>
      <c r="DU122" s="308"/>
      <c r="DV122" s="308"/>
      <c r="DW122" s="308"/>
      <c r="DX122" s="308"/>
      <c r="DY122" s="308"/>
      <c r="DZ122" s="308"/>
      <c r="EA122" s="308"/>
      <c r="EB122" s="308"/>
      <c r="EC122" s="308"/>
      <c r="ED122" s="308"/>
      <c r="EE122" s="308"/>
      <c r="EF122" s="308"/>
      <c r="EG122" s="308"/>
      <c r="EH122" s="308"/>
      <c r="EI122" s="308"/>
      <c r="EJ122" s="308"/>
      <c r="EK122" s="308"/>
      <c r="EL122" s="308"/>
      <c r="EM122" s="308"/>
      <c r="EN122" s="308"/>
      <c r="EO122" s="308"/>
      <c r="EP122" s="308"/>
      <c r="EQ122" s="308"/>
      <c r="ER122" s="308"/>
      <c r="ES122" s="308"/>
      <c r="ET122" s="308"/>
      <c r="EU122" s="308"/>
      <c r="EV122" s="308"/>
      <c r="EW122" s="308"/>
      <c r="EX122" s="308"/>
      <c r="EY122" s="308"/>
      <c r="EZ122" s="308"/>
      <c r="FA122" s="308"/>
      <c r="FB122" s="308"/>
      <c r="FC122" s="308"/>
      <c r="FD122" s="308"/>
      <c r="FE122" s="308"/>
      <c r="FF122" s="308"/>
      <c r="FG122" s="308"/>
      <c r="FH122" s="308"/>
      <c r="FI122" s="308"/>
      <c r="FJ122" s="308"/>
      <c r="FK122" s="308"/>
      <c r="FL122" s="308"/>
      <c r="FM122" s="308"/>
      <c r="FN122" s="308"/>
      <c r="FO122" s="308"/>
      <c r="FP122" s="308"/>
      <c r="FQ122" s="308"/>
      <c r="FR122" s="308"/>
      <c r="FS122" s="308"/>
      <c r="FT122" s="308"/>
      <c r="FU122" s="308"/>
      <c r="FV122" s="308"/>
      <c r="FW122" s="308"/>
      <c r="FX122" s="308"/>
      <c r="FY122" s="308"/>
      <c r="FZ122" s="308"/>
      <c r="GA122" s="308"/>
      <c r="GB122" s="308"/>
      <c r="GC122" s="308"/>
      <c r="GD122" s="308"/>
      <c r="GE122" s="308"/>
      <c r="GF122" s="308"/>
      <c r="GG122" s="308"/>
      <c r="GH122" s="308"/>
      <c r="GI122" s="308"/>
      <c r="GJ122" s="308"/>
      <c r="GK122" s="308"/>
      <c r="GL122" s="308"/>
      <c r="GM122" s="308"/>
      <c r="GN122" s="308"/>
      <c r="GO122" s="308"/>
      <c r="GP122" s="308"/>
      <c r="GQ122" s="308"/>
      <c r="GR122" s="308"/>
      <c r="GS122" s="308"/>
      <c r="GT122" s="308"/>
      <c r="GU122" s="308"/>
      <c r="GV122" s="308"/>
      <c r="GW122" s="308"/>
      <c r="GX122" s="308"/>
      <c r="GY122" s="308"/>
      <c r="GZ122" s="308"/>
      <c r="HA122" s="308"/>
      <c r="HB122" s="308"/>
      <c r="HC122" s="308"/>
      <c r="HD122" s="308"/>
      <c r="HE122" s="308"/>
      <c r="HF122" s="308"/>
      <c r="HG122" s="308"/>
      <c r="HH122" s="308"/>
      <c r="HI122" s="308"/>
      <c r="HJ122" s="308"/>
      <c r="HK122" s="308"/>
      <c r="HL122" s="308"/>
      <c r="HM122" s="308"/>
      <c r="HN122" s="308"/>
      <c r="HO122" s="308"/>
      <c r="HP122" s="308"/>
      <c r="HQ122" s="308"/>
      <c r="HR122" s="308"/>
      <c r="HS122" s="308"/>
      <c r="HT122" s="308"/>
      <c r="HU122" s="308"/>
      <c r="HV122" s="308"/>
      <c r="HW122" s="308"/>
      <c r="HX122" s="308"/>
      <c r="HY122" s="308"/>
      <c r="HZ122" s="308"/>
      <c r="IA122" s="308"/>
      <c r="IB122" s="308"/>
      <c r="IC122" s="308"/>
      <c r="ID122" s="308"/>
      <c r="IE122" s="308"/>
      <c r="IF122" s="308"/>
      <c r="IG122" s="308"/>
      <c r="IH122" s="308"/>
      <c r="II122" s="308"/>
    </row>
    <row r="123" spans="1:243" ht="12" customHeight="1">
      <c r="A123" s="323"/>
      <c r="B123" s="542"/>
      <c r="C123" s="542"/>
      <c r="D123" s="542" t="s">
        <v>434</v>
      </c>
      <c r="E123" s="542" t="s">
        <v>715</v>
      </c>
      <c r="F123" s="542" t="s">
        <v>488</v>
      </c>
      <c r="G123" s="529"/>
      <c r="H123" s="539">
        <f t="shared" si="10"/>
        <v>1560</v>
      </c>
      <c r="I123" s="543"/>
      <c r="J123" s="544" t="str">
        <f t="shared" si="11"/>
        <v>1,484 - 1,639</v>
      </c>
      <c r="K123" s="543"/>
      <c r="L123" s="543">
        <v>134</v>
      </c>
      <c r="M123" s="543"/>
      <c r="N123" s="543">
        <v>187</v>
      </c>
      <c r="O123" s="543"/>
      <c r="P123" s="543">
        <v>430</v>
      </c>
      <c r="Q123" s="543"/>
      <c r="R123" s="543">
        <v>342</v>
      </c>
      <c r="S123" s="543"/>
      <c r="T123" s="543">
        <v>234</v>
      </c>
      <c r="U123" s="543"/>
      <c r="V123" s="543">
        <v>233</v>
      </c>
      <c r="W123" s="543"/>
      <c r="X123" s="545">
        <v>84</v>
      </c>
      <c r="Y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308"/>
      <c r="BO123" s="308"/>
      <c r="BP123" s="308"/>
      <c r="BQ123" s="308"/>
      <c r="BR123" s="308"/>
      <c r="BS123" s="308"/>
      <c r="BT123" s="308"/>
      <c r="BU123" s="308"/>
      <c r="BV123" s="308"/>
      <c r="BW123" s="308"/>
      <c r="BX123" s="308"/>
      <c r="BY123" s="308"/>
      <c r="BZ123" s="308"/>
      <c r="CA123" s="308"/>
      <c r="CB123" s="308"/>
      <c r="CC123" s="308"/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308"/>
      <c r="CN123" s="308"/>
      <c r="CO123" s="308"/>
      <c r="CP123" s="308"/>
      <c r="CQ123" s="308"/>
      <c r="CR123" s="308"/>
      <c r="CS123" s="308"/>
      <c r="CT123" s="308"/>
      <c r="CU123" s="308"/>
      <c r="CV123" s="308"/>
      <c r="CW123" s="308"/>
      <c r="CX123" s="308"/>
      <c r="CY123" s="308"/>
      <c r="CZ123" s="308"/>
      <c r="DA123" s="308"/>
      <c r="DB123" s="308"/>
      <c r="DC123" s="308"/>
      <c r="DD123" s="308"/>
      <c r="DE123" s="308"/>
      <c r="DF123" s="308"/>
      <c r="DG123" s="308"/>
      <c r="DH123" s="308"/>
      <c r="DI123" s="308"/>
      <c r="DJ123" s="308"/>
      <c r="DK123" s="308"/>
      <c r="DL123" s="308"/>
      <c r="DM123" s="308"/>
      <c r="DN123" s="308"/>
      <c r="DO123" s="308"/>
      <c r="DP123" s="308"/>
      <c r="DQ123" s="308"/>
      <c r="DR123" s="308"/>
      <c r="DS123" s="308"/>
      <c r="DT123" s="308"/>
      <c r="DU123" s="308"/>
      <c r="DV123" s="308"/>
      <c r="DW123" s="308"/>
      <c r="DX123" s="308"/>
      <c r="DY123" s="308"/>
      <c r="DZ123" s="308"/>
      <c r="EA123" s="308"/>
      <c r="EB123" s="308"/>
      <c r="EC123" s="308"/>
      <c r="ED123" s="308"/>
      <c r="EE123" s="308"/>
      <c r="EF123" s="308"/>
      <c r="EG123" s="308"/>
      <c r="EH123" s="308"/>
      <c r="EI123" s="308"/>
      <c r="EJ123" s="308"/>
      <c r="EK123" s="308"/>
      <c r="EL123" s="308"/>
      <c r="EM123" s="308"/>
      <c r="EN123" s="308"/>
      <c r="EO123" s="308"/>
      <c r="EP123" s="308"/>
      <c r="EQ123" s="308"/>
      <c r="ER123" s="308"/>
      <c r="ES123" s="308"/>
      <c r="ET123" s="308"/>
      <c r="EU123" s="308"/>
      <c r="EV123" s="308"/>
      <c r="EW123" s="308"/>
      <c r="EX123" s="308"/>
      <c r="EY123" s="308"/>
      <c r="EZ123" s="308"/>
      <c r="FA123" s="308"/>
      <c r="FB123" s="308"/>
      <c r="FC123" s="308"/>
      <c r="FD123" s="308"/>
      <c r="FE123" s="308"/>
      <c r="FF123" s="308"/>
      <c r="FG123" s="308"/>
      <c r="FH123" s="308"/>
      <c r="FI123" s="308"/>
      <c r="FJ123" s="308"/>
      <c r="FK123" s="308"/>
      <c r="FL123" s="308"/>
      <c r="FM123" s="308"/>
      <c r="FN123" s="308"/>
      <c r="FO123" s="308"/>
      <c r="FP123" s="308"/>
      <c r="FQ123" s="308"/>
      <c r="FR123" s="308"/>
      <c r="FS123" s="308"/>
      <c r="FT123" s="308"/>
      <c r="FU123" s="308"/>
      <c r="FV123" s="308"/>
      <c r="FW123" s="308"/>
      <c r="FX123" s="308"/>
      <c r="FY123" s="308"/>
      <c r="FZ123" s="308"/>
      <c r="GA123" s="308"/>
      <c r="GB123" s="308"/>
      <c r="GC123" s="308"/>
      <c r="GD123" s="308"/>
      <c r="GE123" s="308"/>
      <c r="GF123" s="308"/>
      <c r="GG123" s="308"/>
      <c r="GH123" s="308"/>
      <c r="GI123" s="308"/>
      <c r="GJ123" s="308"/>
      <c r="GK123" s="308"/>
      <c r="GL123" s="308"/>
      <c r="GM123" s="308"/>
      <c r="GN123" s="308"/>
      <c r="GO123" s="308"/>
      <c r="GP123" s="308"/>
      <c r="GQ123" s="308"/>
      <c r="GR123" s="308"/>
      <c r="GS123" s="308"/>
      <c r="GT123" s="308"/>
      <c r="GU123" s="308"/>
      <c r="GV123" s="308"/>
      <c r="GW123" s="308"/>
      <c r="GX123" s="308"/>
      <c r="GY123" s="308"/>
      <c r="GZ123" s="308"/>
      <c r="HA123" s="308"/>
      <c r="HB123" s="308"/>
      <c r="HC123" s="308"/>
      <c r="HD123" s="308"/>
      <c r="HE123" s="308"/>
      <c r="HF123" s="308"/>
      <c r="HG123" s="308"/>
      <c r="HH123" s="308"/>
      <c r="HI123" s="308"/>
      <c r="HJ123" s="308"/>
      <c r="HK123" s="308"/>
      <c r="HL123" s="308"/>
      <c r="HM123" s="308"/>
      <c r="HN123" s="308"/>
      <c r="HO123" s="308"/>
      <c r="HP123" s="308"/>
      <c r="HQ123" s="308"/>
      <c r="HR123" s="308"/>
      <c r="HS123" s="308"/>
      <c r="HT123" s="308"/>
      <c r="HU123" s="308"/>
      <c r="HV123" s="308"/>
      <c r="HW123" s="308"/>
      <c r="HX123" s="308"/>
      <c r="HY123" s="308"/>
      <c r="HZ123" s="308"/>
      <c r="IA123" s="308"/>
      <c r="IB123" s="308"/>
      <c r="IC123" s="308"/>
      <c r="ID123" s="308"/>
      <c r="IE123" s="308"/>
      <c r="IF123" s="308"/>
      <c r="IG123" s="308"/>
      <c r="IH123" s="308"/>
      <c r="II123" s="308"/>
    </row>
    <row r="124" spans="1:243" ht="12" customHeight="1">
      <c r="A124" s="323"/>
      <c r="B124" s="542"/>
      <c r="C124" s="542"/>
      <c r="D124" s="542" t="s">
        <v>435</v>
      </c>
      <c r="E124" s="542" t="s">
        <v>716</v>
      </c>
      <c r="F124" s="542" t="s">
        <v>489</v>
      </c>
      <c r="G124" s="529"/>
      <c r="H124" s="539">
        <f t="shared" si="10"/>
        <v>1335</v>
      </c>
      <c r="I124" s="543"/>
      <c r="J124" s="544" t="str">
        <f t="shared" si="11"/>
        <v>1,264 - 1,409</v>
      </c>
      <c r="K124" s="543"/>
      <c r="L124" s="543">
        <v>110</v>
      </c>
      <c r="M124" s="543"/>
      <c r="N124" s="543">
        <v>155</v>
      </c>
      <c r="O124" s="543"/>
      <c r="P124" s="543">
        <v>387</v>
      </c>
      <c r="Q124" s="543"/>
      <c r="R124" s="543">
        <v>282</v>
      </c>
      <c r="S124" s="543"/>
      <c r="T124" s="543">
        <v>201</v>
      </c>
      <c r="U124" s="543"/>
      <c r="V124" s="543">
        <v>200</v>
      </c>
      <c r="W124" s="543"/>
      <c r="X124" s="545">
        <v>77</v>
      </c>
      <c r="Y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8"/>
      <c r="AL124" s="308"/>
      <c r="AM124" s="308"/>
      <c r="AN124" s="308"/>
      <c r="AO124" s="308"/>
      <c r="AP124" s="308"/>
      <c r="AQ124" s="308"/>
      <c r="AR124" s="308"/>
      <c r="AS124" s="308"/>
      <c r="AT124" s="308"/>
      <c r="AU124" s="308"/>
      <c r="AV124" s="308"/>
      <c r="AW124" s="308"/>
      <c r="AX124" s="308"/>
      <c r="AY124" s="308"/>
      <c r="AZ124" s="308"/>
      <c r="BA124" s="308"/>
      <c r="BB124" s="308"/>
      <c r="BC124" s="308"/>
      <c r="BD124" s="308"/>
      <c r="BE124" s="308"/>
      <c r="BF124" s="308"/>
      <c r="BG124" s="308"/>
      <c r="BH124" s="308"/>
      <c r="BI124" s="308"/>
      <c r="BJ124" s="308"/>
      <c r="BK124" s="308"/>
      <c r="BL124" s="308"/>
      <c r="BM124" s="308"/>
      <c r="BN124" s="308"/>
      <c r="BO124" s="308"/>
      <c r="BP124" s="308"/>
      <c r="BQ124" s="308"/>
      <c r="BR124" s="308"/>
      <c r="BS124" s="308"/>
      <c r="BT124" s="308"/>
      <c r="BU124" s="308"/>
      <c r="BV124" s="308"/>
      <c r="BW124" s="308"/>
      <c r="BX124" s="308"/>
      <c r="BY124" s="308"/>
      <c r="BZ124" s="308"/>
      <c r="CA124" s="308"/>
      <c r="CB124" s="308"/>
      <c r="CC124" s="308"/>
      <c r="CD124" s="308"/>
      <c r="CE124" s="308"/>
      <c r="CF124" s="308"/>
      <c r="CG124" s="308"/>
      <c r="CH124" s="308"/>
      <c r="CI124" s="308"/>
      <c r="CJ124" s="308"/>
      <c r="CK124" s="308"/>
      <c r="CL124" s="308"/>
      <c r="CM124" s="308"/>
      <c r="CN124" s="308"/>
      <c r="CO124" s="308"/>
      <c r="CP124" s="308"/>
      <c r="CQ124" s="308"/>
      <c r="CR124" s="308"/>
      <c r="CS124" s="308"/>
      <c r="CT124" s="308"/>
      <c r="CU124" s="308"/>
      <c r="CV124" s="308"/>
      <c r="CW124" s="308"/>
      <c r="CX124" s="308"/>
      <c r="CY124" s="308"/>
      <c r="CZ124" s="308"/>
      <c r="DA124" s="308"/>
      <c r="DB124" s="308"/>
      <c r="DC124" s="308"/>
      <c r="DD124" s="308"/>
      <c r="DE124" s="308"/>
      <c r="DF124" s="308"/>
      <c r="DG124" s="308"/>
      <c r="DH124" s="308"/>
      <c r="DI124" s="308"/>
      <c r="DJ124" s="308"/>
      <c r="DK124" s="308"/>
      <c r="DL124" s="308"/>
      <c r="DM124" s="308"/>
      <c r="DN124" s="308"/>
      <c r="DO124" s="308"/>
      <c r="DP124" s="308"/>
      <c r="DQ124" s="308"/>
      <c r="DR124" s="308"/>
      <c r="DS124" s="308"/>
      <c r="DT124" s="308"/>
      <c r="DU124" s="308"/>
      <c r="DV124" s="308"/>
      <c r="DW124" s="308"/>
      <c r="DX124" s="308"/>
      <c r="DY124" s="308"/>
      <c r="DZ124" s="308"/>
      <c r="EA124" s="308"/>
      <c r="EB124" s="308"/>
      <c r="EC124" s="308"/>
      <c r="ED124" s="308"/>
      <c r="EE124" s="308"/>
      <c r="EF124" s="308"/>
      <c r="EG124" s="308"/>
      <c r="EH124" s="308"/>
      <c r="EI124" s="308"/>
      <c r="EJ124" s="308"/>
      <c r="EK124" s="308"/>
      <c r="EL124" s="308"/>
      <c r="EM124" s="308"/>
      <c r="EN124" s="308"/>
      <c r="EO124" s="308"/>
      <c r="EP124" s="308"/>
      <c r="EQ124" s="308"/>
      <c r="ER124" s="308"/>
      <c r="ES124" s="308"/>
      <c r="ET124" s="308"/>
      <c r="EU124" s="308"/>
      <c r="EV124" s="308"/>
      <c r="EW124" s="308"/>
      <c r="EX124" s="308"/>
      <c r="EY124" s="308"/>
      <c r="EZ124" s="308"/>
      <c r="FA124" s="308"/>
      <c r="FB124" s="308"/>
      <c r="FC124" s="308"/>
      <c r="FD124" s="308"/>
      <c r="FE124" s="308"/>
      <c r="FF124" s="308"/>
      <c r="FG124" s="308"/>
      <c r="FH124" s="308"/>
      <c r="FI124" s="308"/>
      <c r="FJ124" s="308"/>
      <c r="FK124" s="308"/>
      <c r="FL124" s="308"/>
      <c r="FM124" s="308"/>
      <c r="FN124" s="308"/>
      <c r="FO124" s="308"/>
      <c r="FP124" s="308"/>
      <c r="FQ124" s="308"/>
      <c r="FR124" s="308"/>
      <c r="FS124" s="308"/>
      <c r="FT124" s="308"/>
      <c r="FU124" s="308"/>
      <c r="FV124" s="308"/>
      <c r="FW124" s="308"/>
      <c r="FX124" s="308"/>
      <c r="FY124" s="308"/>
      <c r="FZ124" s="308"/>
      <c r="GA124" s="308"/>
      <c r="GB124" s="308"/>
      <c r="GC124" s="308"/>
      <c r="GD124" s="308"/>
      <c r="GE124" s="308"/>
      <c r="GF124" s="308"/>
      <c r="GG124" s="308"/>
      <c r="GH124" s="308"/>
      <c r="GI124" s="308"/>
      <c r="GJ124" s="308"/>
      <c r="GK124" s="308"/>
      <c r="GL124" s="308"/>
      <c r="GM124" s="308"/>
      <c r="GN124" s="308"/>
      <c r="GO124" s="308"/>
      <c r="GP124" s="308"/>
      <c r="GQ124" s="308"/>
      <c r="GR124" s="308"/>
      <c r="GS124" s="308"/>
      <c r="GT124" s="308"/>
      <c r="GU124" s="308"/>
      <c r="GV124" s="308"/>
      <c r="GW124" s="308"/>
      <c r="GX124" s="308"/>
      <c r="GY124" s="308"/>
      <c r="GZ124" s="308"/>
      <c r="HA124" s="308"/>
      <c r="HB124" s="308"/>
      <c r="HC124" s="308"/>
      <c r="HD124" s="308"/>
      <c r="HE124" s="308"/>
      <c r="HF124" s="308"/>
      <c r="HG124" s="308"/>
      <c r="HH124" s="308"/>
      <c r="HI124" s="308"/>
      <c r="HJ124" s="308"/>
      <c r="HK124" s="308"/>
      <c r="HL124" s="308"/>
      <c r="HM124" s="308"/>
      <c r="HN124" s="308"/>
      <c r="HO124" s="308"/>
      <c r="HP124" s="308"/>
      <c r="HQ124" s="308"/>
      <c r="HR124" s="308"/>
      <c r="HS124" s="308"/>
      <c r="HT124" s="308"/>
      <c r="HU124" s="308"/>
      <c r="HV124" s="308"/>
      <c r="HW124" s="308"/>
      <c r="HX124" s="308"/>
      <c r="HY124" s="308"/>
      <c r="HZ124" s="308"/>
      <c r="IA124" s="308"/>
      <c r="IB124" s="308"/>
      <c r="IC124" s="308"/>
      <c r="ID124" s="308"/>
      <c r="IE124" s="308"/>
      <c r="IF124" s="308"/>
      <c r="IG124" s="308"/>
      <c r="IH124" s="308"/>
      <c r="II124" s="308"/>
    </row>
    <row r="125" spans="1:243" ht="12" customHeight="1">
      <c r="A125" s="323"/>
      <c r="B125" s="542"/>
      <c r="C125" s="542"/>
      <c r="D125" s="542" t="s">
        <v>436</v>
      </c>
      <c r="E125" s="542" t="s">
        <v>717</v>
      </c>
      <c r="F125" s="542" t="s">
        <v>490</v>
      </c>
      <c r="G125" s="529"/>
      <c r="H125" s="539">
        <f t="shared" si="10"/>
        <v>1077</v>
      </c>
      <c r="I125" s="543"/>
      <c r="J125" s="544" t="str">
        <f t="shared" si="11"/>
        <v>1,014 - 1,143</v>
      </c>
      <c r="K125" s="543"/>
      <c r="L125" s="543">
        <v>82</v>
      </c>
      <c r="M125" s="543"/>
      <c r="N125" s="543">
        <v>106</v>
      </c>
      <c r="O125" s="543"/>
      <c r="P125" s="543">
        <v>305</v>
      </c>
      <c r="Q125" s="543"/>
      <c r="R125" s="543">
        <v>211</v>
      </c>
      <c r="S125" s="543"/>
      <c r="T125" s="543">
        <v>199</v>
      </c>
      <c r="U125" s="543"/>
      <c r="V125" s="543">
        <v>174</v>
      </c>
      <c r="W125" s="543"/>
      <c r="X125" s="545">
        <v>46</v>
      </c>
      <c r="Y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308"/>
      <c r="CJ125" s="308"/>
      <c r="CK125" s="308"/>
      <c r="CL125" s="308"/>
      <c r="CM125" s="308"/>
      <c r="CN125" s="308"/>
      <c r="CO125" s="308"/>
      <c r="CP125" s="308"/>
      <c r="CQ125" s="308"/>
      <c r="CR125" s="308"/>
      <c r="CS125" s="308"/>
      <c r="CT125" s="308"/>
      <c r="CU125" s="308"/>
      <c r="CV125" s="308"/>
      <c r="CW125" s="308"/>
      <c r="CX125" s="308"/>
      <c r="CY125" s="308"/>
      <c r="CZ125" s="308"/>
      <c r="DA125" s="308"/>
      <c r="DB125" s="308"/>
      <c r="DC125" s="308"/>
      <c r="DD125" s="308"/>
      <c r="DE125" s="308"/>
      <c r="DF125" s="308"/>
      <c r="DG125" s="308"/>
      <c r="DH125" s="308"/>
      <c r="DI125" s="308"/>
      <c r="DJ125" s="308"/>
      <c r="DK125" s="308"/>
      <c r="DL125" s="308"/>
      <c r="DM125" s="308"/>
      <c r="DN125" s="308"/>
      <c r="DO125" s="308"/>
      <c r="DP125" s="308"/>
      <c r="DQ125" s="308"/>
      <c r="DR125" s="308"/>
      <c r="DS125" s="308"/>
      <c r="DT125" s="308"/>
      <c r="DU125" s="308"/>
      <c r="DV125" s="308"/>
      <c r="DW125" s="308"/>
      <c r="DX125" s="308"/>
      <c r="DY125" s="308"/>
      <c r="DZ125" s="308"/>
      <c r="EA125" s="308"/>
      <c r="EB125" s="308"/>
      <c r="EC125" s="308"/>
      <c r="ED125" s="308"/>
      <c r="EE125" s="308"/>
      <c r="EF125" s="308"/>
      <c r="EG125" s="308"/>
      <c r="EH125" s="308"/>
      <c r="EI125" s="308"/>
      <c r="EJ125" s="308"/>
      <c r="EK125" s="308"/>
      <c r="EL125" s="308"/>
      <c r="EM125" s="308"/>
      <c r="EN125" s="308"/>
      <c r="EO125" s="308"/>
      <c r="EP125" s="308"/>
      <c r="EQ125" s="308"/>
      <c r="ER125" s="308"/>
      <c r="ES125" s="308"/>
      <c r="ET125" s="308"/>
      <c r="EU125" s="308"/>
      <c r="EV125" s="308"/>
      <c r="EW125" s="308"/>
      <c r="EX125" s="308"/>
      <c r="EY125" s="308"/>
      <c r="EZ125" s="308"/>
      <c r="FA125" s="308"/>
      <c r="FB125" s="308"/>
      <c r="FC125" s="308"/>
      <c r="FD125" s="308"/>
      <c r="FE125" s="308"/>
      <c r="FF125" s="308"/>
      <c r="FG125" s="308"/>
      <c r="FH125" s="308"/>
      <c r="FI125" s="308"/>
      <c r="FJ125" s="308"/>
      <c r="FK125" s="308"/>
      <c r="FL125" s="308"/>
      <c r="FM125" s="308"/>
      <c r="FN125" s="308"/>
      <c r="FO125" s="308"/>
      <c r="FP125" s="308"/>
      <c r="FQ125" s="308"/>
      <c r="FR125" s="308"/>
      <c r="FS125" s="308"/>
      <c r="FT125" s="308"/>
      <c r="FU125" s="308"/>
      <c r="FV125" s="308"/>
      <c r="FW125" s="308"/>
      <c r="FX125" s="308"/>
      <c r="FY125" s="308"/>
      <c r="FZ125" s="308"/>
      <c r="GA125" s="308"/>
      <c r="GB125" s="308"/>
      <c r="GC125" s="308"/>
      <c r="GD125" s="308"/>
      <c r="GE125" s="308"/>
      <c r="GF125" s="308"/>
      <c r="GG125" s="308"/>
      <c r="GH125" s="308"/>
      <c r="GI125" s="308"/>
      <c r="GJ125" s="308"/>
      <c r="GK125" s="308"/>
      <c r="GL125" s="308"/>
      <c r="GM125" s="308"/>
      <c r="GN125" s="308"/>
      <c r="GO125" s="308"/>
      <c r="GP125" s="308"/>
      <c r="GQ125" s="308"/>
      <c r="GR125" s="308"/>
      <c r="GS125" s="308"/>
      <c r="GT125" s="308"/>
      <c r="GU125" s="308"/>
      <c r="GV125" s="308"/>
      <c r="GW125" s="308"/>
      <c r="GX125" s="308"/>
      <c r="GY125" s="308"/>
      <c r="GZ125" s="308"/>
      <c r="HA125" s="308"/>
      <c r="HB125" s="308"/>
      <c r="HC125" s="308"/>
      <c r="HD125" s="308"/>
      <c r="HE125" s="308"/>
      <c r="HF125" s="308"/>
      <c r="HG125" s="308"/>
      <c r="HH125" s="308"/>
      <c r="HI125" s="308"/>
      <c r="HJ125" s="308"/>
      <c r="HK125" s="308"/>
      <c r="HL125" s="308"/>
      <c r="HM125" s="308"/>
      <c r="HN125" s="308"/>
      <c r="HO125" s="308"/>
      <c r="HP125" s="308"/>
      <c r="HQ125" s="308"/>
      <c r="HR125" s="308"/>
      <c r="HS125" s="308"/>
      <c r="HT125" s="308"/>
      <c r="HU125" s="308"/>
      <c r="HV125" s="308"/>
      <c r="HW125" s="308"/>
      <c r="HX125" s="308"/>
      <c r="HY125" s="308"/>
      <c r="HZ125" s="308"/>
      <c r="IA125" s="308"/>
      <c r="IB125" s="308"/>
      <c r="IC125" s="308"/>
      <c r="ID125" s="308"/>
      <c r="IE125" s="308"/>
      <c r="IF125" s="308"/>
      <c r="IG125" s="308"/>
      <c r="IH125" s="308"/>
      <c r="II125" s="308"/>
    </row>
    <row r="126" spans="1:243" ht="12" customHeight="1">
      <c r="A126" s="323"/>
      <c r="B126" s="542"/>
      <c r="C126" s="542"/>
      <c r="D126" s="542"/>
      <c r="E126" s="542"/>
      <c r="F126" s="542"/>
      <c r="G126" s="529"/>
      <c r="H126" s="539"/>
      <c r="I126" s="543"/>
      <c r="J126" s="544"/>
      <c r="K126" s="543"/>
      <c r="L126" s="543"/>
      <c r="M126" s="543"/>
      <c r="N126" s="543"/>
      <c r="O126" s="543"/>
      <c r="P126" s="543"/>
      <c r="Q126" s="543"/>
      <c r="R126" s="543"/>
      <c r="S126" s="543"/>
      <c r="T126" s="543"/>
      <c r="U126" s="543"/>
      <c r="V126" s="543"/>
      <c r="W126" s="543"/>
      <c r="X126" s="545"/>
      <c r="Y126" s="308"/>
      <c r="AA126" s="308"/>
      <c r="AB126" s="308"/>
      <c r="AC126" s="308"/>
      <c r="AD126" s="308"/>
      <c r="AE126" s="308"/>
      <c r="AF126" s="308"/>
      <c r="AG126" s="308"/>
      <c r="AH126" s="308"/>
      <c r="AI126" s="308"/>
      <c r="AJ126" s="308"/>
      <c r="AK126" s="308"/>
      <c r="AL126" s="308"/>
      <c r="AM126" s="308"/>
      <c r="AN126" s="308"/>
      <c r="AO126" s="308"/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08"/>
      <c r="AZ126" s="308"/>
      <c r="BA126" s="308"/>
      <c r="BB126" s="308"/>
      <c r="BC126" s="308"/>
      <c r="BD126" s="308"/>
      <c r="BE126" s="308"/>
      <c r="BF126" s="308"/>
      <c r="BG126" s="308"/>
      <c r="BH126" s="308"/>
      <c r="BI126" s="308"/>
      <c r="BJ126" s="308"/>
      <c r="BK126" s="308"/>
      <c r="BL126" s="308"/>
      <c r="BM126" s="308"/>
      <c r="BN126" s="308"/>
      <c r="BO126" s="308"/>
      <c r="BP126" s="308"/>
      <c r="BQ126" s="308"/>
      <c r="BR126" s="308"/>
      <c r="BS126" s="308"/>
      <c r="BT126" s="308"/>
      <c r="BU126" s="308"/>
      <c r="BV126" s="308"/>
      <c r="BW126" s="308"/>
      <c r="BX126" s="308"/>
      <c r="BY126" s="308"/>
      <c r="BZ126" s="308"/>
      <c r="CA126" s="308"/>
      <c r="CB126" s="308"/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/>
      <c r="CS126" s="308"/>
      <c r="CT126" s="308"/>
      <c r="CU126" s="308"/>
      <c r="CV126" s="308"/>
      <c r="CW126" s="308"/>
      <c r="CX126" s="308"/>
      <c r="CY126" s="308"/>
      <c r="CZ126" s="308"/>
      <c r="DA126" s="308"/>
      <c r="DB126" s="308"/>
      <c r="DC126" s="308"/>
      <c r="DD126" s="308"/>
      <c r="DE126" s="308"/>
      <c r="DF126" s="308"/>
      <c r="DG126" s="308"/>
      <c r="DH126" s="308"/>
      <c r="DI126" s="308"/>
      <c r="DJ126" s="308"/>
      <c r="DK126" s="308"/>
      <c r="DL126" s="308"/>
      <c r="DM126" s="308"/>
      <c r="DN126" s="308"/>
      <c r="DO126" s="308"/>
      <c r="DP126" s="308"/>
      <c r="DQ126" s="308"/>
      <c r="DR126" s="308"/>
      <c r="DS126" s="308"/>
      <c r="DT126" s="308"/>
      <c r="DU126" s="308"/>
      <c r="DV126" s="308"/>
      <c r="DW126" s="308"/>
      <c r="DX126" s="308"/>
      <c r="DY126" s="308"/>
      <c r="DZ126" s="308"/>
      <c r="EA126" s="308"/>
      <c r="EB126" s="308"/>
      <c r="EC126" s="308"/>
      <c r="ED126" s="308"/>
      <c r="EE126" s="308"/>
      <c r="EF126" s="308"/>
      <c r="EG126" s="308"/>
      <c r="EH126" s="308"/>
      <c r="EI126" s="308"/>
      <c r="EJ126" s="308"/>
      <c r="EK126" s="308"/>
      <c r="EL126" s="308"/>
      <c r="EM126" s="308"/>
      <c r="EN126" s="308"/>
      <c r="EO126" s="308"/>
      <c r="EP126" s="308"/>
      <c r="EQ126" s="308"/>
      <c r="ER126" s="308"/>
      <c r="ES126" s="308"/>
      <c r="ET126" s="308"/>
      <c r="EU126" s="308"/>
      <c r="EV126" s="308"/>
      <c r="EW126" s="308"/>
      <c r="EX126" s="308"/>
      <c r="EY126" s="308"/>
      <c r="EZ126" s="308"/>
      <c r="FA126" s="308"/>
      <c r="FB126" s="308"/>
      <c r="FC126" s="308"/>
      <c r="FD126" s="308"/>
      <c r="FE126" s="308"/>
      <c r="FF126" s="308"/>
      <c r="FG126" s="308"/>
      <c r="FH126" s="308"/>
      <c r="FI126" s="308"/>
      <c r="FJ126" s="308"/>
      <c r="FK126" s="308"/>
      <c r="FL126" s="308"/>
      <c r="FM126" s="308"/>
      <c r="FN126" s="308"/>
      <c r="FO126" s="308"/>
      <c r="FP126" s="308"/>
      <c r="FQ126" s="308"/>
      <c r="FR126" s="308"/>
      <c r="FS126" s="308"/>
      <c r="FT126" s="308"/>
      <c r="FU126" s="308"/>
      <c r="FV126" s="308"/>
      <c r="FW126" s="308"/>
      <c r="FX126" s="308"/>
      <c r="FY126" s="308"/>
      <c r="FZ126" s="308"/>
      <c r="GA126" s="308"/>
      <c r="GB126" s="308"/>
      <c r="GC126" s="308"/>
      <c r="GD126" s="308"/>
      <c r="GE126" s="308"/>
      <c r="GF126" s="308"/>
      <c r="GG126" s="308"/>
      <c r="GH126" s="308"/>
      <c r="GI126" s="308"/>
      <c r="GJ126" s="308"/>
      <c r="GK126" s="308"/>
      <c r="GL126" s="308"/>
      <c r="GM126" s="308"/>
      <c r="GN126" s="308"/>
      <c r="GO126" s="308"/>
      <c r="GP126" s="308"/>
      <c r="GQ126" s="308"/>
      <c r="GR126" s="308"/>
      <c r="GS126" s="308"/>
      <c r="GT126" s="308"/>
      <c r="GU126" s="308"/>
      <c r="GV126" s="308"/>
      <c r="GW126" s="308"/>
      <c r="GX126" s="308"/>
      <c r="GY126" s="308"/>
      <c r="GZ126" s="308"/>
      <c r="HA126" s="308"/>
      <c r="HB126" s="308"/>
      <c r="HC126" s="308"/>
      <c r="HD126" s="308"/>
      <c r="HE126" s="308"/>
      <c r="HF126" s="308"/>
      <c r="HG126" s="308"/>
      <c r="HH126" s="308"/>
      <c r="HI126" s="308"/>
      <c r="HJ126" s="308"/>
      <c r="HK126" s="308"/>
      <c r="HL126" s="308"/>
      <c r="HM126" s="308"/>
      <c r="HN126" s="308"/>
      <c r="HO126" s="308"/>
      <c r="HP126" s="308"/>
      <c r="HQ126" s="308"/>
      <c r="HR126" s="308"/>
      <c r="HS126" s="308"/>
      <c r="HT126" s="308"/>
      <c r="HU126" s="308"/>
      <c r="HV126" s="308"/>
      <c r="HW126" s="308"/>
      <c r="HX126" s="308"/>
      <c r="HY126" s="308"/>
      <c r="HZ126" s="308"/>
      <c r="IA126" s="308"/>
      <c r="IB126" s="308"/>
      <c r="IC126" s="308"/>
      <c r="ID126" s="308"/>
      <c r="IE126" s="308"/>
      <c r="IF126" s="308"/>
      <c r="IG126" s="308"/>
      <c r="IH126" s="308"/>
      <c r="II126" s="308"/>
    </row>
    <row r="127" spans="1:243" ht="12" customHeight="1">
      <c r="A127" s="322"/>
      <c r="B127" s="538" t="s">
        <v>831</v>
      </c>
      <c r="C127" s="538"/>
      <c r="D127" s="538"/>
      <c r="E127" s="542"/>
      <c r="F127" s="538"/>
      <c r="G127" s="529"/>
      <c r="H127" s="539">
        <f>SUM(L127:V127)</f>
        <v>46800</v>
      </c>
      <c r="I127" s="539"/>
      <c r="J127" s="540" t="str">
        <f>TEXT(H127*((1-(1/(9*H127))-(1.96/(3*(H127^0.5))))^3),"#,##0")&amp;" - "&amp;TEXT((H127+1)*((1-(1/(9*(H127+1)))+(1.96/(3*(H127+1)^0.5)))^3),"#,##0")</f>
        <v>46,377 - 47,226</v>
      </c>
      <c r="K127" s="539"/>
      <c r="L127" s="539">
        <v>2300</v>
      </c>
      <c r="M127" s="539"/>
      <c r="N127" s="539">
        <v>3790</v>
      </c>
      <c r="O127" s="539"/>
      <c r="P127" s="539">
        <v>12654</v>
      </c>
      <c r="Q127" s="539"/>
      <c r="R127" s="539">
        <v>11904</v>
      </c>
      <c r="S127" s="539"/>
      <c r="T127" s="539">
        <v>8782</v>
      </c>
      <c r="U127" s="539"/>
      <c r="V127" s="539">
        <v>7370</v>
      </c>
      <c r="W127" s="539"/>
      <c r="X127" s="541">
        <f>SUM(X129:X159)</f>
        <v>1526</v>
      </c>
      <c r="Y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08"/>
      <c r="BM127" s="308"/>
      <c r="BN127" s="308"/>
      <c r="BO127" s="308"/>
      <c r="BP127" s="308"/>
      <c r="BQ127" s="308"/>
      <c r="BR127" s="308"/>
      <c r="BS127" s="308"/>
      <c r="BT127" s="308"/>
      <c r="BU127" s="308"/>
      <c r="BV127" s="308"/>
      <c r="BW127" s="308"/>
      <c r="BX127" s="308"/>
      <c r="BY127" s="308"/>
      <c r="BZ127" s="308"/>
      <c r="CA127" s="308"/>
      <c r="CB127" s="308"/>
      <c r="CC127" s="308"/>
      <c r="CD127" s="308"/>
      <c r="CE127" s="308"/>
      <c r="CF127" s="308"/>
      <c r="CG127" s="308"/>
      <c r="CH127" s="308"/>
      <c r="CI127" s="308"/>
      <c r="CJ127" s="308"/>
      <c r="CK127" s="308"/>
      <c r="CL127" s="308"/>
      <c r="CM127" s="308"/>
      <c r="CN127" s="308"/>
      <c r="CO127" s="308"/>
      <c r="CP127" s="308"/>
      <c r="CQ127" s="308"/>
      <c r="CR127" s="308"/>
      <c r="CS127" s="308"/>
      <c r="CT127" s="308"/>
      <c r="CU127" s="308"/>
      <c r="CV127" s="308"/>
      <c r="CW127" s="308"/>
      <c r="CX127" s="308"/>
      <c r="CY127" s="308"/>
      <c r="CZ127" s="308"/>
      <c r="DA127" s="308"/>
      <c r="DB127" s="308"/>
      <c r="DC127" s="308"/>
      <c r="DD127" s="308"/>
      <c r="DE127" s="308"/>
      <c r="DF127" s="308"/>
      <c r="DG127" s="308"/>
      <c r="DH127" s="308"/>
      <c r="DI127" s="308"/>
      <c r="DJ127" s="308"/>
      <c r="DK127" s="308"/>
      <c r="DL127" s="308"/>
      <c r="DM127" s="308"/>
      <c r="DN127" s="308"/>
      <c r="DO127" s="308"/>
      <c r="DP127" s="308"/>
      <c r="DQ127" s="308"/>
      <c r="DR127" s="308"/>
      <c r="DS127" s="308"/>
      <c r="DT127" s="308"/>
      <c r="DU127" s="308"/>
      <c r="DV127" s="308"/>
      <c r="DW127" s="308"/>
      <c r="DX127" s="308"/>
      <c r="DY127" s="308"/>
      <c r="DZ127" s="308"/>
      <c r="EA127" s="308"/>
      <c r="EB127" s="308"/>
      <c r="EC127" s="308"/>
      <c r="ED127" s="308"/>
      <c r="EE127" s="308"/>
      <c r="EF127" s="308"/>
      <c r="EG127" s="308"/>
      <c r="EH127" s="308"/>
      <c r="EI127" s="308"/>
      <c r="EJ127" s="308"/>
      <c r="EK127" s="308"/>
      <c r="EL127" s="308"/>
      <c r="EM127" s="308"/>
      <c r="EN127" s="308"/>
      <c r="EO127" s="308"/>
      <c r="EP127" s="308"/>
      <c r="EQ127" s="308"/>
      <c r="ER127" s="308"/>
      <c r="ES127" s="308"/>
      <c r="ET127" s="308"/>
      <c r="EU127" s="308"/>
      <c r="EV127" s="308"/>
      <c r="EW127" s="308"/>
      <c r="EX127" s="308"/>
      <c r="EY127" s="308"/>
      <c r="EZ127" s="308"/>
      <c r="FA127" s="308"/>
      <c r="FB127" s="308"/>
      <c r="FC127" s="308"/>
      <c r="FD127" s="308"/>
      <c r="FE127" s="308"/>
      <c r="FF127" s="308"/>
      <c r="FG127" s="308"/>
      <c r="FH127" s="308"/>
      <c r="FI127" s="308"/>
      <c r="FJ127" s="308"/>
      <c r="FK127" s="308"/>
      <c r="FL127" s="308"/>
      <c r="FM127" s="308"/>
      <c r="FN127" s="308"/>
      <c r="FO127" s="308"/>
      <c r="FP127" s="308"/>
      <c r="FQ127" s="308"/>
      <c r="FR127" s="308"/>
      <c r="FS127" s="308"/>
      <c r="FT127" s="308"/>
      <c r="FU127" s="308"/>
      <c r="FV127" s="308"/>
      <c r="FW127" s="308"/>
      <c r="FX127" s="308"/>
      <c r="FY127" s="308"/>
      <c r="FZ127" s="308"/>
      <c r="GA127" s="308"/>
      <c r="GB127" s="308"/>
      <c r="GC127" s="308"/>
      <c r="GD127" s="308"/>
      <c r="GE127" s="308"/>
      <c r="GF127" s="308"/>
      <c r="GG127" s="308"/>
      <c r="GH127" s="308"/>
      <c r="GI127" s="308"/>
      <c r="GJ127" s="308"/>
      <c r="GK127" s="308"/>
      <c r="GL127" s="308"/>
      <c r="GM127" s="308"/>
      <c r="GN127" s="308"/>
      <c r="GO127" s="308"/>
      <c r="GP127" s="308"/>
      <c r="GQ127" s="308"/>
      <c r="GR127" s="308"/>
      <c r="GS127" s="308"/>
      <c r="GT127" s="308"/>
      <c r="GU127" s="308"/>
      <c r="GV127" s="308"/>
      <c r="GW127" s="308"/>
      <c r="GX127" s="308"/>
      <c r="GY127" s="308"/>
      <c r="GZ127" s="308"/>
      <c r="HA127" s="308"/>
      <c r="HB127" s="308"/>
      <c r="HC127" s="308"/>
      <c r="HD127" s="308"/>
      <c r="HE127" s="308"/>
      <c r="HF127" s="308"/>
      <c r="HG127" s="308"/>
      <c r="HH127" s="308"/>
      <c r="HI127" s="308"/>
      <c r="HJ127" s="308"/>
      <c r="HK127" s="308"/>
      <c r="HL127" s="308"/>
      <c r="HM127" s="308"/>
      <c r="HN127" s="308"/>
      <c r="HO127" s="308"/>
      <c r="HP127" s="308"/>
      <c r="HQ127" s="308"/>
      <c r="HR127" s="308"/>
      <c r="HS127" s="308"/>
      <c r="HT127" s="308"/>
      <c r="HU127" s="308"/>
      <c r="HV127" s="308"/>
      <c r="HW127" s="308"/>
      <c r="HX127" s="308"/>
      <c r="HY127" s="308"/>
      <c r="HZ127" s="308"/>
      <c r="IA127" s="308"/>
      <c r="IB127" s="308"/>
      <c r="IC127" s="308"/>
      <c r="ID127" s="308"/>
      <c r="IE127" s="308"/>
      <c r="IF127" s="308"/>
      <c r="IG127" s="308"/>
      <c r="IH127" s="308"/>
      <c r="II127" s="308"/>
    </row>
    <row r="128" spans="1:243" ht="12" customHeight="1">
      <c r="A128" s="323"/>
      <c r="B128" s="542"/>
      <c r="C128" s="542"/>
      <c r="D128" s="542"/>
      <c r="E128" s="542"/>
      <c r="F128" s="542"/>
      <c r="G128" s="529"/>
      <c r="H128" s="539"/>
      <c r="I128" s="543"/>
      <c r="J128" s="544"/>
      <c r="K128" s="543"/>
      <c r="L128" s="543"/>
      <c r="M128" s="543"/>
      <c r="N128" s="543"/>
      <c r="O128" s="543"/>
      <c r="P128" s="543"/>
      <c r="Q128" s="543"/>
      <c r="R128" s="543"/>
      <c r="S128" s="543"/>
      <c r="T128" s="543"/>
      <c r="U128" s="543"/>
      <c r="V128" s="543"/>
      <c r="W128" s="543"/>
      <c r="X128" s="545"/>
      <c r="Y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08"/>
      <c r="AL128" s="308"/>
      <c r="AM128" s="308"/>
      <c r="AN128" s="308"/>
      <c r="AO128" s="308"/>
      <c r="AP128" s="308"/>
      <c r="AQ128" s="308"/>
      <c r="AR128" s="308"/>
      <c r="AS128" s="308"/>
      <c r="AT128" s="308"/>
      <c r="AU128" s="308"/>
      <c r="AV128" s="308"/>
      <c r="AW128" s="308"/>
      <c r="AX128" s="308"/>
      <c r="AY128" s="308"/>
      <c r="AZ128" s="308"/>
      <c r="BA128" s="308"/>
      <c r="BB128" s="308"/>
      <c r="BC128" s="308"/>
      <c r="BD128" s="308"/>
      <c r="BE128" s="308"/>
      <c r="BF128" s="308"/>
      <c r="BG128" s="308"/>
      <c r="BH128" s="308"/>
      <c r="BI128" s="308"/>
      <c r="BJ128" s="308"/>
      <c r="BK128" s="308"/>
      <c r="BL128" s="308"/>
      <c r="BM128" s="308"/>
      <c r="BN128" s="308"/>
      <c r="BO128" s="308"/>
      <c r="BP128" s="308"/>
      <c r="BQ128" s="308"/>
      <c r="BR128" s="308"/>
      <c r="BS128" s="308"/>
      <c r="BT128" s="308"/>
      <c r="BU128" s="308"/>
      <c r="BV128" s="308"/>
      <c r="BW128" s="308"/>
      <c r="BX128" s="308"/>
      <c r="BY128" s="308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308"/>
      <c r="CZ128" s="308"/>
      <c r="DA128" s="308"/>
      <c r="DB128" s="308"/>
      <c r="DC128" s="308"/>
      <c r="DD128" s="308"/>
      <c r="DE128" s="308"/>
      <c r="DF128" s="308"/>
      <c r="DG128" s="308"/>
      <c r="DH128" s="308"/>
      <c r="DI128" s="308"/>
      <c r="DJ128" s="308"/>
      <c r="DK128" s="308"/>
      <c r="DL128" s="308"/>
      <c r="DM128" s="308"/>
      <c r="DN128" s="308"/>
      <c r="DO128" s="308"/>
      <c r="DP128" s="308"/>
      <c r="DQ128" s="308"/>
      <c r="DR128" s="308"/>
      <c r="DS128" s="308"/>
      <c r="DT128" s="308"/>
      <c r="DU128" s="308"/>
      <c r="DV128" s="308"/>
      <c r="DW128" s="308"/>
      <c r="DX128" s="308"/>
      <c r="DY128" s="308"/>
      <c r="DZ128" s="308"/>
      <c r="EA128" s="308"/>
      <c r="EB128" s="308"/>
      <c r="EC128" s="308"/>
      <c r="ED128" s="308"/>
      <c r="EE128" s="308"/>
      <c r="EF128" s="308"/>
      <c r="EG128" s="308"/>
      <c r="EH128" s="308"/>
      <c r="EI128" s="308"/>
      <c r="EJ128" s="308"/>
      <c r="EK128" s="308"/>
      <c r="EL128" s="308"/>
      <c r="EM128" s="308"/>
      <c r="EN128" s="308"/>
      <c r="EO128" s="308"/>
      <c r="EP128" s="308"/>
      <c r="EQ128" s="308"/>
      <c r="ER128" s="308"/>
      <c r="ES128" s="308"/>
      <c r="ET128" s="308"/>
      <c r="EU128" s="308"/>
      <c r="EV128" s="308"/>
      <c r="EW128" s="308"/>
      <c r="EX128" s="308"/>
      <c r="EY128" s="308"/>
      <c r="EZ128" s="308"/>
      <c r="FA128" s="308"/>
      <c r="FB128" s="308"/>
      <c r="FC128" s="308"/>
      <c r="FD128" s="308"/>
      <c r="FE128" s="308"/>
      <c r="FF128" s="308"/>
      <c r="FG128" s="308"/>
      <c r="FH128" s="308"/>
      <c r="FI128" s="308"/>
      <c r="FJ128" s="308"/>
      <c r="FK128" s="308"/>
      <c r="FL128" s="308"/>
      <c r="FM128" s="308"/>
      <c r="FN128" s="308"/>
      <c r="FO128" s="308"/>
      <c r="FP128" s="308"/>
      <c r="FQ128" s="308"/>
      <c r="FR128" s="308"/>
      <c r="FS128" s="308"/>
      <c r="FT128" s="308"/>
      <c r="FU128" s="308"/>
      <c r="FV128" s="308"/>
      <c r="FW128" s="308"/>
      <c r="FX128" s="308"/>
      <c r="FY128" s="308"/>
      <c r="FZ128" s="308"/>
      <c r="GA128" s="308"/>
      <c r="GB128" s="308"/>
      <c r="GC128" s="308"/>
      <c r="GD128" s="308"/>
      <c r="GE128" s="308"/>
      <c r="GF128" s="308"/>
      <c r="GG128" s="308"/>
      <c r="GH128" s="308"/>
      <c r="GI128" s="308"/>
      <c r="GJ128" s="308"/>
      <c r="GK128" s="308"/>
      <c r="GL128" s="308"/>
      <c r="GM128" s="308"/>
      <c r="GN128" s="308"/>
      <c r="GO128" s="308"/>
      <c r="GP128" s="308"/>
      <c r="GQ128" s="308"/>
      <c r="GR128" s="308"/>
      <c r="GS128" s="308"/>
      <c r="GT128" s="308"/>
      <c r="GU128" s="308"/>
      <c r="GV128" s="308"/>
      <c r="GW128" s="308"/>
      <c r="GX128" s="308"/>
      <c r="GY128" s="308"/>
      <c r="GZ128" s="308"/>
      <c r="HA128" s="308"/>
      <c r="HB128" s="308"/>
      <c r="HC128" s="308"/>
      <c r="HD128" s="308"/>
      <c r="HE128" s="308"/>
      <c r="HF128" s="308"/>
      <c r="HG128" s="308"/>
      <c r="HH128" s="308"/>
      <c r="HI128" s="308"/>
      <c r="HJ128" s="308"/>
      <c r="HK128" s="308"/>
      <c r="HL128" s="308"/>
      <c r="HM128" s="308"/>
      <c r="HN128" s="308"/>
      <c r="HO128" s="308"/>
      <c r="HP128" s="308"/>
      <c r="HQ128" s="308"/>
      <c r="HR128" s="308"/>
      <c r="HS128" s="308"/>
      <c r="HT128" s="308"/>
      <c r="HU128" s="308"/>
      <c r="HV128" s="308"/>
      <c r="HW128" s="308"/>
      <c r="HX128" s="308"/>
      <c r="HY128" s="308"/>
      <c r="HZ128" s="308"/>
      <c r="IA128" s="308"/>
      <c r="IB128" s="308"/>
      <c r="IC128" s="308"/>
      <c r="ID128" s="308"/>
      <c r="IE128" s="308"/>
      <c r="IF128" s="308"/>
      <c r="IG128" s="308"/>
      <c r="IH128" s="308"/>
      <c r="II128" s="308"/>
    </row>
    <row r="129" spans="1:243" ht="12" customHeight="1">
      <c r="A129" s="323"/>
      <c r="B129" s="542"/>
      <c r="C129" s="542"/>
      <c r="D129" s="542" t="s">
        <v>194</v>
      </c>
      <c r="E129" s="542" t="s">
        <v>718</v>
      </c>
      <c r="F129" s="542" t="s">
        <v>804</v>
      </c>
      <c r="G129" s="529"/>
      <c r="H129" s="539">
        <f aca="true" t="shared" si="12" ref="H129:H159">SUM(L129:V129)</f>
        <v>1532</v>
      </c>
      <c r="I129" s="543"/>
      <c r="J129" s="544" t="str">
        <f aca="true" t="shared" si="13" ref="J129:J159">TEXT(H129*((1-(1/(9*H129))-(1.96/(3*(H129^0.5))))^3),"#,##0")&amp;" - "&amp;TEXT((H129+1)*((1-(1/(9*(H129+1)))+(1.96/(3*(H129+1)^0.5)))^3),"#,##0")</f>
        <v>1,456 - 1,611</v>
      </c>
      <c r="K129" s="543"/>
      <c r="L129" s="543">
        <v>91</v>
      </c>
      <c r="M129" s="543"/>
      <c r="N129" s="543">
        <v>147</v>
      </c>
      <c r="O129" s="543"/>
      <c r="P129" s="543">
        <v>431</v>
      </c>
      <c r="Q129" s="543"/>
      <c r="R129" s="543">
        <v>379</v>
      </c>
      <c r="S129" s="543"/>
      <c r="T129" s="543">
        <v>286</v>
      </c>
      <c r="U129" s="543"/>
      <c r="V129" s="543">
        <v>198</v>
      </c>
      <c r="W129" s="543"/>
      <c r="X129" s="545">
        <v>48</v>
      </c>
      <c r="Y129" s="308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08"/>
      <c r="AK129" s="308"/>
      <c r="AL129" s="308"/>
      <c r="AM129" s="308"/>
      <c r="AN129" s="308"/>
      <c r="AO129" s="308"/>
      <c r="AP129" s="308"/>
      <c r="AQ129" s="308"/>
      <c r="AR129" s="308"/>
      <c r="AS129" s="308"/>
      <c r="AT129" s="308"/>
      <c r="AU129" s="308"/>
      <c r="AV129" s="308"/>
      <c r="AW129" s="308"/>
      <c r="AX129" s="308"/>
      <c r="AY129" s="308"/>
      <c r="AZ129" s="308"/>
      <c r="BA129" s="308"/>
      <c r="BB129" s="308"/>
      <c r="BC129" s="308"/>
      <c r="BD129" s="308"/>
      <c r="BE129" s="308"/>
      <c r="BF129" s="308"/>
      <c r="BG129" s="308"/>
      <c r="BH129" s="308"/>
      <c r="BI129" s="308"/>
      <c r="BJ129" s="308"/>
      <c r="BK129" s="308"/>
      <c r="BL129" s="308"/>
      <c r="BM129" s="308"/>
      <c r="BN129" s="308"/>
      <c r="BO129" s="308"/>
      <c r="BP129" s="308"/>
      <c r="BQ129" s="308"/>
      <c r="BR129" s="308"/>
      <c r="BS129" s="308"/>
      <c r="BT129" s="308"/>
      <c r="BU129" s="308"/>
      <c r="BV129" s="308"/>
      <c r="BW129" s="308"/>
      <c r="BX129" s="308"/>
      <c r="BY129" s="308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308"/>
      <c r="CZ129" s="308"/>
      <c r="DA129" s="308"/>
      <c r="DB129" s="308"/>
      <c r="DC129" s="308"/>
      <c r="DD129" s="308"/>
      <c r="DE129" s="308"/>
      <c r="DF129" s="308"/>
      <c r="DG129" s="308"/>
      <c r="DH129" s="308"/>
      <c r="DI129" s="308"/>
      <c r="DJ129" s="308"/>
      <c r="DK129" s="308"/>
      <c r="DL129" s="308"/>
      <c r="DM129" s="308"/>
      <c r="DN129" s="308"/>
      <c r="DO129" s="308"/>
      <c r="DP129" s="308"/>
      <c r="DQ129" s="308"/>
      <c r="DR129" s="308"/>
      <c r="DS129" s="308"/>
      <c r="DT129" s="308"/>
      <c r="DU129" s="308"/>
      <c r="DV129" s="308"/>
      <c r="DW129" s="308"/>
      <c r="DX129" s="308"/>
      <c r="DY129" s="308"/>
      <c r="DZ129" s="308"/>
      <c r="EA129" s="308"/>
      <c r="EB129" s="308"/>
      <c r="EC129" s="308"/>
      <c r="ED129" s="308"/>
      <c r="EE129" s="308"/>
      <c r="EF129" s="308"/>
      <c r="EG129" s="308"/>
      <c r="EH129" s="308"/>
      <c r="EI129" s="308"/>
      <c r="EJ129" s="308"/>
      <c r="EK129" s="308"/>
      <c r="EL129" s="308"/>
      <c r="EM129" s="308"/>
      <c r="EN129" s="308"/>
      <c r="EO129" s="308"/>
      <c r="EP129" s="308"/>
      <c r="EQ129" s="308"/>
      <c r="ER129" s="308"/>
      <c r="ES129" s="308"/>
      <c r="ET129" s="308"/>
      <c r="EU129" s="308"/>
      <c r="EV129" s="308"/>
      <c r="EW129" s="308"/>
      <c r="EX129" s="308"/>
      <c r="EY129" s="308"/>
      <c r="EZ129" s="308"/>
      <c r="FA129" s="308"/>
      <c r="FB129" s="308"/>
      <c r="FC129" s="308"/>
      <c r="FD129" s="308"/>
      <c r="FE129" s="308"/>
      <c r="FF129" s="308"/>
      <c r="FG129" s="308"/>
      <c r="FH129" s="308"/>
      <c r="FI129" s="308"/>
      <c r="FJ129" s="308"/>
      <c r="FK129" s="308"/>
      <c r="FL129" s="308"/>
      <c r="FM129" s="308"/>
      <c r="FN129" s="308"/>
      <c r="FO129" s="308"/>
      <c r="FP129" s="308"/>
      <c r="FQ129" s="308"/>
      <c r="FR129" s="308"/>
      <c r="FS129" s="308"/>
      <c r="FT129" s="308"/>
      <c r="FU129" s="308"/>
      <c r="FV129" s="308"/>
      <c r="FW129" s="308"/>
      <c r="FX129" s="308"/>
      <c r="FY129" s="308"/>
      <c r="FZ129" s="308"/>
      <c r="GA129" s="308"/>
      <c r="GB129" s="308"/>
      <c r="GC129" s="308"/>
      <c r="GD129" s="308"/>
      <c r="GE129" s="308"/>
      <c r="GF129" s="308"/>
      <c r="GG129" s="308"/>
      <c r="GH129" s="308"/>
      <c r="GI129" s="308"/>
      <c r="GJ129" s="308"/>
      <c r="GK129" s="308"/>
      <c r="GL129" s="308"/>
      <c r="GM129" s="308"/>
      <c r="GN129" s="308"/>
      <c r="GO129" s="308"/>
      <c r="GP129" s="308"/>
      <c r="GQ129" s="308"/>
      <c r="GR129" s="308"/>
      <c r="GS129" s="308"/>
      <c r="GT129" s="308"/>
      <c r="GU129" s="308"/>
      <c r="GV129" s="308"/>
      <c r="GW129" s="308"/>
      <c r="GX129" s="308"/>
      <c r="GY129" s="308"/>
      <c r="GZ129" s="308"/>
      <c r="HA129" s="308"/>
      <c r="HB129" s="308"/>
      <c r="HC129" s="308"/>
      <c r="HD129" s="308"/>
      <c r="HE129" s="308"/>
      <c r="HF129" s="308"/>
      <c r="HG129" s="308"/>
      <c r="HH129" s="308"/>
      <c r="HI129" s="308"/>
      <c r="HJ129" s="308"/>
      <c r="HK129" s="308"/>
      <c r="HL129" s="308"/>
      <c r="HM129" s="308"/>
      <c r="HN129" s="308"/>
      <c r="HO129" s="308"/>
      <c r="HP129" s="308"/>
      <c r="HQ129" s="308"/>
      <c r="HR129" s="308"/>
      <c r="HS129" s="308"/>
      <c r="HT129" s="308"/>
      <c r="HU129" s="308"/>
      <c r="HV129" s="308"/>
      <c r="HW129" s="308"/>
      <c r="HX129" s="308"/>
      <c r="HY129" s="308"/>
      <c r="HZ129" s="308"/>
      <c r="IA129" s="308"/>
      <c r="IB129" s="308"/>
      <c r="IC129" s="308"/>
      <c r="ID129" s="308"/>
      <c r="IE129" s="308"/>
      <c r="IF129" s="308"/>
      <c r="IG129" s="308"/>
      <c r="IH129" s="308"/>
      <c r="II129" s="308"/>
    </row>
    <row r="130" spans="1:243" ht="12" customHeight="1">
      <c r="A130" s="323"/>
      <c r="B130" s="542"/>
      <c r="C130" s="542"/>
      <c r="D130" s="542" t="s">
        <v>185</v>
      </c>
      <c r="E130" s="542" t="s">
        <v>719</v>
      </c>
      <c r="F130" s="542" t="s">
        <v>186</v>
      </c>
      <c r="G130" s="529"/>
      <c r="H130" s="539">
        <f t="shared" si="12"/>
        <v>1558</v>
      </c>
      <c r="I130" s="543"/>
      <c r="J130" s="544" t="str">
        <f t="shared" si="13"/>
        <v>1,482 - 1,637</v>
      </c>
      <c r="K130" s="543"/>
      <c r="L130" s="543">
        <v>52</v>
      </c>
      <c r="M130" s="543"/>
      <c r="N130" s="543">
        <v>104</v>
      </c>
      <c r="O130" s="543"/>
      <c r="P130" s="543">
        <v>441</v>
      </c>
      <c r="Q130" s="543"/>
      <c r="R130" s="543">
        <v>379</v>
      </c>
      <c r="S130" s="543"/>
      <c r="T130" s="543">
        <v>297</v>
      </c>
      <c r="U130" s="543"/>
      <c r="V130" s="543">
        <v>285</v>
      </c>
      <c r="W130" s="543"/>
      <c r="X130" s="545">
        <v>47</v>
      </c>
      <c r="Y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8"/>
      <c r="AS130" s="308"/>
      <c r="AT130" s="308"/>
      <c r="AU130" s="308"/>
      <c r="AV130" s="308"/>
      <c r="AW130" s="308"/>
      <c r="AX130" s="308"/>
      <c r="AY130" s="308"/>
      <c r="AZ130" s="308"/>
      <c r="BA130" s="308"/>
      <c r="BB130" s="308"/>
      <c r="BC130" s="308"/>
      <c r="BD130" s="308"/>
      <c r="BE130" s="308"/>
      <c r="BF130" s="308"/>
      <c r="BG130" s="308"/>
      <c r="BH130" s="308"/>
      <c r="BI130" s="308"/>
      <c r="BJ130" s="308"/>
      <c r="BK130" s="308"/>
      <c r="BL130" s="308"/>
      <c r="BM130" s="308"/>
      <c r="BN130" s="308"/>
      <c r="BO130" s="308"/>
      <c r="BP130" s="308"/>
      <c r="BQ130" s="308"/>
      <c r="BR130" s="308"/>
      <c r="BS130" s="308"/>
      <c r="BT130" s="308"/>
      <c r="BU130" s="308"/>
      <c r="BV130" s="308"/>
      <c r="BW130" s="308"/>
      <c r="BX130" s="308"/>
      <c r="BY130" s="308"/>
      <c r="BZ130" s="308"/>
      <c r="CA130" s="308"/>
      <c r="CB130" s="308"/>
      <c r="CC130" s="308"/>
      <c r="CD130" s="308"/>
      <c r="CE130" s="308"/>
      <c r="CF130" s="308"/>
      <c r="CG130" s="308"/>
      <c r="CH130" s="308"/>
      <c r="CI130" s="308"/>
      <c r="CJ130" s="308"/>
      <c r="CK130" s="308"/>
      <c r="CL130" s="308"/>
      <c r="CM130" s="308"/>
      <c r="CN130" s="308"/>
      <c r="CO130" s="308"/>
      <c r="CP130" s="308"/>
      <c r="CQ130" s="308"/>
      <c r="CR130" s="308"/>
      <c r="CS130" s="308"/>
      <c r="CT130" s="308"/>
      <c r="CU130" s="308"/>
      <c r="CV130" s="308"/>
      <c r="CW130" s="308"/>
      <c r="CX130" s="308"/>
      <c r="CY130" s="308"/>
      <c r="CZ130" s="308"/>
      <c r="DA130" s="308"/>
      <c r="DB130" s="308"/>
      <c r="DC130" s="308"/>
      <c r="DD130" s="308"/>
      <c r="DE130" s="308"/>
      <c r="DF130" s="308"/>
      <c r="DG130" s="308"/>
      <c r="DH130" s="308"/>
      <c r="DI130" s="308"/>
      <c r="DJ130" s="308"/>
      <c r="DK130" s="308"/>
      <c r="DL130" s="308"/>
      <c r="DM130" s="308"/>
      <c r="DN130" s="308"/>
      <c r="DO130" s="308"/>
      <c r="DP130" s="308"/>
      <c r="DQ130" s="308"/>
      <c r="DR130" s="308"/>
      <c r="DS130" s="308"/>
      <c r="DT130" s="308"/>
      <c r="DU130" s="308"/>
      <c r="DV130" s="308"/>
      <c r="DW130" s="308"/>
      <c r="DX130" s="308"/>
      <c r="DY130" s="308"/>
      <c r="DZ130" s="308"/>
      <c r="EA130" s="308"/>
      <c r="EB130" s="308"/>
      <c r="EC130" s="308"/>
      <c r="ED130" s="308"/>
      <c r="EE130" s="308"/>
      <c r="EF130" s="308"/>
      <c r="EG130" s="308"/>
      <c r="EH130" s="308"/>
      <c r="EI130" s="308"/>
      <c r="EJ130" s="308"/>
      <c r="EK130" s="308"/>
      <c r="EL130" s="308"/>
      <c r="EM130" s="308"/>
      <c r="EN130" s="308"/>
      <c r="EO130" s="308"/>
      <c r="EP130" s="308"/>
      <c r="EQ130" s="308"/>
      <c r="ER130" s="308"/>
      <c r="ES130" s="308"/>
      <c r="ET130" s="308"/>
      <c r="EU130" s="308"/>
      <c r="EV130" s="308"/>
      <c r="EW130" s="308"/>
      <c r="EX130" s="308"/>
      <c r="EY130" s="308"/>
      <c r="EZ130" s="308"/>
      <c r="FA130" s="308"/>
      <c r="FB130" s="308"/>
      <c r="FC130" s="308"/>
      <c r="FD130" s="308"/>
      <c r="FE130" s="308"/>
      <c r="FF130" s="308"/>
      <c r="FG130" s="308"/>
      <c r="FH130" s="308"/>
      <c r="FI130" s="308"/>
      <c r="FJ130" s="308"/>
      <c r="FK130" s="308"/>
      <c r="FL130" s="308"/>
      <c r="FM130" s="308"/>
      <c r="FN130" s="308"/>
      <c r="FO130" s="308"/>
      <c r="FP130" s="308"/>
      <c r="FQ130" s="308"/>
      <c r="FR130" s="308"/>
      <c r="FS130" s="308"/>
      <c r="FT130" s="308"/>
      <c r="FU130" s="308"/>
      <c r="FV130" s="308"/>
      <c r="FW130" s="308"/>
      <c r="FX130" s="308"/>
      <c r="FY130" s="308"/>
      <c r="FZ130" s="308"/>
      <c r="GA130" s="308"/>
      <c r="GB130" s="308"/>
      <c r="GC130" s="308"/>
      <c r="GD130" s="308"/>
      <c r="GE130" s="308"/>
      <c r="GF130" s="308"/>
      <c r="GG130" s="308"/>
      <c r="GH130" s="308"/>
      <c r="GI130" s="308"/>
      <c r="GJ130" s="308"/>
      <c r="GK130" s="308"/>
      <c r="GL130" s="308"/>
      <c r="GM130" s="308"/>
      <c r="GN130" s="308"/>
      <c r="GO130" s="308"/>
      <c r="GP130" s="308"/>
      <c r="GQ130" s="308"/>
      <c r="GR130" s="308"/>
      <c r="GS130" s="308"/>
      <c r="GT130" s="308"/>
      <c r="GU130" s="308"/>
      <c r="GV130" s="308"/>
      <c r="GW130" s="308"/>
      <c r="GX130" s="308"/>
      <c r="GY130" s="308"/>
      <c r="GZ130" s="308"/>
      <c r="HA130" s="308"/>
      <c r="HB130" s="308"/>
      <c r="HC130" s="308"/>
      <c r="HD130" s="308"/>
      <c r="HE130" s="308"/>
      <c r="HF130" s="308"/>
      <c r="HG130" s="308"/>
      <c r="HH130" s="308"/>
      <c r="HI130" s="308"/>
      <c r="HJ130" s="308"/>
      <c r="HK130" s="308"/>
      <c r="HL130" s="308"/>
      <c r="HM130" s="308"/>
      <c r="HN130" s="308"/>
      <c r="HO130" s="308"/>
      <c r="HP130" s="308"/>
      <c r="HQ130" s="308"/>
      <c r="HR130" s="308"/>
      <c r="HS130" s="308"/>
      <c r="HT130" s="308"/>
      <c r="HU130" s="308"/>
      <c r="HV130" s="308"/>
      <c r="HW130" s="308"/>
      <c r="HX130" s="308"/>
      <c r="HY130" s="308"/>
      <c r="HZ130" s="308"/>
      <c r="IA130" s="308"/>
      <c r="IB130" s="308"/>
      <c r="IC130" s="308"/>
      <c r="ID130" s="308"/>
      <c r="IE130" s="308"/>
      <c r="IF130" s="308"/>
      <c r="IG130" s="308"/>
      <c r="IH130" s="308"/>
      <c r="II130" s="308"/>
    </row>
    <row r="131" spans="1:243" ht="12" customHeight="1">
      <c r="A131" s="323"/>
      <c r="B131" s="542"/>
      <c r="C131" s="542"/>
      <c r="D131" s="542" t="s">
        <v>217</v>
      </c>
      <c r="E131" s="542" t="s">
        <v>720</v>
      </c>
      <c r="F131" s="542" t="s">
        <v>805</v>
      </c>
      <c r="G131" s="529"/>
      <c r="H131" s="539">
        <f t="shared" si="12"/>
        <v>979</v>
      </c>
      <c r="I131" s="543"/>
      <c r="J131" s="544" t="str">
        <f t="shared" si="13"/>
        <v>919 - 1,042</v>
      </c>
      <c r="K131" s="543"/>
      <c r="L131" s="543">
        <v>73</v>
      </c>
      <c r="M131" s="543"/>
      <c r="N131" s="543">
        <v>124</v>
      </c>
      <c r="O131" s="543"/>
      <c r="P131" s="543">
        <v>267</v>
      </c>
      <c r="Q131" s="543"/>
      <c r="R131" s="543">
        <v>194</v>
      </c>
      <c r="S131" s="543"/>
      <c r="T131" s="543">
        <v>160</v>
      </c>
      <c r="U131" s="543"/>
      <c r="V131" s="543">
        <v>161</v>
      </c>
      <c r="W131" s="543"/>
      <c r="X131" s="545">
        <v>55</v>
      </c>
      <c r="Y131" s="308"/>
      <c r="AA131" s="308"/>
      <c r="AB131" s="308"/>
      <c r="AC131" s="308"/>
      <c r="AD131" s="308"/>
      <c r="AE131" s="308"/>
      <c r="AF131" s="308"/>
      <c r="AG131" s="308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8"/>
      <c r="AS131" s="308"/>
      <c r="AT131" s="308"/>
      <c r="AU131" s="308"/>
      <c r="AV131" s="308"/>
      <c r="AW131" s="308"/>
      <c r="AX131" s="308"/>
      <c r="AY131" s="308"/>
      <c r="AZ131" s="308"/>
      <c r="BA131" s="308"/>
      <c r="BB131" s="308"/>
      <c r="BC131" s="308"/>
      <c r="BD131" s="308"/>
      <c r="BE131" s="308"/>
      <c r="BF131" s="308"/>
      <c r="BG131" s="308"/>
      <c r="BH131" s="308"/>
      <c r="BI131" s="308"/>
      <c r="BJ131" s="308"/>
      <c r="BK131" s="308"/>
      <c r="BL131" s="308"/>
      <c r="BM131" s="308"/>
      <c r="BN131" s="308"/>
      <c r="BO131" s="308"/>
      <c r="BP131" s="308"/>
      <c r="BQ131" s="308"/>
      <c r="BR131" s="308"/>
      <c r="BS131" s="308"/>
      <c r="BT131" s="308"/>
      <c r="BU131" s="308"/>
      <c r="BV131" s="308"/>
      <c r="BW131" s="308"/>
      <c r="BX131" s="308"/>
      <c r="BY131" s="308"/>
      <c r="BZ131" s="308"/>
      <c r="CA131" s="308"/>
      <c r="CB131" s="308"/>
      <c r="CC131" s="308"/>
      <c r="CD131" s="308"/>
      <c r="CE131" s="308"/>
      <c r="CF131" s="308"/>
      <c r="CG131" s="308"/>
      <c r="CH131" s="308"/>
      <c r="CI131" s="308"/>
      <c r="CJ131" s="308"/>
      <c r="CK131" s="308"/>
      <c r="CL131" s="308"/>
      <c r="CM131" s="308"/>
      <c r="CN131" s="308"/>
      <c r="CO131" s="308"/>
      <c r="CP131" s="308"/>
      <c r="CQ131" s="308"/>
      <c r="CR131" s="308"/>
      <c r="CS131" s="308"/>
      <c r="CT131" s="308"/>
      <c r="CU131" s="308"/>
      <c r="CV131" s="308"/>
      <c r="CW131" s="308"/>
      <c r="CX131" s="308"/>
      <c r="CY131" s="308"/>
      <c r="CZ131" s="308"/>
      <c r="DA131" s="308"/>
      <c r="DB131" s="308"/>
      <c r="DC131" s="308"/>
      <c r="DD131" s="308"/>
      <c r="DE131" s="308"/>
      <c r="DF131" s="308"/>
      <c r="DG131" s="308"/>
      <c r="DH131" s="308"/>
      <c r="DI131" s="308"/>
      <c r="DJ131" s="308"/>
      <c r="DK131" s="308"/>
      <c r="DL131" s="308"/>
      <c r="DM131" s="308"/>
      <c r="DN131" s="308"/>
      <c r="DO131" s="308"/>
      <c r="DP131" s="308"/>
      <c r="DQ131" s="308"/>
      <c r="DR131" s="308"/>
      <c r="DS131" s="308"/>
      <c r="DT131" s="308"/>
      <c r="DU131" s="308"/>
      <c r="DV131" s="308"/>
      <c r="DW131" s="308"/>
      <c r="DX131" s="308"/>
      <c r="DY131" s="308"/>
      <c r="DZ131" s="308"/>
      <c r="EA131" s="308"/>
      <c r="EB131" s="308"/>
      <c r="EC131" s="308"/>
      <c r="ED131" s="308"/>
      <c r="EE131" s="308"/>
      <c r="EF131" s="308"/>
      <c r="EG131" s="308"/>
      <c r="EH131" s="308"/>
      <c r="EI131" s="308"/>
      <c r="EJ131" s="308"/>
      <c r="EK131" s="308"/>
      <c r="EL131" s="308"/>
      <c r="EM131" s="308"/>
      <c r="EN131" s="308"/>
      <c r="EO131" s="308"/>
      <c r="EP131" s="308"/>
      <c r="EQ131" s="308"/>
      <c r="ER131" s="308"/>
      <c r="ES131" s="308"/>
      <c r="ET131" s="308"/>
      <c r="EU131" s="308"/>
      <c r="EV131" s="308"/>
      <c r="EW131" s="308"/>
      <c r="EX131" s="308"/>
      <c r="EY131" s="308"/>
      <c r="EZ131" s="308"/>
      <c r="FA131" s="308"/>
      <c r="FB131" s="308"/>
      <c r="FC131" s="308"/>
      <c r="FD131" s="308"/>
      <c r="FE131" s="308"/>
      <c r="FF131" s="308"/>
      <c r="FG131" s="308"/>
      <c r="FH131" s="308"/>
      <c r="FI131" s="308"/>
      <c r="FJ131" s="308"/>
      <c r="FK131" s="308"/>
      <c r="FL131" s="308"/>
      <c r="FM131" s="308"/>
      <c r="FN131" s="308"/>
      <c r="FO131" s="308"/>
      <c r="FP131" s="308"/>
      <c r="FQ131" s="308"/>
      <c r="FR131" s="308"/>
      <c r="FS131" s="308"/>
      <c r="FT131" s="308"/>
      <c r="FU131" s="308"/>
      <c r="FV131" s="308"/>
      <c r="FW131" s="308"/>
      <c r="FX131" s="308"/>
      <c r="FY131" s="308"/>
      <c r="FZ131" s="308"/>
      <c r="GA131" s="308"/>
      <c r="GB131" s="308"/>
      <c r="GC131" s="308"/>
      <c r="GD131" s="308"/>
      <c r="GE131" s="308"/>
      <c r="GF131" s="308"/>
      <c r="GG131" s="308"/>
      <c r="GH131" s="308"/>
      <c r="GI131" s="308"/>
      <c r="GJ131" s="308"/>
      <c r="GK131" s="308"/>
      <c r="GL131" s="308"/>
      <c r="GM131" s="308"/>
      <c r="GN131" s="308"/>
      <c r="GO131" s="308"/>
      <c r="GP131" s="308"/>
      <c r="GQ131" s="308"/>
      <c r="GR131" s="308"/>
      <c r="GS131" s="308"/>
      <c r="GT131" s="308"/>
      <c r="GU131" s="308"/>
      <c r="GV131" s="308"/>
      <c r="GW131" s="308"/>
      <c r="GX131" s="308"/>
      <c r="GY131" s="308"/>
      <c r="GZ131" s="308"/>
      <c r="HA131" s="308"/>
      <c r="HB131" s="308"/>
      <c r="HC131" s="308"/>
      <c r="HD131" s="308"/>
      <c r="HE131" s="308"/>
      <c r="HF131" s="308"/>
      <c r="HG131" s="308"/>
      <c r="HH131" s="308"/>
      <c r="HI131" s="308"/>
      <c r="HJ131" s="308"/>
      <c r="HK131" s="308"/>
      <c r="HL131" s="308"/>
      <c r="HM131" s="308"/>
      <c r="HN131" s="308"/>
      <c r="HO131" s="308"/>
      <c r="HP131" s="308"/>
      <c r="HQ131" s="308"/>
      <c r="HR131" s="308"/>
      <c r="HS131" s="308"/>
      <c r="HT131" s="308"/>
      <c r="HU131" s="308"/>
      <c r="HV131" s="308"/>
      <c r="HW131" s="308"/>
      <c r="HX131" s="308"/>
      <c r="HY131" s="308"/>
      <c r="HZ131" s="308"/>
      <c r="IA131" s="308"/>
      <c r="IB131" s="308"/>
      <c r="IC131" s="308"/>
      <c r="ID131" s="308"/>
      <c r="IE131" s="308"/>
      <c r="IF131" s="308"/>
      <c r="IG131" s="308"/>
      <c r="IH131" s="308"/>
      <c r="II131" s="308"/>
    </row>
    <row r="132" spans="1:243" ht="12" customHeight="1">
      <c r="A132" s="323"/>
      <c r="B132" s="542"/>
      <c r="C132" s="542"/>
      <c r="D132" s="542" t="s">
        <v>204</v>
      </c>
      <c r="E132" s="542" t="s">
        <v>721</v>
      </c>
      <c r="F132" s="542" t="s">
        <v>491</v>
      </c>
      <c r="G132" s="529"/>
      <c r="H132" s="539">
        <f t="shared" si="12"/>
        <v>2182</v>
      </c>
      <c r="I132" s="543"/>
      <c r="J132" s="544" t="str">
        <f t="shared" si="13"/>
        <v>2,091 - 2,276</v>
      </c>
      <c r="K132" s="543"/>
      <c r="L132" s="543">
        <v>71</v>
      </c>
      <c r="M132" s="543"/>
      <c r="N132" s="543">
        <v>145</v>
      </c>
      <c r="O132" s="543"/>
      <c r="P132" s="543">
        <v>587</v>
      </c>
      <c r="Q132" s="543"/>
      <c r="R132" s="543">
        <v>608</v>
      </c>
      <c r="S132" s="543"/>
      <c r="T132" s="543">
        <v>435</v>
      </c>
      <c r="U132" s="543"/>
      <c r="V132" s="543">
        <v>336</v>
      </c>
      <c r="W132" s="543"/>
      <c r="X132" s="545">
        <v>44</v>
      </c>
      <c r="Y132" s="308"/>
      <c r="AA132" s="308"/>
      <c r="AB132" s="308"/>
      <c r="AC132" s="308"/>
      <c r="AD132" s="308"/>
      <c r="AE132" s="308"/>
      <c r="AF132" s="308"/>
      <c r="AG132" s="308"/>
      <c r="AH132" s="308"/>
      <c r="AI132" s="308"/>
      <c r="AJ132" s="308"/>
      <c r="AK132" s="308"/>
      <c r="AL132" s="308"/>
      <c r="AM132" s="308"/>
      <c r="AN132" s="308"/>
      <c r="AO132" s="308"/>
      <c r="AP132" s="308"/>
      <c r="AQ132" s="308"/>
      <c r="AR132" s="308"/>
      <c r="AS132" s="308"/>
      <c r="AT132" s="308"/>
      <c r="AU132" s="308"/>
      <c r="AV132" s="308"/>
      <c r="AW132" s="308"/>
      <c r="AX132" s="308"/>
      <c r="AY132" s="308"/>
      <c r="AZ132" s="308"/>
      <c r="BA132" s="308"/>
      <c r="BB132" s="308"/>
      <c r="BC132" s="308"/>
      <c r="BD132" s="308"/>
      <c r="BE132" s="308"/>
      <c r="BF132" s="308"/>
      <c r="BG132" s="308"/>
      <c r="BH132" s="308"/>
      <c r="BI132" s="308"/>
      <c r="BJ132" s="308"/>
      <c r="BK132" s="308"/>
      <c r="BL132" s="308"/>
      <c r="BM132" s="308"/>
      <c r="BN132" s="308"/>
      <c r="BO132" s="308"/>
      <c r="BP132" s="308"/>
      <c r="BQ132" s="308"/>
      <c r="BR132" s="308"/>
      <c r="BS132" s="308"/>
      <c r="BT132" s="308"/>
      <c r="BU132" s="308"/>
      <c r="BV132" s="308"/>
      <c r="BW132" s="308"/>
      <c r="BX132" s="308"/>
      <c r="BY132" s="308"/>
      <c r="BZ132" s="308"/>
      <c r="CA132" s="308"/>
      <c r="CB132" s="308"/>
      <c r="CC132" s="308"/>
      <c r="CD132" s="308"/>
      <c r="CE132" s="308"/>
      <c r="CF132" s="308"/>
      <c r="CG132" s="308"/>
      <c r="CH132" s="308"/>
      <c r="CI132" s="308"/>
      <c r="CJ132" s="308"/>
      <c r="CK132" s="308"/>
      <c r="CL132" s="308"/>
      <c r="CM132" s="308"/>
      <c r="CN132" s="308"/>
      <c r="CO132" s="308"/>
      <c r="CP132" s="308"/>
      <c r="CQ132" s="308"/>
      <c r="CR132" s="308"/>
      <c r="CS132" s="308"/>
      <c r="CT132" s="308"/>
      <c r="CU132" s="308"/>
      <c r="CV132" s="308"/>
      <c r="CW132" s="308"/>
      <c r="CX132" s="308"/>
      <c r="CY132" s="308"/>
      <c r="CZ132" s="308"/>
      <c r="DA132" s="308"/>
      <c r="DB132" s="308"/>
      <c r="DC132" s="308"/>
      <c r="DD132" s="308"/>
      <c r="DE132" s="308"/>
      <c r="DF132" s="308"/>
      <c r="DG132" s="308"/>
      <c r="DH132" s="308"/>
      <c r="DI132" s="308"/>
      <c r="DJ132" s="308"/>
      <c r="DK132" s="308"/>
      <c r="DL132" s="308"/>
      <c r="DM132" s="308"/>
      <c r="DN132" s="308"/>
      <c r="DO132" s="308"/>
      <c r="DP132" s="308"/>
      <c r="DQ132" s="308"/>
      <c r="DR132" s="308"/>
      <c r="DS132" s="308"/>
      <c r="DT132" s="308"/>
      <c r="DU132" s="308"/>
      <c r="DV132" s="308"/>
      <c r="DW132" s="308"/>
      <c r="DX132" s="308"/>
      <c r="DY132" s="308"/>
      <c r="DZ132" s="308"/>
      <c r="EA132" s="308"/>
      <c r="EB132" s="308"/>
      <c r="EC132" s="308"/>
      <c r="ED132" s="308"/>
      <c r="EE132" s="308"/>
      <c r="EF132" s="308"/>
      <c r="EG132" s="308"/>
      <c r="EH132" s="308"/>
      <c r="EI132" s="308"/>
      <c r="EJ132" s="308"/>
      <c r="EK132" s="308"/>
      <c r="EL132" s="308"/>
      <c r="EM132" s="308"/>
      <c r="EN132" s="308"/>
      <c r="EO132" s="308"/>
      <c r="EP132" s="308"/>
      <c r="EQ132" s="308"/>
      <c r="ER132" s="308"/>
      <c r="ES132" s="308"/>
      <c r="ET132" s="308"/>
      <c r="EU132" s="308"/>
      <c r="EV132" s="308"/>
      <c r="EW132" s="308"/>
      <c r="EX132" s="308"/>
      <c r="EY132" s="308"/>
      <c r="EZ132" s="308"/>
      <c r="FA132" s="308"/>
      <c r="FB132" s="308"/>
      <c r="FC132" s="308"/>
      <c r="FD132" s="308"/>
      <c r="FE132" s="308"/>
      <c r="FF132" s="308"/>
      <c r="FG132" s="308"/>
      <c r="FH132" s="308"/>
      <c r="FI132" s="308"/>
      <c r="FJ132" s="308"/>
      <c r="FK132" s="308"/>
      <c r="FL132" s="308"/>
      <c r="FM132" s="308"/>
      <c r="FN132" s="308"/>
      <c r="FO132" s="308"/>
      <c r="FP132" s="308"/>
      <c r="FQ132" s="308"/>
      <c r="FR132" s="308"/>
      <c r="FS132" s="308"/>
      <c r="FT132" s="308"/>
      <c r="FU132" s="308"/>
      <c r="FV132" s="308"/>
      <c r="FW132" s="308"/>
      <c r="FX132" s="308"/>
      <c r="FY132" s="308"/>
      <c r="FZ132" s="308"/>
      <c r="GA132" s="308"/>
      <c r="GB132" s="308"/>
      <c r="GC132" s="308"/>
      <c r="GD132" s="308"/>
      <c r="GE132" s="308"/>
      <c r="GF132" s="308"/>
      <c r="GG132" s="308"/>
      <c r="GH132" s="308"/>
      <c r="GI132" s="308"/>
      <c r="GJ132" s="308"/>
      <c r="GK132" s="308"/>
      <c r="GL132" s="308"/>
      <c r="GM132" s="308"/>
      <c r="GN132" s="308"/>
      <c r="GO132" s="308"/>
      <c r="GP132" s="308"/>
      <c r="GQ132" s="308"/>
      <c r="GR132" s="308"/>
      <c r="GS132" s="308"/>
      <c r="GT132" s="308"/>
      <c r="GU132" s="308"/>
      <c r="GV132" s="308"/>
      <c r="GW132" s="308"/>
      <c r="GX132" s="308"/>
      <c r="GY132" s="308"/>
      <c r="GZ132" s="308"/>
      <c r="HA132" s="308"/>
      <c r="HB132" s="308"/>
      <c r="HC132" s="308"/>
      <c r="HD132" s="308"/>
      <c r="HE132" s="308"/>
      <c r="HF132" s="308"/>
      <c r="HG132" s="308"/>
      <c r="HH132" s="308"/>
      <c r="HI132" s="308"/>
      <c r="HJ132" s="308"/>
      <c r="HK132" s="308"/>
      <c r="HL132" s="308"/>
      <c r="HM132" s="308"/>
      <c r="HN132" s="308"/>
      <c r="HO132" s="308"/>
      <c r="HP132" s="308"/>
      <c r="HQ132" s="308"/>
      <c r="HR132" s="308"/>
      <c r="HS132" s="308"/>
      <c r="HT132" s="308"/>
      <c r="HU132" s="308"/>
      <c r="HV132" s="308"/>
      <c r="HW132" s="308"/>
      <c r="HX132" s="308"/>
      <c r="HY132" s="308"/>
      <c r="HZ132" s="308"/>
      <c r="IA132" s="308"/>
      <c r="IB132" s="308"/>
      <c r="IC132" s="308"/>
      <c r="ID132" s="308"/>
      <c r="IE132" s="308"/>
      <c r="IF132" s="308"/>
      <c r="IG132" s="308"/>
      <c r="IH132" s="308"/>
      <c r="II132" s="308"/>
    </row>
    <row r="133" spans="1:243" ht="12" customHeight="1">
      <c r="A133" s="323"/>
      <c r="B133" s="542"/>
      <c r="C133" s="542"/>
      <c r="D133" s="542" t="s">
        <v>218</v>
      </c>
      <c r="E133" s="546" t="s">
        <v>722</v>
      </c>
      <c r="F133" s="546" t="s">
        <v>219</v>
      </c>
      <c r="G133" s="529"/>
      <c r="H133" s="539">
        <f t="shared" si="12"/>
        <v>1114</v>
      </c>
      <c r="I133" s="543"/>
      <c r="J133" s="544" t="str">
        <f t="shared" si="13"/>
        <v>1,050 - 1,181</v>
      </c>
      <c r="K133" s="543"/>
      <c r="L133" s="543">
        <v>99</v>
      </c>
      <c r="M133" s="543"/>
      <c r="N133" s="543">
        <v>126</v>
      </c>
      <c r="O133" s="543"/>
      <c r="P133" s="543">
        <v>255</v>
      </c>
      <c r="Q133" s="543"/>
      <c r="R133" s="543">
        <v>230</v>
      </c>
      <c r="S133" s="543"/>
      <c r="T133" s="543">
        <v>207</v>
      </c>
      <c r="U133" s="543"/>
      <c r="V133" s="543">
        <v>197</v>
      </c>
      <c r="W133" s="543"/>
      <c r="X133" s="545">
        <v>67</v>
      </c>
      <c r="Y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  <c r="AO133" s="308"/>
      <c r="AP133" s="308"/>
      <c r="AQ133" s="308"/>
      <c r="AR133" s="308"/>
      <c r="AS133" s="308"/>
      <c r="AT133" s="308"/>
      <c r="AU133" s="308"/>
      <c r="AV133" s="308"/>
      <c r="AW133" s="308"/>
      <c r="AX133" s="308"/>
      <c r="AY133" s="308"/>
      <c r="AZ133" s="308"/>
      <c r="BA133" s="308"/>
      <c r="BB133" s="308"/>
      <c r="BC133" s="308"/>
      <c r="BD133" s="308"/>
      <c r="BE133" s="308"/>
      <c r="BF133" s="308"/>
      <c r="BG133" s="308"/>
      <c r="BH133" s="308"/>
      <c r="BI133" s="308"/>
      <c r="BJ133" s="308"/>
      <c r="BK133" s="308"/>
      <c r="BL133" s="308"/>
      <c r="BM133" s="308"/>
      <c r="BN133" s="308"/>
      <c r="BO133" s="308"/>
      <c r="BP133" s="308"/>
      <c r="BQ133" s="308"/>
      <c r="BR133" s="308"/>
      <c r="BS133" s="308"/>
      <c r="BT133" s="308"/>
      <c r="BU133" s="308"/>
      <c r="BV133" s="308"/>
      <c r="BW133" s="308"/>
      <c r="BX133" s="308"/>
      <c r="BY133" s="308"/>
      <c r="BZ133" s="308"/>
      <c r="CA133" s="308"/>
      <c r="CB133" s="308"/>
      <c r="CC133" s="308"/>
      <c r="CD133" s="308"/>
      <c r="CE133" s="308"/>
      <c r="CF133" s="308"/>
      <c r="CG133" s="308"/>
      <c r="CH133" s="308"/>
      <c r="CI133" s="308"/>
      <c r="CJ133" s="308"/>
      <c r="CK133" s="308"/>
      <c r="CL133" s="308"/>
      <c r="CM133" s="308"/>
      <c r="CN133" s="308"/>
      <c r="CO133" s="308"/>
      <c r="CP133" s="308"/>
      <c r="CQ133" s="308"/>
      <c r="CR133" s="308"/>
      <c r="CS133" s="308"/>
      <c r="CT133" s="308"/>
      <c r="CU133" s="308"/>
      <c r="CV133" s="308"/>
      <c r="CW133" s="308"/>
      <c r="CX133" s="308"/>
      <c r="CY133" s="308"/>
      <c r="CZ133" s="308"/>
      <c r="DA133" s="308"/>
      <c r="DB133" s="308"/>
      <c r="DC133" s="308"/>
      <c r="DD133" s="308"/>
      <c r="DE133" s="308"/>
      <c r="DF133" s="308"/>
      <c r="DG133" s="308"/>
      <c r="DH133" s="308"/>
      <c r="DI133" s="308"/>
      <c r="DJ133" s="308"/>
      <c r="DK133" s="308"/>
      <c r="DL133" s="308"/>
      <c r="DM133" s="308"/>
      <c r="DN133" s="308"/>
      <c r="DO133" s="308"/>
      <c r="DP133" s="308"/>
      <c r="DQ133" s="308"/>
      <c r="DR133" s="308"/>
      <c r="DS133" s="308"/>
      <c r="DT133" s="308"/>
      <c r="DU133" s="308"/>
      <c r="DV133" s="308"/>
      <c r="DW133" s="308"/>
      <c r="DX133" s="308"/>
      <c r="DY133" s="308"/>
      <c r="DZ133" s="308"/>
      <c r="EA133" s="308"/>
      <c r="EB133" s="308"/>
      <c r="EC133" s="308"/>
      <c r="ED133" s="308"/>
      <c r="EE133" s="308"/>
      <c r="EF133" s="308"/>
      <c r="EG133" s="308"/>
      <c r="EH133" s="308"/>
      <c r="EI133" s="308"/>
      <c r="EJ133" s="308"/>
      <c r="EK133" s="308"/>
      <c r="EL133" s="308"/>
      <c r="EM133" s="308"/>
      <c r="EN133" s="308"/>
      <c r="EO133" s="308"/>
      <c r="EP133" s="308"/>
      <c r="EQ133" s="308"/>
      <c r="ER133" s="308"/>
      <c r="ES133" s="308"/>
      <c r="ET133" s="308"/>
      <c r="EU133" s="308"/>
      <c r="EV133" s="308"/>
      <c r="EW133" s="308"/>
      <c r="EX133" s="308"/>
      <c r="EY133" s="308"/>
      <c r="EZ133" s="308"/>
      <c r="FA133" s="308"/>
      <c r="FB133" s="308"/>
      <c r="FC133" s="308"/>
      <c r="FD133" s="308"/>
      <c r="FE133" s="308"/>
      <c r="FF133" s="308"/>
      <c r="FG133" s="308"/>
      <c r="FH133" s="308"/>
      <c r="FI133" s="308"/>
      <c r="FJ133" s="308"/>
      <c r="FK133" s="308"/>
      <c r="FL133" s="308"/>
      <c r="FM133" s="308"/>
      <c r="FN133" s="308"/>
      <c r="FO133" s="308"/>
      <c r="FP133" s="308"/>
      <c r="FQ133" s="308"/>
      <c r="FR133" s="308"/>
      <c r="FS133" s="308"/>
      <c r="FT133" s="308"/>
      <c r="FU133" s="308"/>
      <c r="FV133" s="308"/>
      <c r="FW133" s="308"/>
      <c r="FX133" s="308"/>
      <c r="FY133" s="308"/>
      <c r="FZ133" s="308"/>
      <c r="GA133" s="308"/>
      <c r="GB133" s="308"/>
      <c r="GC133" s="308"/>
      <c r="GD133" s="308"/>
      <c r="GE133" s="308"/>
      <c r="GF133" s="308"/>
      <c r="GG133" s="308"/>
      <c r="GH133" s="308"/>
      <c r="GI133" s="308"/>
      <c r="GJ133" s="308"/>
      <c r="GK133" s="308"/>
      <c r="GL133" s="308"/>
      <c r="GM133" s="308"/>
      <c r="GN133" s="308"/>
      <c r="GO133" s="308"/>
      <c r="GP133" s="308"/>
      <c r="GQ133" s="308"/>
      <c r="GR133" s="308"/>
      <c r="GS133" s="308"/>
      <c r="GT133" s="308"/>
      <c r="GU133" s="308"/>
      <c r="GV133" s="308"/>
      <c r="GW133" s="308"/>
      <c r="GX133" s="308"/>
      <c r="GY133" s="308"/>
      <c r="GZ133" s="308"/>
      <c r="HA133" s="308"/>
      <c r="HB133" s="308"/>
      <c r="HC133" s="308"/>
      <c r="HD133" s="308"/>
      <c r="HE133" s="308"/>
      <c r="HF133" s="308"/>
      <c r="HG133" s="308"/>
      <c r="HH133" s="308"/>
      <c r="HI133" s="308"/>
      <c r="HJ133" s="308"/>
      <c r="HK133" s="308"/>
      <c r="HL133" s="308"/>
      <c r="HM133" s="308"/>
      <c r="HN133" s="308"/>
      <c r="HO133" s="308"/>
      <c r="HP133" s="308"/>
      <c r="HQ133" s="308"/>
      <c r="HR133" s="308"/>
      <c r="HS133" s="308"/>
      <c r="HT133" s="308"/>
      <c r="HU133" s="308"/>
      <c r="HV133" s="308"/>
      <c r="HW133" s="308"/>
      <c r="HX133" s="308"/>
      <c r="HY133" s="308"/>
      <c r="HZ133" s="308"/>
      <c r="IA133" s="308"/>
      <c r="IB133" s="308"/>
      <c r="IC133" s="308"/>
      <c r="ID133" s="308"/>
      <c r="IE133" s="308"/>
      <c r="IF133" s="308"/>
      <c r="IG133" s="308"/>
      <c r="IH133" s="308"/>
      <c r="II133" s="308"/>
    </row>
    <row r="134" spans="1:243" ht="12" customHeight="1">
      <c r="A134" s="323"/>
      <c r="B134" s="542"/>
      <c r="C134" s="542"/>
      <c r="D134" s="542" t="s">
        <v>187</v>
      </c>
      <c r="E134" s="542" t="s">
        <v>723</v>
      </c>
      <c r="F134" s="542" t="s">
        <v>188</v>
      </c>
      <c r="G134" s="529"/>
      <c r="H134" s="539">
        <f t="shared" si="12"/>
        <v>1117</v>
      </c>
      <c r="I134" s="543"/>
      <c r="J134" s="544" t="str">
        <f t="shared" si="13"/>
        <v>1,052 - 1,184</v>
      </c>
      <c r="K134" s="543"/>
      <c r="L134" s="543">
        <v>39</v>
      </c>
      <c r="M134" s="543"/>
      <c r="N134" s="543">
        <v>81</v>
      </c>
      <c r="O134" s="543"/>
      <c r="P134" s="543">
        <v>311</v>
      </c>
      <c r="Q134" s="543"/>
      <c r="R134" s="543">
        <v>276</v>
      </c>
      <c r="S134" s="543"/>
      <c r="T134" s="543">
        <v>226</v>
      </c>
      <c r="U134" s="543"/>
      <c r="V134" s="543">
        <v>184</v>
      </c>
      <c r="W134" s="543"/>
      <c r="X134" s="545">
        <v>28</v>
      </c>
      <c r="Y134" s="308"/>
      <c r="AA134" s="308"/>
      <c r="AB134" s="308"/>
      <c r="AC134" s="308"/>
      <c r="AD134" s="308"/>
      <c r="AE134" s="308"/>
      <c r="AF134" s="308"/>
      <c r="AG134" s="308"/>
      <c r="AH134" s="308"/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8"/>
      <c r="AT134" s="308"/>
      <c r="AU134" s="308"/>
      <c r="AV134" s="308"/>
      <c r="AW134" s="308"/>
      <c r="AX134" s="308"/>
      <c r="AY134" s="308"/>
      <c r="AZ134" s="308"/>
      <c r="BA134" s="308"/>
      <c r="BB134" s="308"/>
      <c r="BC134" s="308"/>
      <c r="BD134" s="308"/>
      <c r="BE134" s="308"/>
      <c r="BF134" s="308"/>
      <c r="BG134" s="308"/>
      <c r="BH134" s="308"/>
      <c r="BI134" s="308"/>
      <c r="BJ134" s="308"/>
      <c r="BK134" s="308"/>
      <c r="BL134" s="308"/>
      <c r="BM134" s="308"/>
      <c r="BN134" s="308"/>
      <c r="BO134" s="308"/>
      <c r="BP134" s="308"/>
      <c r="BQ134" s="308"/>
      <c r="BR134" s="308"/>
      <c r="BS134" s="308"/>
      <c r="BT134" s="308"/>
      <c r="BU134" s="308"/>
      <c r="BV134" s="308"/>
      <c r="BW134" s="308"/>
      <c r="BX134" s="308"/>
      <c r="BY134" s="308"/>
      <c r="BZ134" s="308"/>
      <c r="CA134" s="308"/>
      <c r="CB134" s="308"/>
      <c r="CC134" s="308"/>
      <c r="CD134" s="308"/>
      <c r="CE134" s="308"/>
      <c r="CF134" s="308"/>
      <c r="CG134" s="308"/>
      <c r="CH134" s="308"/>
      <c r="CI134" s="308"/>
      <c r="CJ134" s="308"/>
      <c r="CK134" s="308"/>
      <c r="CL134" s="308"/>
      <c r="CM134" s="308"/>
      <c r="CN134" s="308"/>
      <c r="CO134" s="308"/>
      <c r="CP134" s="308"/>
      <c r="CQ134" s="308"/>
      <c r="CR134" s="308"/>
      <c r="CS134" s="308"/>
      <c r="CT134" s="308"/>
      <c r="CU134" s="308"/>
      <c r="CV134" s="308"/>
      <c r="CW134" s="308"/>
      <c r="CX134" s="308"/>
      <c r="CY134" s="308"/>
      <c r="CZ134" s="308"/>
      <c r="DA134" s="308"/>
      <c r="DB134" s="308"/>
      <c r="DC134" s="308"/>
      <c r="DD134" s="308"/>
      <c r="DE134" s="308"/>
      <c r="DF134" s="308"/>
      <c r="DG134" s="308"/>
      <c r="DH134" s="308"/>
      <c r="DI134" s="308"/>
      <c r="DJ134" s="308"/>
      <c r="DK134" s="308"/>
      <c r="DL134" s="308"/>
      <c r="DM134" s="308"/>
      <c r="DN134" s="308"/>
      <c r="DO134" s="308"/>
      <c r="DP134" s="308"/>
      <c r="DQ134" s="308"/>
      <c r="DR134" s="308"/>
      <c r="DS134" s="308"/>
      <c r="DT134" s="308"/>
      <c r="DU134" s="308"/>
      <c r="DV134" s="308"/>
      <c r="DW134" s="308"/>
      <c r="DX134" s="308"/>
      <c r="DY134" s="308"/>
      <c r="DZ134" s="308"/>
      <c r="EA134" s="308"/>
      <c r="EB134" s="308"/>
      <c r="EC134" s="308"/>
      <c r="ED134" s="308"/>
      <c r="EE134" s="308"/>
      <c r="EF134" s="308"/>
      <c r="EG134" s="308"/>
      <c r="EH134" s="308"/>
      <c r="EI134" s="308"/>
      <c r="EJ134" s="308"/>
      <c r="EK134" s="308"/>
      <c r="EL134" s="308"/>
      <c r="EM134" s="308"/>
      <c r="EN134" s="308"/>
      <c r="EO134" s="308"/>
      <c r="EP134" s="308"/>
      <c r="EQ134" s="308"/>
      <c r="ER134" s="308"/>
      <c r="ES134" s="308"/>
      <c r="ET134" s="308"/>
      <c r="EU134" s="308"/>
      <c r="EV134" s="308"/>
      <c r="EW134" s="308"/>
      <c r="EX134" s="308"/>
      <c r="EY134" s="308"/>
      <c r="EZ134" s="308"/>
      <c r="FA134" s="308"/>
      <c r="FB134" s="308"/>
      <c r="FC134" s="308"/>
      <c r="FD134" s="308"/>
      <c r="FE134" s="308"/>
      <c r="FF134" s="308"/>
      <c r="FG134" s="308"/>
      <c r="FH134" s="308"/>
      <c r="FI134" s="308"/>
      <c r="FJ134" s="308"/>
      <c r="FK134" s="308"/>
      <c r="FL134" s="308"/>
      <c r="FM134" s="308"/>
      <c r="FN134" s="308"/>
      <c r="FO134" s="308"/>
      <c r="FP134" s="308"/>
      <c r="FQ134" s="308"/>
      <c r="FR134" s="308"/>
      <c r="FS134" s="308"/>
      <c r="FT134" s="308"/>
      <c r="FU134" s="308"/>
      <c r="FV134" s="308"/>
      <c r="FW134" s="308"/>
      <c r="FX134" s="308"/>
      <c r="FY134" s="308"/>
      <c r="FZ134" s="308"/>
      <c r="GA134" s="308"/>
      <c r="GB134" s="308"/>
      <c r="GC134" s="308"/>
      <c r="GD134" s="308"/>
      <c r="GE134" s="308"/>
      <c r="GF134" s="308"/>
      <c r="GG134" s="308"/>
      <c r="GH134" s="308"/>
      <c r="GI134" s="308"/>
      <c r="GJ134" s="308"/>
      <c r="GK134" s="308"/>
      <c r="GL134" s="308"/>
      <c r="GM134" s="308"/>
      <c r="GN134" s="308"/>
      <c r="GO134" s="308"/>
      <c r="GP134" s="308"/>
      <c r="GQ134" s="308"/>
      <c r="GR134" s="308"/>
      <c r="GS134" s="308"/>
      <c r="GT134" s="308"/>
      <c r="GU134" s="308"/>
      <c r="GV134" s="308"/>
      <c r="GW134" s="308"/>
      <c r="GX134" s="308"/>
      <c r="GY134" s="308"/>
      <c r="GZ134" s="308"/>
      <c r="HA134" s="308"/>
      <c r="HB134" s="308"/>
      <c r="HC134" s="308"/>
      <c r="HD134" s="308"/>
      <c r="HE134" s="308"/>
      <c r="HF134" s="308"/>
      <c r="HG134" s="308"/>
      <c r="HH134" s="308"/>
      <c r="HI134" s="308"/>
      <c r="HJ134" s="308"/>
      <c r="HK134" s="308"/>
      <c r="HL134" s="308"/>
      <c r="HM134" s="308"/>
      <c r="HN134" s="308"/>
      <c r="HO134" s="308"/>
      <c r="HP134" s="308"/>
      <c r="HQ134" s="308"/>
      <c r="HR134" s="308"/>
      <c r="HS134" s="308"/>
      <c r="HT134" s="308"/>
      <c r="HU134" s="308"/>
      <c r="HV134" s="308"/>
      <c r="HW134" s="308"/>
      <c r="HX134" s="308"/>
      <c r="HY134" s="308"/>
      <c r="HZ134" s="308"/>
      <c r="IA134" s="308"/>
      <c r="IB134" s="308"/>
      <c r="IC134" s="308"/>
      <c r="ID134" s="308"/>
      <c r="IE134" s="308"/>
      <c r="IF134" s="308"/>
      <c r="IG134" s="308"/>
      <c r="IH134" s="308"/>
      <c r="II134" s="308"/>
    </row>
    <row r="135" spans="1:243" ht="12" customHeight="1">
      <c r="A135" s="323"/>
      <c r="B135" s="542"/>
      <c r="C135" s="542"/>
      <c r="D135" s="542" t="s">
        <v>195</v>
      </c>
      <c r="E135" s="542" t="s">
        <v>724</v>
      </c>
      <c r="F135" s="542" t="s">
        <v>806</v>
      </c>
      <c r="G135" s="529"/>
      <c r="H135" s="539">
        <f t="shared" si="12"/>
        <v>1746</v>
      </c>
      <c r="I135" s="543"/>
      <c r="J135" s="544" t="str">
        <f t="shared" si="13"/>
        <v>1,665 - 1,830</v>
      </c>
      <c r="K135" s="543"/>
      <c r="L135" s="543">
        <v>84</v>
      </c>
      <c r="M135" s="543"/>
      <c r="N135" s="543">
        <v>138</v>
      </c>
      <c r="O135" s="543"/>
      <c r="P135" s="543">
        <v>449</v>
      </c>
      <c r="Q135" s="543"/>
      <c r="R135" s="543">
        <v>481</v>
      </c>
      <c r="S135" s="543"/>
      <c r="T135" s="543">
        <v>345</v>
      </c>
      <c r="U135" s="543"/>
      <c r="V135" s="543">
        <v>249</v>
      </c>
      <c r="W135" s="543"/>
      <c r="X135" s="545">
        <v>63</v>
      </c>
      <c r="Y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8"/>
      <c r="AU135" s="308"/>
      <c r="AV135" s="308"/>
      <c r="AW135" s="308"/>
      <c r="AX135" s="308"/>
      <c r="AY135" s="308"/>
      <c r="AZ135" s="308"/>
      <c r="BA135" s="308"/>
      <c r="BB135" s="308"/>
      <c r="BC135" s="308"/>
      <c r="BD135" s="308"/>
      <c r="BE135" s="308"/>
      <c r="BF135" s="308"/>
      <c r="BG135" s="308"/>
      <c r="BH135" s="308"/>
      <c r="BI135" s="308"/>
      <c r="BJ135" s="308"/>
      <c r="BK135" s="308"/>
      <c r="BL135" s="308"/>
      <c r="BM135" s="308"/>
      <c r="BN135" s="308"/>
      <c r="BO135" s="308"/>
      <c r="BP135" s="308"/>
      <c r="BQ135" s="308"/>
      <c r="BR135" s="308"/>
      <c r="BS135" s="308"/>
      <c r="BT135" s="308"/>
      <c r="BU135" s="308"/>
      <c r="BV135" s="308"/>
      <c r="BW135" s="308"/>
      <c r="BX135" s="308"/>
      <c r="BY135" s="308"/>
      <c r="BZ135" s="308"/>
      <c r="CA135" s="308"/>
      <c r="CB135" s="308"/>
      <c r="CC135" s="308"/>
      <c r="CD135" s="308"/>
      <c r="CE135" s="308"/>
      <c r="CF135" s="308"/>
      <c r="CG135" s="308"/>
      <c r="CH135" s="308"/>
      <c r="CI135" s="308"/>
      <c r="CJ135" s="308"/>
      <c r="CK135" s="308"/>
      <c r="CL135" s="308"/>
      <c r="CM135" s="308"/>
      <c r="CN135" s="308"/>
      <c r="CO135" s="308"/>
      <c r="CP135" s="308"/>
      <c r="CQ135" s="308"/>
      <c r="CR135" s="308"/>
      <c r="CS135" s="308"/>
      <c r="CT135" s="308"/>
      <c r="CU135" s="308"/>
      <c r="CV135" s="308"/>
      <c r="CW135" s="308"/>
      <c r="CX135" s="308"/>
      <c r="CY135" s="308"/>
      <c r="CZ135" s="308"/>
      <c r="DA135" s="308"/>
      <c r="DB135" s="308"/>
      <c r="DC135" s="308"/>
      <c r="DD135" s="308"/>
      <c r="DE135" s="308"/>
      <c r="DF135" s="308"/>
      <c r="DG135" s="308"/>
      <c r="DH135" s="308"/>
      <c r="DI135" s="308"/>
      <c r="DJ135" s="308"/>
      <c r="DK135" s="308"/>
      <c r="DL135" s="308"/>
      <c r="DM135" s="308"/>
      <c r="DN135" s="308"/>
      <c r="DO135" s="308"/>
      <c r="DP135" s="308"/>
      <c r="DQ135" s="308"/>
      <c r="DR135" s="308"/>
      <c r="DS135" s="308"/>
      <c r="DT135" s="308"/>
      <c r="DU135" s="308"/>
      <c r="DV135" s="308"/>
      <c r="DW135" s="308"/>
      <c r="DX135" s="308"/>
      <c r="DY135" s="308"/>
      <c r="DZ135" s="308"/>
      <c r="EA135" s="308"/>
      <c r="EB135" s="308"/>
      <c r="EC135" s="308"/>
      <c r="ED135" s="308"/>
      <c r="EE135" s="308"/>
      <c r="EF135" s="308"/>
      <c r="EG135" s="308"/>
      <c r="EH135" s="308"/>
      <c r="EI135" s="308"/>
      <c r="EJ135" s="308"/>
      <c r="EK135" s="308"/>
      <c r="EL135" s="308"/>
      <c r="EM135" s="308"/>
      <c r="EN135" s="308"/>
      <c r="EO135" s="308"/>
      <c r="EP135" s="308"/>
      <c r="EQ135" s="308"/>
      <c r="ER135" s="308"/>
      <c r="ES135" s="308"/>
      <c r="ET135" s="308"/>
      <c r="EU135" s="308"/>
      <c r="EV135" s="308"/>
      <c r="EW135" s="308"/>
      <c r="EX135" s="308"/>
      <c r="EY135" s="308"/>
      <c r="EZ135" s="308"/>
      <c r="FA135" s="308"/>
      <c r="FB135" s="308"/>
      <c r="FC135" s="308"/>
      <c r="FD135" s="308"/>
      <c r="FE135" s="308"/>
      <c r="FF135" s="308"/>
      <c r="FG135" s="308"/>
      <c r="FH135" s="308"/>
      <c r="FI135" s="308"/>
      <c r="FJ135" s="308"/>
      <c r="FK135" s="308"/>
      <c r="FL135" s="308"/>
      <c r="FM135" s="308"/>
      <c r="FN135" s="308"/>
      <c r="FO135" s="308"/>
      <c r="FP135" s="308"/>
      <c r="FQ135" s="308"/>
      <c r="FR135" s="308"/>
      <c r="FS135" s="308"/>
      <c r="FT135" s="308"/>
      <c r="FU135" s="308"/>
      <c r="FV135" s="308"/>
      <c r="FW135" s="308"/>
      <c r="FX135" s="308"/>
      <c r="FY135" s="308"/>
      <c r="FZ135" s="308"/>
      <c r="GA135" s="308"/>
      <c r="GB135" s="308"/>
      <c r="GC135" s="308"/>
      <c r="GD135" s="308"/>
      <c r="GE135" s="308"/>
      <c r="GF135" s="308"/>
      <c r="GG135" s="308"/>
      <c r="GH135" s="308"/>
      <c r="GI135" s="308"/>
      <c r="GJ135" s="308"/>
      <c r="GK135" s="308"/>
      <c r="GL135" s="308"/>
      <c r="GM135" s="308"/>
      <c r="GN135" s="308"/>
      <c r="GO135" s="308"/>
      <c r="GP135" s="308"/>
      <c r="GQ135" s="308"/>
      <c r="GR135" s="308"/>
      <c r="GS135" s="308"/>
      <c r="GT135" s="308"/>
      <c r="GU135" s="308"/>
      <c r="GV135" s="308"/>
      <c r="GW135" s="308"/>
      <c r="GX135" s="308"/>
      <c r="GY135" s="308"/>
      <c r="GZ135" s="308"/>
      <c r="HA135" s="308"/>
      <c r="HB135" s="308"/>
      <c r="HC135" s="308"/>
      <c r="HD135" s="308"/>
      <c r="HE135" s="308"/>
      <c r="HF135" s="308"/>
      <c r="HG135" s="308"/>
      <c r="HH135" s="308"/>
      <c r="HI135" s="308"/>
      <c r="HJ135" s="308"/>
      <c r="HK135" s="308"/>
      <c r="HL135" s="308"/>
      <c r="HM135" s="308"/>
      <c r="HN135" s="308"/>
      <c r="HO135" s="308"/>
      <c r="HP135" s="308"/>
      <c r="HQ135" s="308"/>
      <c r="HR135" s="308"/>
      <c r="HS135" s="308"/>
      <c r="HT135" s="308"/>
      <c r="HU135" s="308"/>
      <c r="HV135" s="308"/>
      <c r="HW135" s="308"/>
      <c r="HX135" s="308"/>
      <c r="HY135" s="308"/>
      <c r="HZ135" s="308"/>
      <c r="IA135" s="308"/>
      <c r="IB135" s="308"/>
      <c r="IC135" s="308"/>
      <c r="ID135" s="308"/>
      <c r="IE135" s="308"/>
      <c r="IF135" s="308"/>
      <c r="IG135" s="308"/>
      <c r="IH135" s="308"/>
      <c r="II135" s="308"/>
    </row>
    <row r="136" spans="1:243" ht="12" customHeight="1">
      <c r="A136" s="323"/>
      <c r="B136" s="542"/>
      <c r="C136" s="542"/>
      <c r="D136" s="542" t="s">
        <v>224</v>
      </c>
      <c r="E136" s="542" t="s">
        <v>725</v>
      </c>
      <c r="F136" s="542" t="s">
        <v>225</v>
      </c>
      <c r="G136" s="529"/>
      <c r="H136" s="539">
        <f t="shared" si="12"/>
        <v>1945</v>
      </c>
      <c r="I136" s="543"/>
      <c r="J136" s="544" t="str">
        <f t="shared" si="13"/>
        <v>1,860 - 2,033</v>
      </c>
      <c r="K136" s="543"/>
      <c r="L136" s="543">
        <v>131</v>
      </c>
      <c r="M136" s="543"/>
      <c r="N136" s="543">
        <v>174</v>
      </c>
      <c r="O136" s="543"/>
      <c r="P136" s="543">
        <v>518</v>
      </c>
      <c r="Q136" s="543"/>
      <c r="R136" s="543">
        <v>439</v>
      </c>
      <c r="S136" s="543"/>
      <c r="T136" s="543">
        <v>359</v>
      </c>
      <c r="U136" s="543"/>
      <c r="V136" s="543">
        <v>324</v>
      </c>
      <c r="W136" s="543"/>
      <c r="X136" s="545">
        <v>96</v>
      </c>
      <c r="Y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8"/>
      <c r="BN136" s="308"/>
      <c r="BO136" s="308"/>
      <c r="BP136" s="308"/>
      <c r="BQ136" s="308"/>
      <c r="BR136" s="308"/>
      <c r="BS136" s="308"/>
      <c r="BT136" s="308"/>
      <c r="BU136" s="308"/>
      <c r="BV136" s="308"/>
      <c r="BW136" s="308"/>
      <c r="BX136" s="308"/>
      <c r="BY136" s="308"/>
      <c r="BZ136" s="308"/>
      <c r="CA136" s="308"/>
      <c r="CB136" s="308"/>
      <c r="CC136" s="308"/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8"/>
      <c r="CQ136" s="308"/>
      <c r="CR136" s="308"/>
      <c r="CS136" s="308"/>
      <c r="CT136" s="308"/>
      <c r="CU136" s="308"/>
      <c r="CV136" s="308"/>
      <c r="CW136" s="308"/>
      <c r="CX136" s="308"/>
      <c r="CY136" s="308"/>
      <c r="CZ136" s="308"/>
      <c r="DA136" s="308"/>
      <c r="DB136" s="308"/>
      <c r="DC136" s="308"/>
      <c r="DD136" s="308"/>
      <c r="DE136" s="308"/>
      <c r="DF136" s="308"/>
      <c r="DG136" s="308"/>
      <c r="DH136" s="308"/>
      <c r="DI136" s="308"/>
      <c r="DJ136" s="308"/>
      <c r="DK136" s="308"/>
      <c r="DL136" s="308"/>
      <c r="DM136" s="308"/>
      <c r="DN136" s="308"/>
      <c r="DO136" s="308"/>
      <c r="DP136" s="308"/>
      <c r="DQ136" s="308"/>
      <c r="DR136" s="308"/>
      <c r="DS136" s="308"/>
      <c r="DT136" s="308"/>
      <c r="DU136" s="308"/>
      <c r="DV136" s="308"/>
      <c r="DW136" s="308"/>
      <c r="DX136" s="308"/>
      <c r="DY136" s="308"/>
      <c r="DZ136" s="308"/>
      <c r="EA136" s="308"/>
      <c r="EB136" s="308"/>
      <c r="EC136" s="308"/>
      <c r="ED136" s="308"/>
      <c r="EE136" s="308"/>
      <c r="EF136" s="308"/>
      <c r="EG136" s="308"/>
      <c r="EH136" s="308"/>
      <c r="EI136" s="308"/>
      <c r="EJ136" s="308"/>
      <c r="EK136" s="308"/>
      <c r="EL136" s="308"/>
      <c r="EM136" s="308"/>
      <c r="EN136" s="308"/>
      <c r="EO136" s="308"/>
      <c r="EP136" s="308"/>
      <c r="EQ136" s="308"/>
      <c r="ER136" s="308"/>
      <c r="ES136" s="308"/>
      <c r="ET136" s="308"/>
      <c r="EU136" s="308"/>
      <c r="EV136" s="308"/>
      <c r="EW136" s="308"/>
      <c r="EX136" s="308"/>
      <c r="EY136" s="308"/>
      <c r="EZ136" s="308"/>
      <c r="FA136" s="308"/>
      <c r="FB136" s="308"/>
      <c r="FC136" s="308"/>
      <c r="FD136" s="308"/>
      <c r="FE136" s="308"/>
      <c r="FF136" s="308"/>
      <c r="FG136" s="308"/>
      <c r="FH136" s="308"/>
      <c r="FI136" s="308"/>
      <c r="FJ136" s="308"/>
      <c r="FK136" s="308"/>
      <c r="FL136" s="308"/>
      <c r="FM136" s="308"/>
      <c r="FN136" s="308"/>
      <c r="FO136" s="308"/>
      <c r="FP136" s="308"/>
      <c r="FQ136" s="308"/>
      <c r="FR136" s="308"/>
      <c r="FS136" s="308"/>
      <c r="FT136" s="308"/>
      <c r="FU136" s="308"/>
      <c r="FV136" s="308"/>
      <c r="FW136" s="308"/>
      <c r="FX136" s="308"/>
      <c r="FY136" s="308"/>
      <c r="FZ136" s="308"/>
      <c r="GA136" s="308"/>
      <c r="GB136" s="308"/>
      <c r="GC136" s="308"/>
      <c r="GD136" s="308"/>
      <c r="GE136" s="308"/>
      <c r="GF136" s="308"/>
      <c r="GG136" s="308"/>
      <c r="GH136" s="308"/>
      <c r="GI136" s="308"/>
      <c r="GJ136" s="308"/>
      <c r="GK136" s="308"/>
      <c r="GL136" s="308"/>
      <c r="GM136" s="308"/>
      <c r="GN136" s="308"/>
      <c r="GO136" s="308"/>
      <c r="GP136" s="308"/>
      <c r="GQ136" s="308"/>
      <c r="GR136" s="308"/>
      <c r="GS136" s="308"/>
      <c r="GT136" s="308"/>
      <c r="GU136" s="308"/>
      <c r="GV136" s="308"/>
      <c r="GW136" s="308"/>
      <c r="GX136" s="308"/>
      <c r="GY136" s="308"/>
      <c r="GZ136" s="308"/>
      <c r="HA136" s="308"/>
      <c r="HB136" s="308"/>
      <c r="HC136" s="308"/>
      <c r="HD136" s="308"/>
      <c r="HE136" s="308"/>
      <c r="HF136" s="308"/>
      <c r="HG136" s="308"/>
      <c r="HH136" s="308"/>
      <c r="HI136" s="308"/>
      <c r="HJ136" s="308"/>
      <c r="HK136" s="308"/>
      <c r="HL136" s="308"/>
      <c r="HM136" s="308"/>
      <c r="HN136" s="308"/>
      <c r="HO136" s="308"/>
      <c r="HP136" s="308"/>
      <c r="HQ136" s="308"/>
      <c r="HR136" s="308"/>
      <c r="HS136" s="308"/>
      <c r="HT136" s="308"/>
      <c r="HU136" s="308"/>
      <c r="HV136" s="308"/>
      <c r="HW136" s="308"/>
      <c r="HX136" s="308"/>
      <c r="HY136" s="308"/>
      <c r="HZ136" s="308"/>
      <c r="IA136" s="308"/>
      <c r="IB136" s="308"/>
      <c r="IC136" s="308"/>
      <c r="ID136" s="308"/>
      <c r="IE136" s="308"/>
      <c r="IF136" s="308"/>
      <c r="IG136" s="308"/>
      <c r="IH136" s="308"/>
      <c r="II136" s="308"/>
    </row>
    <row r="137" spans="1:243" ht="12" customHeight="1">
      <c r="A137" s="323"/>
      <c r="B137" s="542"/>
      <c r="C137" s="542"/>
      <c r="D137" s="542" t="s">
        <v>205</v>
      </c>
      <c r="E137" s="542" t="s">
        <v>726</v>
      </c>
      <c r="F137" s="542" t="s">
        <v>206</v>
      </c>
      <c r="G137" s="529"/>
      <c r="H137" s="539">
        <f t="shared" si="12"/>
        <v>2001</v>
      </c>
      <c r="I137" s="543"/>
      <c r="J137" s="544" t="str">
        <f t="shared" si="13"/>
        <v>1,914 - 2,091</v>
      </c>
      <c r="K137" s="543"/>
      <c r="L137" s="543">
        <v>79</v>
      </c>
      <c r="M137" s="543"/>
      <c r="N137" s="543">
        <v>142</v>
      </c>
      <c r="O137" s="543"/>
      <c r="P137" s="543">
        <v>509</v>
      </c>
      <c r="Q137" s="543"/>
      <c r="R137" s="543">
        <v>552</v>
      </c>
      <c r="S137" s="543"/>
      <c r="T137" s="543">
        <v>381</v>
      </c>
      <c r="U137" s="543"/>
      <c r="V137" s="543">
        <v>338</v>
      </c>
      <c r="W137" s="543"/>
      <c r="X137" s="545">
        <v>46</v>
      </c>
      <c r="Y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8"/>
      <c r="AU137" s="308"/>
      <c r="AV137" s="308"/>
      <c r="AW137" s="308"/>
      <c r="AX137" s="308"/>
      <c r="AY137" s="308"/>
      <c r="AZ137" s="308"/>
      <c r="BA137" s="308"/>
      <c r="BB137" s="308"/>
      <c r="BC137" s="308"/>
      <c r="BD137" s="308"/>
      <c r="BE137" s="308"/>
      <c r="BF137" s="308"/>
      <c r="BG137" s="308"/>
      <c r="BH137" s="308"/>
      <c r="BI137" s="308"/>
      <c r="BJ137" s="308"/>
      <c r="BK137" s="308"/>
      <c r="BL137" s="308"/>
      <c r="BM137" s="308"/>
      <c r="BN137" s="308"/>
      <c r="BO137" s="308"/>
      <c r="BP137" s="308"/>
      <c r="BQ137" s="308"/>
      <c r="BR137" s="308"/>
      <c r="BS137" s="308"/>
      <c r="BT137" s="308"/>
      <c r="BU137" s="308"/>
      <c r="BV137" s="308"/>
      <c r="BW137" s="308"/>
      <c r="BX137" s="308"/>
      <c r="BY137" s="308"/>
      <c r="BZ137" s="308"/>
      <c r="CA137" s="308"/>
      <c r="CB137" s="308"/>
      <c r="CC137" s="308"/>
      <c r="CD137" s="308"/>
      <c r="CE137" s="308"/>
      <c r="CF137" s="308"/>
      <c r="CG137" s="308"/>
      <c r="CH137" s="308"/>
      <c r="CI137" s="308"/>
      <c r="CJ137" s="308"/>
      <c r="CK137" s="308"/>
      <c r="CL137" s="308"/>
      <c r="CM137" s="308"/>
      <c r="CN137" s="308"/>
      <c r="CO137" s="308"/>
      <c r="CP137" s="308"/>
      <c r="CQ137" s="308"/>
      <c r="CR137" s="308"/>
      <c r="CS137" s="308"/>
      <c r="CT137" s="308"/>
      <c r="CU137" s="308"/>
      <c r="CV137" s="308"/>
      <c r="CW137" s="308"/>
      <c r="CX137" s="308"/>
      <c r="CY137" s="308"/>
      <c r="CZ137" s="308"/>
      <c r="DA137" s="308"/>
      <c r="DB137" s="308"/>
      <c r="DC137" s="308"/>
      <c r="DD137" s="308"/>
      <c r="DE137" s="308"/>
      <c r="DF137" s="308"/>
      <c r="DG137" s="308"/>
      <c r="DH137" s="308"/>
      <c r="DI137" s="308"/>
      <c r="DJ137" s="308"/>
      <c r="DK137" s="308"/>
      <c r="DL137" s="308"/>
      <c r="DM137" s="308"/>
      <c r="DN137" s="308"/>
      <c r="DO137" s="308"/>
      <c r="DP137" s="308"/>
      <c r="DQ137" s="308"/>
      <c r="DR137" s="308"/>
      <c r="DS137" s="308"/>
      <c r="DT137" s="308"/>
      <c r="DU137" s="308"/>
      <c r="DV137" s="308"/>
      <c r="DW137" s="308"/>
      <c r="DX137" s="308"/>
      <c r="DY137" s="308"/>
      <c r="DZ137" s="308"/>
      <c r="EA137" s="308"/>
      <c r="EB137" s="308"/>
      <c r="EC137" s="308"/>
      <c r="ED137" s="308"/>
      <c r="EE137" s="308"/>
      <c r="EF137" s="308"/>
      <c r="EG137" s="308"/>
      <c r="EH137" s="308"/>
      <c r="EI137" s="308"/>
      <c r="EJ137" s="308"/>
      <c r="EK137" s="308"/>
      <c r="EL137" s="308"/>
      <c r="EM137" s="308"/>
      <c r="EN137" s="308"/>
      <c r="EO137" s="308"/>
      <c r="EP137" s="308"/>
      <c r="EQ137" s="308"/>
      <c r="ER137" s="308"/>
      <c r="ES137" s="308"/>
      <c r="ET137" s="308"/>
      <c r="EU137" s="308"/>
      <c r="EV137" s="308"/>
      <c r="EW137" s="308"/>
      <c r="EX137" s="308"/>
      <c r="EY137" s="308"/>
      <c r="EZ137" s="308"/>
      <c r="FA137" s="308"/>
      <c r="FB137" s="308"/>
      <c r="FC137" s="308"/>
      <c r="FD137" s="308"/>
      <c r="FE137" s="308"/>
      <c r="FF137" s="308"/>
      <c r="FG137" s="308"/>
      <c r="FH137" s="308"/>
      <c r="FI137" s="308"/>
      <c r="FJ137" s="308"/>
      <c r="FK137" s="308"/>
      <c r="FL137" s="308"/>
      <c r="FM137" s="308"/>
      <c r="FN137" s="308"/>
      <c r="FO137" s="308"/>
      <c r="FP137" s="308"/>
      <c r="FQ137" s="308"/>
      <c r="FR137" s="308"/>
      <c r="FS137" s="308"/>
      <c r="FT137" s="308"/>
      <c r="FU137" s="308"/>
      <c r="FV137" s="308"/>
      <c r="FW137" s="308"/>
      <c r="FX137" s="308"/>
      <c r="FY137" s="308"/>
      <c r="FZ137" s="308"/>
      <c r="GA137" s="308"/>
      <c r="GB137" s="308"/>
      <c r="GC137" s="308"/>
      <c r="GD137" s="308"/>
      <c r="GE137" s="308"/>
      <c r="GF137" s="308"/>
      <c r="GG137" s="308"/>
      <c r="GH137" s="308"/>
      <c r="GI137" s="308"/>
      <c r="GJ137" s="308"/>
      <c r="GK137" s="308"/>
      <c r="GL137" s="308"/>
      <c r="GM137" s="308"/>
      <c r="GN137" s="308"/>
      <c r="GO137" s="308"/>
      <c r="GP137" s="308"/>
      <c r="GQ137" s="308"/>
      <c r="GR137" s="308"/>
      <c r="GS137" s="308"/>
      <c r="GT137" s="308"/>
      <c r="GU137" s="308"/>
      <c r="GV137" s="308"/>
      <c r="GW137" s="308"/>
      <c r="GX137" s="308"/>
      <c r="GY137" s="308"/>
      <c r="GZ137" s="308"/>
      <c r="HA137" s="308"/>
      <c r="HB137" s="308"/>
      <c r="HC137" s="308"/>
      <c r="HD137" s="308"/>
      <c r="HE137" s="308"/>
      <c r="HF137" s="308"/>
      <c r="HG137" s="308"/>
      <c r="HH137" s="308"/>
      <c r="HI137" s="308"/>
      <c r="HJ137" s="308"/>
      <c r="HK137" s="308"/>
      <c r="HL137" s="308"/>
      <c r="HM137" s="308"/>
      <c r="HN137" s="308"/>
      <c r="HO137" s="308"/>
      <c r="HP137" s="308"/>
      <c r="HQ137" s="308"/>
      <c r="HR137" s="308"/>
      <c r="HS137" s="308"/>
      <c r="HT137" s="308"/>
      <c r="HU137" s="308"/>
      <c r="HV137" s="308"/>
      <c r="HW137" s="308"/>
      <c r="HX137" s="308"/>
      <c r="HY137" s="308"/>
      <c r="HZ137" s="308"/>
      <c r="IA137" s="308"/>
      <c r="IB137" s="308"/>
      <c r="IC137" s="308"/>
      <c r="ID137" s="308"/>
      <c r="IE137" s="308"/>
      <c r="IF137" s="308"/>
      <c r="IG137" s="308"/>
      <c r="IH137" s="308"/>
      <c r="II137" s="308"/>
    </row>
    <row r="138" spans="1:243" ht="12" customHeight="1">
      <c r="A138" s="323"/>
      <c r="B138" s="542"/>
      <c r="C138" s="542"/>
      <c r="D138" s="542" t="s">
        <v>189</v>
      </c>
      <c r="E138" s="542" t="s">
        <v>727</v>
      </c>
      <c r="F138" s="542" t="s">
        <v>190</v>
      </c>
      <c r="G138" s="529"/>
      <c r="H138" s="539">
        <f t="shared" si="12"/>
        <v>1623</v>
      </c>
      <c r="I138" s="543"/>
      <c r="J138" s="544" t="str">
        <f t="shared" si="13"/>
        <v>1,545 - 1,704</v>
      </c>
      <c r="K138" s="543"/>
      <c r="L138" s="543">
        <v>87</v>
      </c>
      <c r="M138" s="543"/>
      <c r="N138" s="543">
        <v>132</v>
      </c>
      <c r="O138" s="543"/>
      <c r="P138" s="543">
        <v>427</v>
      </c>
      <c r="Q138" s="543"/>
      <c r="R138" s="543">
        <v>427</v>
      </c>
      <c r="S138" s="543"/>
      <c r="T138" s="543">
        <v>296</v>
      </c>
      <c r="U138" s="543"/>
      <c r="V138" s="543">
        <v>254</v>
      </c>
      <c r="W138" s="543"/>
      <c r="X138" s="545">
        <v>64</v>
      </c>
      <c r="Y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8"/>
      <c r="AO138" s="308"/>
      <c r="AP138" s="308"/>
      <c r="AQ138" s="308"/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08"/>
      <c r="BG138" s="308"/>
      <c r="BH138" s="308"/>
      <c r="BI138" s="308"/>
      <c r="BJ138" s="308"/>
      <c r="BK138" s="308"/>
      <c r="BL138" s="308"/>
      <c r="BM138" s="308"/>
      <c r="BN138" s="308"/>
      <c r="BO138" s="308"/>
      <c r="BP138" s="308"/>
      <c r="BQ138" s="308"/>
      <c r="BR138" s="308"/>
      <c r="BS138" s="308"/>
      <c r="BT138" s="308"/>
      <c r="BU138" s="308"/>
      <c r="BV138" s="308"/>
      <c r="BW138" s="308"/>
      <c r="BX138" s="308"/>
      <c r="BY138" s="308"/>
      <c r="BZ138" s="308"/>
      <c r="CA138" s="308"/>
      <c r="CB138" s="308"/>
      <c r="CC138" s="308"/>
      <c r="CD138" s="308"/>
      <c r="CE138" s="308"/>
      <c r="CF138" s="308"/>
      <c r="CG138" s="308"/>
      <c r="CH138" s="308"/>
      <c r="CI138" s="308"/>
      <c r="CJ138" s="308"/>
      <c r="CK138" s="308"/>
      <c r="CL138" s="308"/>
      <c r="CM138" s="308"/>
      <c r="CN138" s="308"/>
      <c r="CO138" s="308"/>
      <c r="CP138" s="308"/>
      <c r="CQ138" s="308"/>
      <c r="CR138" s="308"/>
      <c r="CS138" s="308"/>
      <c r="CT138" s="308"/>
      <c r="CU138" s="308"/>
      <c r="CV138" s="308"/>
      <c r="CW138" s="308"/>
      <c r="CX138" s="308"/>
      <c r="CY138" s="308"/>
      <c r="CZ138" s="308"/>
      <c r="DA138" s="308"/>
      <c r="DB138" s="308"/>
      <c r="DC138" s="308"/>
      <c r="DD138" s="308"/>
      <c r="DE138" s="308"/>
      <c r="DF138" s="308"/>
      <c r="DG138" s="308"/>
      <c r="DH138" s="308"/>
      <c r="DI138" s="308"/>
      <c r="DJ138" s="308"/>
      <c r="DK138" s="308"/>
      <c r="DL138" s="308"/>
      <c r="DM138" s="308"/>
      <c r="DN138" s="308"/>
      <c r="DO138" s="308"/>
      <c r="DP138" s="308"/>
      <c r="DQ138" s="308"/>
      <c r="DR138" s="308"/>
      <c r="DS138" s="308"/>
      <c r="DT138" s="308"/>
      <c r="DU138" s="308"/>
      <c r="DV138" s="308"/>
      <c r="DW138" s="308"/>
      <c r="DX138" s="308"/>
      <c r="DY138" s="308"/>
      <c r="DZ138" s="308"/>
      <c r="EA138" s="308"/>
      <c r="EB138" s="308"/>
      <c r="EC138" s="308"/>
      <c r="ED138" s="308"/>
      <c r="EE138" s="308"/>
      <c r="EF138" s="308"/>
      <c r="EG138" s="308"/>
      <c r="EH138" s="308"/>
      <c r="EI138" s="308"/>
      <c r="EJ138" s="308"/>
      <c r="EK138" s="308"/>
      <c r="EL138" s="308"/>
      <c r="EM138" s="308"/>
      <c r="EN138" s="308"/>
      <c r="EO138" s="308"/>
      <c r="EP138" s="308"/>
      <c r="EQ138" s="308"/>
      <c r="ER138" s="308"/>
      <c r="ES138" s="308"/>
      <c r="ET138" s="308"/>
      <c r="EU138" s="308"/>
      <c r="EV138" s="308"/>
      <c r="EW138" s="308"/>
      <c r="EX138" s="308"/>
      <c r="EY138" s="308"/>
      <c r="EZ138" s="308"/>
      <c r="FA138" s="308"/>
      <c r="FB138" s="308"/>
      <c r="FC138" s="308"/>
      <c r="FD138" s="308"/>
      <c r="FE138" s="308"/>
      <c r="FF138" s="308"/>
      <c r="FG138" s="308"/>
      <c r="FH138" s="308"/>
      <c r="FI138" s="308"/>
      <c r="FJ138" s="308"/>
      <c r="FK138" s="308"/>
      <c r="FL138" s="308"/>
      <c r="FM138" s="308"/>
      <c r="FN138" s="308"/>
      <c r="FO138" s="308"/>
      <c r="FP138" s="308"/>
      <c r="FQ138" s="308"/>
      <c r="FR138" s="308"/>
      <c r="FS138" s="308"/>
      <c r="FT138" s="308"/>
      <c r="FU138" s="308"/>
      <c r="FV138" s="308"/>
      <c r="FW138" s="308"/>
      <c r="FX138" s="308"/>
      <c r="FY138" s="308"/>
      <c r="FZ138" s="308"/>
      <c r="GA138" s="308"/>
      <c r="GB138" s="308"/>
      <c r="GC138" s="308"/>
      <c r="GD138" s="308"/>
      <c r="GE138" s="308"/>
      <c r="GF138" s="308"/>
      <c r="GG138" s="308"/>
      <c r="GH138" s="308"/>
      <c r="GI138" s="308"/>
      <c r="GJ138" s="308"/>
      <c r="GK138" s="308"/>
      <c r="GL138" s="308"/>
      <c r="GM138" s="308"/>
      <c r="GN138" s="308"/>
      <c r="GO138" s="308"/>
      <c r="GP138" s="308"/>
      <c r="GQ138" s="308"/>
      <c r="GR138" s="308"/>
      <c r="GS138" s="308"/>
      <c r="GT138" s="308"/>
      <c r="GU138" s="308"/>
      <c r="GV138" s="308"/>
      <c r="GW138" s="308"/>
      <c r="GX138" s="308"/>
      <c r="GY138" s="308"/>
      <c r="GZ138" s="308"/>
      <c r="HA138" s="308"/>
      <c r="HB138" s="308"/>
      <c r="HC138" s="308"/>
      <c r="HD138" s="308"/>
      <c r="HE138" s="308"/>
      <c r="HF138" s="308"/>
      <c r="HG138" s="308"/>
      <c r="HH138" s="308"/>
      <c r="HI138" s="308"/>
      <c r="HJ138" s="308"/>
      <c r="HK138" s="308"/>
      <c r="HL138" s="308"/>
      <c r="HM138" s="308"/>
      <c r="HN138" s="308"/>
      <c r="HO138" s="308"/>
      <c r="HP138" s="308"/>
      <c r="HQ138" s="308"/>
      <c r="HR138" s="308"/>
      <c r="HS138" s="308"/>
      <c r="HT138" s="308"/>
      <c r="HU138" s="308"/>
      <c r="HV138" s="308"/>
      <c r="HW138" s="308"/>
      <c r="HX138" s="308"/>
      <c r="HY138" s="308"/>
      <c r="HZ138" s="308"/>
      <c r="IA138" s="308"/>
      <c r="IB138" s="308"/>
      <c r="IC138" s="308"/>
      <c r="ID138" s="308"/>
      <c r="IE138" s="308"/>
      <c r="IF138" s="308"/>
      <c r="IG138" s="308"/>
      <c r="IH138" s="308"/>
      <c r="II138" s="308"/>
    </row>
    <row r="139" spans="1:243" s="176" customFormat="1" ht="12" customHeight="1">
      <c r="A139" s="323"/>
      <c r="B139" s="542"/>
      <c r="C139" s="542"/>
      <c r="D139" s="542" t="s">
        <v>220</v>
      </c>
      <c r="E139" s="542" t="s">
        <v>728</v>
      </c>
      <c r="F139" s="542" t="s">
        <v>492</v>
      </c>
      <c r="G139" s="529"/>
      <c r="H139" s="539">
        <f t="shared" si="12"/>
        <v>1659</v>
      </c>
      <c r="I139" s="543"/>
      <c r="J139" s="544" t="str">
        <f t="shared" si="13"/>
        <v>1,580 - 1,741</v>
      </c>
      <c r="K139" s="543"/>
      <c r="L139" s="543">
        <v>91</v>
      </c>
      <c r="M139" s="543"/>
      <c r="N139" s="543">
        <v>130</v>
      </c>
      <c r="O139" s="543"/>
      <c r="P139" s="543">
        <v>478</v>
      </c>
      <c r="Q139" s="543"/>
      <c r="R139" s="543">
        <v>393</v>
      </c>
      <c r="S139" s="543"/>
      <c r="T139" s="543">
        <v>331</v>
      </c>
      <c r="U139" s="543"/>
      <c r="V139" s="543">
        <v>236</v>
      </c>
      <c r="W139" s="543"/>
      <c r="X139" s="545">
        <v>62</v>
      </c>
      <c r="Y139" s="308"/>
      <c r="AA139" s="308"/>
      <c r="AB139" s="308"/>
      <c r="AC139" s="308"/>
      <c r="AD139" s="308"/>
      <c r="AE139" s="308"/>
      <c r="AF139" s="308"/>
      <c r="AG139" s="308"/>
      <c r="AH139" s="308"/>
      <c r="AI139" s="308"/>
      <c r="AJ139" s="308"/>
      <c r="AK139" s="308"/>
      <c r="AL139" s="308"/>
      <c r="AM139" s="308"/>
      <c r="AN139" s="308"/>
      <c r="AO139" s="308"/>
      <c r="AP139" s="308"/>
      <c r="AQ139" s="308"/>
      <c r="AR139" s="308"/>
      <c r="AS139" s="308"/>
      <c r="AT139" s="308"/>
      <c r="AU139" s="308"/>
      <c r="AV139" s="308"/>
      <c r="AW139" s="308"/>
      <c r="AX139" s="308"/>
      <c r="AY139" s="308"/>
      <c r="AZ139" s="308"/>
      <c r="BA139" s="308"/>
      <c r="BB139" s="308"/>
      <c r="BC139" s="308"/>
      <c r="BD139" s="308"/>
      <c r="BE139" s="308"/>
      <c r="BF139" s="308"/>
      <c r="BG139" s="308"/>
      <c r="BH139" s="308"/>
      <c r="BI139" s="308"/>
      <c r="BJ139" s="308"/>
      <c r="BK139" s="308"/>
      <c r="BL139" s="308"/>
      <c r="BM139" s="308"/>
      <c r="BN139" s="308"/>
      <c r="BO139" s="308"/>
      <c r="BP139" s="308"/>
      <c r="BQ139" s="308"/>
      <c r="BR139" s="308"/>
      <c r="BS139" s="308"/>
      <c r="BT139" s="308"/>
      <c r="BU139" s="308"/>
      <c r="BV139" s="308"/>
      <c r="BW139" s="308"/>
      <c r="BX139" s="308"/>
      <c r="BY139" s="308"/>
      <c r="BZ139" s="308"/>
      <c r="CA139" s="308"/>
      <c r="CB139" s="308"/>
      <c r="CC139" s="308"/>
      <c r="CD139" s="308"/>
      <c r="CE139" s="308"/>
      <c r="CF139" s="308"/>
      <c r="CG139" s="308"/>
      <c r="CH139" s="308"/>
      <c r="CI139" s="308"/>
      <c r="CJ139" s="308"/>
      <c r="CK139" s="308"/>
      <c r="CL139" s="308"/>
      <c r="CM139" s="308"/>
      <c r="CN139" s="308"/>
      <c r="CO139" s="308"/>
      <c r="CP139" s="308"/>
      <c r="CQ139" s="308"/>
      <c r="CR139" s="308"/>
      <c r="CS139" s="308"/>
      <c r="CT139" s="308"/>
      <c r="CU139" s="308"/>
      <c r="CV139" s="308"/>
      <c r="CW139" s="308"/>
      <c r="CX139" s="308"/>
      <c r="CY139" s="308"/>
      <c r="CZ139" s="308"/>
      <c r="DA139" s="308"/>
      <c r="DB139" s="308"/>
      <c r="DC139" s="308"/>
      <c r="DD139" s="308"/>
      <c r="DE139" s="308"/>
      <c r="DF139" s="308"/>
      <c r="DG139" s="308"/>
      <c r="DH139" s="308"/>
      <c r="DI139" s="308"/>
      <c r="DJ139" s="308"/>
      <c r="DK139" s="308"/>
      <c r="DL139" s="308"/>
      <c r="DM139" s="308"/>
      <c r="DN139" s="308"/>
      <c r="DO139" s="308"/>
      <c r="DP139" s="308"/>
      <c r="DQ139" s="308"/>
      <c r="DR139" s="308"/>
      <c r="DS139" s="308"/>
      <c r="DT139" s="308"/>
      <c r="DU139" s="308"/>
      <c r="DV139" s="308"/>
      <c r="DW139" s="308"/>
      <c r="DX139" s="308"/>
      <c r="DY139" s="308"/>
      <c r="DZ139" s="308"/>
      <c r="EA139" s="308"/>
      <c r="EB139" s="308"/>
      <c r="EC139" s="308"/>
      <c r="ED139" s="308"/>
      <c r="EE139" s="308"/>
      <c r="EF139" s="308"/>
      <c r="EG139" s="308"/>
      <c r="EH139" s="308"/>
      <c r="EI139" s="308"/>
      <c r="EJ139" s="308"/>
      <c r="EK139" s="308"/>
      <c r="EL139" s="308"/>
      <c r="EM139" s="308"/>
      <c r="EN139" s="308"/>
      <c r="EO139" s="308"/>
      <c r="EP139" s="308"/>
      <c r="EQ139" s="308"/>
      <c r="ER139" s="308"/>
      <c r="ES139" s="308"/>
      <c r="ET139" s="308"/>
      <c r="EU139" s="308"/>
      <c r="EV139" s="308"/>
      <c r="EW139" s="308"/>
      <c r="EX139" s="308"/>
      <c r="EY139" s="308"/>
      <c r="EZ139" s="308"/>
      <c r="FA139" s="308"/>
      <c r="FB139" s="308"/>
      <c r="FC139" s="308"/>
      <c r="FD139" s="308"/>
      <c r="FE139" s="308"/>
      <c r="FF139" s="308"/>
      <c r="FG139" s="308"/>
      <c r="FH139" s="308"/>
      <c r="FI139" s="308"/>
      <c r="FJ139" s="308"/>
      <c r="FK139" s="308"/>
      <c r="FL139" s="308"/>
      <c r="FM139" s="308"/>
      <c r="FN139" s="308"/>
      <c r="FO139" s="308"/>
      <c r="FP139" s="308"/>
      <c r="FQ139" s="308"/>
      <c r="FR139" s="308"/>
      <c r="FS139" s="308"/>
      <c r="FT139" s="308"/>
      <c r="FU139" s="308"/>
      <c r="FV139" s="308"/>
      <c r="FW139" s="308"/>
      <c r="FX139" s="308"/>
      <c r="FY139" s="308"/>
      <c r="FZ139" s="308"/>
      <c r="GA139" s="308"/>
      <c r="GB139" s="308"/>
      <c r="GC139" s="308"/>
      <c r="GD139" s="308"/>
      <c r="GE139" s="308"/>
      <c r="GF139" s="308"/>
      <c r="GG139" s="308"/>
      <c r="GH139" s="308"/>
      <c r="GI139" s="308"/>
      <c r="GJ139" s="308"/>
      <c r="GK139" s="308"/>
      <c r="GL139" s="308"/>
      <c r="GM139" s="308"/>
      <c r="GN139" s="308"/>
      <c r="GO139" s="308"/>
      <c r="GP139" s="308"/>
      <c r="GQ139" s="308"/>
      <c r="GR139" s="308"/>
      <c r="GS139" s="308"/>
      <c r="GT139" s="308"/>
      <c r="GU139" s="308"/>
      <c r="GV139" s="308"/>
      <c r="GW139" s="308"/>
      <c r="GX139" s="308"/>
      <c r="GY139" s="308"/>
      <c r="GZ139" s="308"/>
      <c r="HA139" s="308"/>
      <c r="HB139" s="308"/>
      <c r="HC139" s="308"/>
      <c r="HD139" s="308"/>
      <c r="HE139" s="308"/>
      <c r="HF139" s="308"/>
      <c r="HG139" s="308"/>
      <c r="HH139" s="308"/>
      <c r="HI139" s="308"/>
      <c r="HJ139" s="308"/>
      <c r="HK139" s="308"/>
      <c r="HL139" s="308"/>
      <c r="HM139" s="308"/>
      <c r="HN139" s="308"/>
      <c r="HO139" s="308"/>
      <c r="HP139" s="308"/>
      <c r="HQ139" s="308"/>
      <c r="HR139" s="308"/>
      <c r="HS139" s="308"/>
      <c r="HT139" s="308"/>
      <c r="HU139" s="308"/>
      <c r="HV139" s="308"/>
      <c r="HW139" s="308"/>
      <c r="HX139" s="308"/>
      <c r="HY139" s="308"/>
      <c r="HZ139" s="308"/>
      <c r="IA139" s="308"/>
      <c r="IB139" s="308"/>
      <c r="IC139" s="308"/>
      <c r="ID139" s="308"/>
      <c r="IE139" s="308"/>
      <c r="IF139" s="308"/>
      <c r="IG139" s="308"/>
      <c r="IH139" s="308"/>
      <c r="II139" s="308"/>
    </row>
    <row r="140" spans="1:243" ht="12" customHeight="1">
      <c r="A140" s="323"/>
      <c r="B140" s="542"/>
      <c r="C140" s="542"/>
      <c r="D140" s="542" t="s">
        <v>207</v>
      </c>
      <c r="E140" s="542" t="s">
        <v>729</v>
      </c>
      <c r="F140" s="542" t="s">
        <v>807</v>
      </c>
      <c r="G140" s="529"/>
      <c r="H140" s="539">
        <f t="shared" si="12"/>
        <v>1115</v>
      </c>
      <c r="I140" s="543"/>
      <c r="J140" s="544" t="str">
        <f t="shared" si="13"/>
        <v>1,051 - 1,182</v>
      </c>
      <c r="K140" s="543"/>
      <c r="L140" s="543">
        <v>44</v>
      </c>
      <c r="M140" s="543"/>
      <c r="N140" s="543">
        <v>74</v>
      </c>
      <c r="O140" s="543"/>
      <c r="P140" s="543">
        <v>278</v>
      </c>
      <c r="Q140" s="543"/>
      <c r="R140" s="543">
        <v>331</v>
      </c>
      <c r="S140" s="543"/>
      <c r="T140" s="543">
        <v>218</v>
      </c>
      <c r="U140" s="543"/>
      <c r="V140" s="543">
        <v>170</v>
      </c>
      <c r="W140" s="543"/>
      <c r="X140" s="545">
        <v>31</v>
      </c>
      <c r="Y140" s="308"/>
      <c r="AA140" s="308"/>
      <c r="AB140" s="308"/>
      <c r="AC140" s="308"/>
      <c r="AD140" s="308"/>
      <c r="AE140" s="308"/>
      <c r="AF140" s="308"/>
      <c r="AG140" s="308"/>
      <c r="AH140" s="308"/>
      <c r="AI140" s="308"/>
      <c r="AJ140" s="308"/>
      <c r="AK140" s="308"/>
      <c r="AL140" s="308"/>
      <c r="AM140" s="308"/>
      <c r="AN140" s="308"/>
      <c r="AO140" s="308"/>
      <c r="AP140" s="308"/>
      <c r="AQ140" s="308"/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8"/>
      <c r="BE140" s="308"/>
      <c r="BF140" s="308"/>
      <c r="BG140" s="308"/>
      <c r="BH140" s="308"/>
      <c r="BI140" s="308"/>
      <c r="BJ140" s="308"/>
      <c r="BK140" s="308"/>
      <c r="BL140" s="308"/>
      <c r="BM140" s="308"/>
      <c r="BN140" s="308"/>
      <c r="BO140" s="308"/>
      <c r="BP140" s="308"/>
      <c r="BQ140" s="308"/>
      <c r="BR140" s="308"/>
      <c r="BS140" s="308"/>
      <c r="BT140" s="308"/>
      <c r="BU140" s="308"/>
      <c r="BV140" s="308"/>
      <c r="BW140" s="308"/>
      <c r="BX140" s="308"/>
      <c r="BY140" s="308"/>
      <c r="BZ140" s="308"/>
      <c r="CA140" s="308"/>
      <c r="CB140" s="308"/>
      <c r="CC140" s="308"/>
      <c r="CD140" s="308"/>
      <c r="CE140" s="308"/>
      <c r="CF140" s="308"/>
      <c r="CG140" s="308"/>
      <c r="CH140" s="308"/>
      <c r="CI140" s="308"/>
      <c r="CJ140" s="308"/>
      <c r="CK140" s="308"/>
      <c r="CL140" s="308"/>
      <c r="CM140" s="308"/>
      <c r="CN140" s="308"/>
      <c r="CO140" s="308"/>
      <c r="CP140" s="308"/>
      <c r="CQ140" s="308"/>
      <c r="CR140" s="308"/>
      <c r="CS140" s="308"/>
      <c r="CT140" s="308"/>
      <c r="CU140" s="308"/>
      <c r="CV140" s="308"/>
      <c r="CW140" s="308"/>
      <c r="CX140" s="308"/>
      <c r="CY140" s="308"/>
      <c r="CZ140" s="308"/>
      <c r="DA140" s="308"/>
      <c r="DB140" s="308"/>
      <c r="DC140" s="308"/>
      <c r="DD140" s="308"/>
      <c r="DE140" s="308"/>
      <c r="DF140" s="308"/>
      <c r="DG140" s="308"/>
      <c r="DH140" s="308"/>
      <c r="DI140" s="308"/>
      <c r="DJ140" s="308"/>
      <c r="DK140" s="308"/>
      <c r="DL140" s="308"/>
      <c r="DM140" s="308"/>
      <c r="DN140" s="308"/>
      <c r="DO140" s="308"/>
      <c r="DP140" s="308"/>
      <c r="DQ140" s="308"/>
      <c r="DR140" s="308"/>
      <c r="DS140" s="308"/>
      <c r="DT140" s="308"/>
      <c r="DU140" s="308"/>
      <c r="DV140" s="308"/>
      <c r="DW140" s="308"/>
      <c r="DX140" s="308"/>
      <c r="DY140" s="308"/>
      <c r="DZ140" s="308"/>
      <c r="EA140" s="308"/>
      <c r="EB140" s="308"/>
      <c r="EC140" s="308"/>
      <c r="ED140" s="308"/>
      <c r="EE140" s="308"/>
      <c r="EF140" s="308"/>
      <c r="EG140" s="308"/>
      <c r="EH140" s="308"/>
      <c r="EI140" s="308"/>
      <c r="EJ140" s="308"/>
      <c r="EK140" s="308"/>
      <c r="EL140" s="308"/>
      <c r="EM140" s="308"/>
      <c r="EN140" s="308"/>
      <c r="EO140" s="308"/>
      <c r="EP140" s="308"/>
      <c r="EQ140" s="308"/>
      <c r="ER140" s="308"/>
      <c r="ES140" s="308"/>
      <c r="ET140" s="308"/>
      <c r="EU140" s="308"/>
      <c r="EV140" s="308"/>
      <c r="EW140" s="308"/>
      <c r="EX140" s="308"/>
      <c r="EY140" s="308"/>
      <c r="EZ140" s="308"/>
      <c r="FA140" s="308"/>
      <c r="FB140" s="308"/>
      <c r="FC140" s="308"/>
      <c r="FD140" s="308"/>
      <c r="FE140" s="308"/>
      <c r="FF140" s="308"/>
      <c r="FG140" s="308"/>
      <c r="FH140" s="308"/>
      <c r="FI140" s="308"/>
      <c r="FJ140" s="308"/>
      <c r="FK140" s="308"/>
      <c r="FL140" s="308"/>
      <c r="FM140" s="308"/>
      <c r="FN140" s="308"/>
      <c r="FO140" s="308"/>
      <c r="FP140" s="308"/>
      <c r="FQ140" s="308"/>
      <c r="FR140" s="308"/>
      <c r="FS140" s="308"/>
      <c r="FT140" s="308"/>
      <c r="FU140" s="308"/>
      <c r="FV140" s="308"/>
      <c r="FW140" s="308"/>
      <c r="FX140" s="308"/>
      <c r="FY140" s="308"/>
      <c r="FZ140" s="308"/>
      <c r="GA140" s="308"/>
      <c r="GB140" s="308"/>
      <c r="GC140" s="308"/>
      <c r="GD140" s="308"/>
      <c r="GE140" s="308"/>
      <c r="GF140" s="308"/>
      <c r="GG140" s="308"/>
      <c r="GH140" s="308"/>
      <c r="GI140" s="308"/>
      <c r="GJ140" s="308"/>
      <c r="GK140" s="308"/>
      <c r="GL140" s="308"/>
      <c r="GM140" s="308"/>
      <c r="GN140" s="308"/>
      <c r="GO140" s="308"/>
      <c r="GP140" s="308"/>
      <c r="GQ140" s="308"/>
      <c r="GR140" s="308"/>
      <c r="GS140" s="308"/>
      <c r="GT140" s="308"/>
      <c r="GU140" s="308"/>
      <c r="GV140" s="308"/>
      <c r="GW140" s="308"/>
      <c r="GX140" s="308"/>
      <c r="GY140" s="308"/>
      <c r="GZ140" s="308"/>
      <c r="HA140" s="308"/>
      <c r="HB140" s="308"/>
      <c r="HC140" s="308"/>
      <c r="HD140" s="308"/>
      <c r="HE140" s="308"/>
      <c r="HF140" s="308"/>
      <c r="HG140" s="308"/>
      <c r="HH140" s="308"/>
      <c r="HI140" s="308"/>
      <c r="HJ140" s="308"/>
      <c r="HK140" s="308"/>
      <c r="HL140" s="308"/>
      <c r="HM140" s="308"/>
      <c r="HN140" s="308"/>
      <c r="HO140" s="308"/>
      <c r="HP140" s="308"/>
      <c r="HQ140" s="308"/>
      <c r="HR140" s="308"/>
      <c r="HS140" s="308"/>
      <c r="HT140" s="308"/>
      <c r="HU140" s="308"/>
      <c r="HV140" s="308"/>
      <c r="HW140" s="308"/>
      <c r="HX140" s="308"/>
      <c r="HY140" s="308"/>
      <c r="HZ140" s="308"/>
      <c r="IA140" s="308"/>
      <c r="IB140" s="308"/>
      <c r="IC140" s="308"/>
      <c r="ID140" s="308"/>
      <c r="IE140" s="308"/>
      <c r="IF140" s="308"/>
      <c r="IG140" s="308"/>
      <c r="IH140" s="308"/>
      <c r="II140" s="308"/>
    </row>
    <row r="141" spans="1:243" ht="12" customHeight="1">
      <c r="A141" s="323"/>
      <c r="B141" s="542"/>
      <c r="C141" s="542"/>
      <c r="D141" s="542" t="s">
        <v>191</v>
      </c>
      <c r="E141" s="542" t="s">
        <v>730</v>
      </c>
      <c r="F141" s="542" t="s">
        <v>544</v>
      </c>
      <c r="G141" s="529"/>
      <c r="H141" s="539">
        <f t="shared" si="12"/>
        <v>1731</v>
      </c>
      <c r="I141" s="543"/>
      <c r="J141" s="544" t="str">
        <f t="shared" si="13"/>
        <v>1,650 - 1,815</v>
      </c>
      <c r="K141" s="543"/>
      <c r="L141" s="543">
        <v>95</v>
      </c>
      <c r="M141" s="543"/>
      <c r="N141" s="543">
        <v>141</v>
      </c>
      <c r="O141" s="543"/>
      <c r="P141" s="543">
        <v>511</v>
      </c>
      <c r="Q141" s="543"/>
      <c r="R141" s="543">
        <v>438</v>
      </c>
      <c r="S141" s="543"/>
      <c r="T141" s="543">
        <v>303</v>
      </c>
      <c r="U141" s="543"/>
      <c r="V141" s="543">
        <v>243</v>
      </c>
      <c r="W141" s="543"/>
      <c r="X141" s="545">
        <v>51</v>
      </c>
      <c r="Y141" s="308"/>
      <c r="AA141" s="308"/>
      <c r="AB141" s="308"/>
      <c r="AC141" s="308"/>
      <c r="AD141" s="308"/>
      <c r="AE141" s="308"/>
      <c r="AF141" s="308"/>
      <c r="AG141" s="308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8"/>
      <c r="BR141" s="308"/>
      <c r="BS141" s="308"/>
      <c r="BT141" s="308"/>
      <c r="BU141" s="308"/>
      <c r="BV141" s="308"/>
      <c r="BW141" s="308"/>
      <c r="BX141" s="308"/>
      <c r="BY141" s="308"/>
      <c r="BZ141" s="308"/>
      <c r="CA141" s="308"/>
      <c r="CB141" s="308"/>
      <c r="CC141" s="308"/>
      <c r="CD141" s="308"/>
      <c r="CE141" s="308"/>
      <c r="CF141" s="308"/>
      <c r="CG141" s="308"/>
      <c r="CH141" s="308"/>
      <c r="CI141" s="308"/>
      <c r="CJ141" s="308"/>
      <c r="CK141" s="308"/>
      <c r="CL141" s="308"/>
      <c r="CM141" s="308"/>
      <c r="CN141" s="308"/>
      <c r="CO141" s="308"/>
      <c r="CP141" s="308"/>
      <c r="CQ141" s="308"/>
      <c r="CR141" s="308"/>
      <c r="CS141" s="308"/>
      <c r="CT141" s="308"/>
      <c r="CU141" s="308"/>
      <c r="CV141" s="308"/>
      <c r="CW141" s="308"/>
      <c r="CX141" s="308"/>
      <c r="CY141" s="308"/>
      <c r="CZ141" s="308"/>
      <c r="DA141" s="308"/>
      <c r="DB141" s="308"/>
      <c r="DC141" s="308"/>
      <c r="DD141" s="308"/>
      <c r="DE141" s="308"/>
      <c r="DF141" s="308"/>
      <c r="DG141" s="308"/>
      <c r="DH141" s="308"/>
      <c r="DI141" s="308"/>
      <c r="DJ141" s="308"/>
      <c r="DK141" s="308"/>
      <c r="DL141" s="308"/>
      <c r="DM141" s="308"/>
      <c r="DN141" s="308"/>
      <c r="DO141" s="308"/>
      <c r="DP141" s="308"/>
      <c r="DQ141" s="308"/>
      <c r="DR141" s="308"/>
      <c r="DS141" s="308"/>
      <c r="DT141" s="308"/>
      <c r="DU141" s="308"/>
      <c r="DV141" s="308"/>
      <c r="DW141" s="308"/>
      <c r="DX141" s="308"/>
      <c r="DY141" s="308"/>
      <c r="DZ141" s="308"/>
      <c r="EA141" s="308"/>
      <c r="EB141" s="308"/>
      <c r="EC141" s="308"/>
      <c r="ED141" s="308"/>
      <c r="EE141" s="308"/>
      <c r="EF141" s="308"/>
      <c r="EG141" s="308"/>
      <c r="EH141" s="308"/>
      <c r="EI141" s="308"/>
      <c r="EJ141" s="308"/>
      <c r="EK141" s="308"/>
      <c r="EL141" s="308"/>
      <c r="EM141" s="308"/>
      <c r="EN141" s="308"/>
      <c r="EO141" s="308"/>
      <c r="EP141" s="308"/>
      <c r="EQ141" s="308"/>
      <c r="ER141" s="308"/>
      <c r="ES141" s="308"/>
      <c r="ET141" s="308"/>
      <c r="EU141" s="308"/>
      <c r="EV141" s="308"/>
      <c r="EW141" s="308"/>
      <c r="EX141" s="308"/>
      <c r="EY141" s="308"/>
      <c r="EZ141" s="308"/>
      <c r="FA141" s="308"/>
      <c r="FB141" s="308"/>
      <c r="FC141" s="308"/>
      <c r="FD141" s="308"/>
      <c r="FE141" s="308"/>
      <c r="FF141" s="308"/>
      <c r="FG141" s="308"/>
      <c r="FH141" s="308"/>
      <c r="FI141" s="308"/>
      <c r="FJ141" s="308"/>
      <c r="FK141" s="308"/>
      <c r="FL141" s="308"/>
      <c r="FM141" s="308"/>
      <c r="FN141" s="308"/>
      <c r="FO141" s="308"/>
      <c r="FP141" s="308"/>
      <c r="FQ141" s="308"/>
      <c r="FR141" s="308"/>
      <c r="FS141" s="308"/>
      <c r="FT141" s="308"/>
      <c r="FU141" s="308"/>
      <c r="FV141" s="308"/>
      <c r="FW141" s="308"/>
      <c r="FX141" s="308"/>
      <c r="FY141" s="308"/>
      <c r="FZ141" s="308"/>
      <c r="GA141" s="308"/>
      <c r="GB141" s="308"/>
      <c r="GC141" s="308"/>
      <c r="GD141" s="308"/>
      <c r="GE141" s="308"/>
      <c r="GF141" s="308"/>
      <c r="GG141" s="308"/>
      <c r="GH141" s="308"/>
      <c r="GI141" s="308"/>
      <c r="GJ141" s="308"/>
      <c r="GK141" s="308"/>
      <c r="GL141" s="308"/>
      <c r="GM141" s="308"/>
      <c r="GN141" s="308"/>
      <c r="GO141" s="308"/>
      <c r="GP141" s="308"/>
      <c r="GQ141" s="308"/>
      <c r="GR141" s="308"/>
      <c r="GS141" s="308"/>
      <c r="GT141" s="308"/>
      <c r="GU141" s="308"/>
      <c r="GV141" s="308"/>
      <c r="GW141" s="308"/>
      <c r="GX141" s="308"/>
      <c r="GY141" s="308"/>
      <c r="GZ141" s="308"/>
      <c r="HA141" s="308"/>
      <c r="HB141" s="308"/>
      <c r="HC141" s="308"/>
      <c r="HD141" s="308"/>
      <c r="HE141" s="308"/>
      <c r="HF141" s="308"/>
      <c r="HG141" s="308"/>
      <c r="HH141" s="308"/>
      <c r="HI141" s="308"/>
      <c r="HJ141" s="308"/>
      <c r="HK141" s="308"/>
      <c r="HL141" s="308"/>
      <c r="HM141" s="308"/>
      <c r="HN141" s="308"/>
      <c r="HO141" s="308"/>
      <c r="HP141" s="308"/>
      <c r="HQ141" s="308"/>
      <c r="HR141" s="308"/>
      <c r="HS141" s="308"/>
      <c r="HT141" s="308"/>
      <c r="HU141" s="308"/>
      <c r="HV141" s="308"/>
      <c r="HW141" s="308"/>
      <c r="HX141" s="308"/>
      <c r="HY141" s="308"/>
      <c r="HZ141" s="308"/>
      <c r="IA141" s="308"/>
      <c r="IB141" s="308"/>
      <c r="IC141" s="308"/>
      <c r="ID141" s="308"/>
      <c r="IE141" s="308"/>
      <c r="IF141" s="308"/>
      <c r="IG141" s="308"/>
      <c r="IH141" s="308"/>
      <c r="II141" s="308"/>
    </row>
    <row r="142" spans="1:243" ht="12" customHeight="1">
      <c r="A142" s="323"/>
      <c r="B142" s="542"/>
      <c r="C142" s="542"/>
      <c r="D142" s="542" t="s">
        <v>208</v>
      </c>
      <c r="E142" s="542" t="s">
        <v>731</v>
      </c>
      <c r="F142" s="542" t="s">
        <v>209</v>
      </c>
      <c r="G142" s="529"/>
      <c r="H142" s="539">
        <f t="shared" si="12"/>
        <v>1148</v>
      </c>
      <c r="I142" s="543"/>
      <c r="J142" s="544" t="str">
        <f t="shared" si="13"/>
        <v>1,083 - 1,216</v>
      </c>
      <c r="K142" s="543"/>
      <c r="L142" s="543">
        <v>39</v>
      </c>
      <c r="M142" s="543"/>
      <c r="N142" s="543">
        <v>71</v>
      </c>
      <c r="O142" s="543"/>
      <c r="P142" s="543">
        <v>300</v>
      </c>
      <c r="Q142" s="543"/>
      <c r="R142" s="543">
        <v>322</v>
      </c>
      <c r="S142" s="543"/>
      <c r="T142" s="543">
        <v>216</v>
      </c>
      <c r="U142" s="543"/>
      <c r="V142" s="543">
        <v>200</v>
      </c>
      <c r="W142" s="543"/>
      <c r="X142" s="545">
        <v>24</v>
      </c>
      <c r="Y142" s="308"/>
      <c r="AA142" s="308"/>
      <c r="AB142" s="308"/>
      <c r="AC142" s="308"/>
      <c r="AD142" s="308"/>
      <c r="AE142" s="308"/>
      <c r="AF142" s="308"/>
      <c r="AG142" s="308"/>
      <c r="AH142" s="308"/>
      <c r="AI142" s="308"/>
      <c r="AJ142" s="308"/>
      <c r="AK142" s="308"/>
      <c r="AL142" s="308"/>
      <c r="AM142" s="308"/>
      <c r="AN142" s="308"/>
      <c r="AO142" s="308"/>
      <c r="AP142" s="308"/>
      <c r="AQ142" s="308"/>
      <c r="AR142" s="308"/>
      <c r="AS142" s="308"/>
      <c r="AT142" s="308"/>
      <c r="AU142" s="308"/>
      <c r="AV142" s="308"/>
      <c r="AW142" s="308"/>
      <c r="AX142" s="308"/>
      <c r="AY142" s="308"/>
      <c r="AZ142" s="308"/>
      <c r="BA142" s="308"/>
      <c r="BB142" s="308"/>
      <c r="BC142" s="308"/>
      <c r="BD142" s="308"/>
      <c r="BE142" s="308"/>
      <c r="BF142" s="308"/>
      <c r="BG142" s="308"/>
      <c r="BH142" s="308"/>
      <c r="BI142" s="308"/>
      <c r="BJ142" s="308"/>
      <c r="BK142" s="308"/>
      <c r="BL142" s="308"/>
      <c r="BM142" s="308"/>
      <c r="BN142" s="308"/>
      <c r="BO142" s="308"/>
      <c r="BP142" s="308"/>
      <c r="BQ142" s="308"/>
      <c r="BR142" s="308"/>
      <c r="BS142" s="308"/>
      <c r="BT142" s="308"/>
      <c r="BU142" s="308"/>
      <c r="BV142" s="308"/>
      <c r="BW142" s="308"/>
      <c r="BX142" s="308"/>
      <c r="BY142" s="308"/>
      <c r="BZ142" s="308"/>
      <c r="CA142" s="308"/>
      <c r="CB142" s="308"/>
      <c r="CC142" s="308"/>
      <c r="CD142" s="308"/>
      <c r="CE142" s="308"/>
      <c r="CF142" s="308"/>
      <c r="CG142" s="308"/>
      <c r="CH142" s="308"/>
      <c r="CI142" s="308"/>
      <c r="CJ142" s="308"/>
      <c r="CK142" s="308"/>
      <c r="CL142" s="308"/>
      <c r="CM142" s="308"/>
      <c r="CN142" s="308"/>
      <c r="CO142" s="308"/>
      <c r="CP142" s="308"/>
      <c r="CQ142" s="308"/>
      <c r="CR142" s="308"/>
      <c r="CS142" s="308"/>
      <c r="CT142" s="308"/>
      <c r="CU142" s="308"/>
      <c r="CV142" s="308"/>
      <c r="CW142" s="308"/>
      <c r="CX142" s="308"/>
      <c r="CY142" s="308"/>
      <c r="CZ142" s="308"/>
      <c r="DA142" s="308"/>
      <c r="DB142" s="308"/>
      <c r="DC142" s="308"/>
      <c r="DD142" s="308"/>
      <c r="DE142" s="308"/>
      <c r="DF142" s="308"/>
      <c r="DG142" s="308"/>
      <c r="DH142" s="308"/>
      <c r="DI142" s="308"/>
      <c r="DJ142" s="308"/>
      <c r="DK142" s="308"/>
      <c r="DL142" s="308"/>
      <c r="DM142" s="308"/>
      <c r="DN142" s="308"/>
      <c r="DO142" s="308"/>
      <c r="DP142" s="308"/>
      <c r="DQ142" s="308"/>
      <c r="DR142" s="308"/>
      <c r="DS142" s="308"/>
      <c r="DT142" s="308"/>
      <c r="DU142" s="308"/>
      <c r="DV142" s="308"/>
      <c r="DW142" s="308"/>
      <c r="DX142" s="308"/>
      <c r="DY142" s="308"/>
      <c r="DZ142" s="308"/>
      <c r="EA142" s="308"/>
      <c r="EB142" s="308"/>
      <c r="EC142" s="308"/>
      <c r="ED142" s="308"/>
      <c r="EE142" s="308"/>
      <c r="EF142" s="308"/>
      <c r="EG142" s="308"/>
      <c r="EH142" s="308"/>
      <c r="EI142" s="308"/>
      <c r="EJ142" s="308"/>
      <c r="EK142" s="308"/>
      <c r="EL142" s="308"/>
      <c r="EM142" s="308"/>
      <c r="EN142" s="308"/>
      <c r="EO142" s="308"/>
      <c r="EP142" s="308"/>
      <c r="EQ142" s="308"/>
      <c r="ER142" s="308"/>
      <c r="ES142" s="308"/>
      <c r="ET142" s="308"/>
      <c r="EU142" s="308"/>
      <c r="EV142" s="308"/>
      <c r="EW142" s="308"/>
      <c r="EX142" s="308"/>
      <c r="EY142" s="308"/>
      <c r="EZ142" s="308"/>
      <c r="FA142" s="308"/>
      <c r="FB142" s="308"/>
      <c r="FC142" s="308"/>
      <c r="FD142" s="308"/>
      <c r="FE142" s="308"/>
      <c r="FF142" s="308"/>
      <c r="FG142" s="308"/>
      <c r="FH142" s="308"/>
      <c r="FI142" s="308"/>
      <c r="FJ142" s="308"/>
      <c r="FK142" s="308"/>
      <c r="FL142" s="308"/>
      <c r="FM142" s="308"/>
      <c r="FN142" s="308"/>
      <c r="FO142" s="308"/>
      <c r="FP142" s="308"/>
      <c r="FQ142" s="308"/>
      <c r="FR142" s="308"/>
      <c r="FS142" s="308"/>
      <c r="FT142" s="308"/>
      <c r="FU142" s="308"/>
      <c r="FV142" s="308"/>
      <c r="FW142" s="308"/>
      <c r="FX142" s="308"/>
      <c r="FY142" s="308"/>
      <c r="FZ142" s="308"/>
      <c r="GA142" s="308"/>
      <c r="GB142" s="308"/>
      <c r="GC142" s="308"/>
      <c r="GD142" s="308"/>
      <c r="GE142" s="308"/>
      <c r="GF142" s="308"/>
      <c r="GG142" s="308"/>
      <c r="GH142" s="308"/>
      <c r="GI142" s="308"/>
      <c r="GJ142" s="308"/>
      <c r="GK142" s="308"/>
      <c r="GL142" s="308"/>
      <c r="GM142" s="308"/>
      <c r="GN142" s="308"/>
      <c r="GO142" s="308"/>
      <c r="GP142" s="308"/>
      <c r="GQ142" s="308"/>
      <c r="GR142" s="308"/>
      <c r="GS142" s="308"/>
      <c r="GT142" s="308"/>
      <c r="GU142" s="308"/>
      <c r="GV142" s="308"/>
      <c r="GW142" s="308"/>
      <c r="GX142" s="308"/>
      <c r="GY142" s="308"/>
      <c r="GZ142" s="308"/>
      <c r="HA142" s="308"/>
      <c r="HB142" s="308"/>
      <c r="HC142" s="308"/>
      <c r="HD142" s="308"/>
      <c r="HE142" s="308"/>
      <c r="HF142" s="308"/>
      <c r="HG142" s="308"/>
      <c r="HH142" s="308"/>
      <c r="HI142" s="308"/>
      <c r="HJ142" s="308"/>
      <c r="HK142" s="308"/>
      <c r="HL142" s="308"/>
      <c r="HM142" s="308"/>
      <c r="HN142" s="308"/>
      <c r="HO142" s="308"/>
      <c r="HP142" s="308"/>
      <c r="HQ142" s="308"/>
      <c r="HR142" s="308"/>
      <c r="HS142" s="308"/>
      <c r="HT142" s="308"/>
      <c r="HU142" s="308"/>
      <c r="HV142" s="308"/>
      <c r="HW142" s="308"/>
      <c r="HX142" s="308"/>
      <c r="HY142" s="308"/>
      <c r="HZ142" s="308"/>
      <c r="IA142" s="308"/>
      <c r="IB142" s="308"/>
      <c r="IC142" s="308"/>
      <c r="ID142" s="308"/>
      <c r="IE142" s="308"/>
      <c r="IF142" s="308"/>
      <c r="IG142" s="308"/>
      <c r="IH142" s="308"/>
      <c r="II142" s="308"/>
    </row>
    <row r="143" spans="1:243" ht="12" customHeight="1">
      <c r="A143" s="323"/>
      <c r="B143" s="542"/>
      <c r="C143" s="542"/>
      <c r="D143" s="542" t="s">
        <v>196</v>
      </c>
      <c r="E143" s="542" t="s">
        <v>732</v>
      </c>
      <c r="F143" s="542" t="s">
        <v>197</v>
      </c>
      <c r="G143" s="529"/>
      <c r="H143" s="539">
        <f t="shared" si="12"/>
        <v>1082</v>
      </c>
      <c r="I143" s="543"/>
      <c r="J143" s="544" t="str">
        <f t="shared" si="13"/>
        <v>1,018 - 1,148</v>
      </c>
      <c r="K143" s="543"/>
      <c r="L143" s="543">
        <v>86</v>
      </c>
      <c r="M143" s="543"/>
      <c r="N143" s="543">
        <v>123</v>
      </c>
      <c r="O143" s="543"/>
      <c r="P143" s="543">
        <v>308</v>
      </c>
      <c r="Q143" s="543"/>
      <c r="R143" s="543">
        <v>228</v>
      </c>
      <c r="S143" s="543"/>
      <c r="T143" s="543">
        <v>180</v>
      </c>
      <c r="U143" s="543"/>
      <c r="V143" s="543">
        <v>157</v>
      </c>
      <c r="W143" s="543"/>
      <c r="X143" s="545">
        <v>62</v>
      </c>
      <c r="Y143" s="308"/>
      <c r="AA143" s="308"/>
      <c r="AB143" s="308"/>
      <c r="AC143" s="308"/>
      <c r="AD143" s="308"/>
      <c r="AE143" s="308"/>
      <c r="AF143" s="308"/>
      <c r="AG143" s="308"/>
      <c r="AH143" s="308"/>
      <c r="AI143" s="308"/>
      <c r="AJ143" s="308"/>
      <c r="AK143" s="308"/>
      <c r="AL143" s="308"/>
      <c r="AM143" s="308"/>
      <c r="AN143" s="308"/>
      <c r="AO143" s="308"/>
      <c r="AP143" s="308"/>
      <c r="AQ143" s="308"/>
      <c r="AR143" s="308"/>
      <c r="AS143" s="308"/>
      <c r="AT143" s="308"/>
      <c r="AU143" s="308"/>
      <c r="AV143" s="308"/>
      <c r="AW143" s="308"/>
      <c r="AX143" s="308"/>
      <c r="AY143" s="308"/>
      <c r="AZ143" s="308"/>
      <c r="BA143" s="308"/>
      <c r="BB143" s="308"/>
      <c r="BC143" s="308"/>
      <c r="BD143" s="308"/>
      <c r="BE143" s="308"/>
      <c r="BF143" s="308"/>
      <c r="BG143" s="308"/>
      <c r="BH143" s="308"/>
      <c r="BI143" s="308"/>
      <c r="BJ143" s="308"/>
      <c r="BK143" s="308"/>
      <c r="BL143" s="308"/>
      <c r="BM143" s="308"/>
      <c r="BN143" s="308"/>
      <c r="BO143" s="308"/>
      <c r="BP143" s="308"/>
      <c r="BQ143" s="308"/>
      <c r="BR143" s="308"/>
      <c r="BS143" s="308"/>
      <c r="BT143" s="308"/>
      <c r="BU143" s="308"/>
      <c r="BV143" s="308"/>
      <c r="BW143" s="308"/>
      <c r="BX143" s="308"/>
      <c r="BY143" s="308"/>
      <c r="BZ143" s="308"/>
      <c r="CA143" s="308"/>
      <c r="CB143" s="308"/>
      <c r="CC143" s="308"/>
      <c r="CD143" s="308"/>
      <c r="CE143" s="308"/>
      <c r="CF143" s="308"/>
      <c r="CG143" s="308"/>
      <c r="CH143" s="308"/>
      <c r="CI143" s="308"/>
      <c r="CJ143" s="308"/>
      <c r="CK143" s="308"/>
      <c r="CL143" s="308"/>
      <c r="CM143" s="308"/>
      <c r="CN143" s="308"/>
      <c r="CO143" s="308"/>
      <c r="CP143" s="308"/>
      <c r="CQ143" s="308"/>
      <c r="CR143" s="308"/>
      <c r="CS143" s="308"/>
      <c r="CT143" s="308"/>
      <c r="CU143" s="308"/>
      <c r="CV143" s="308"/>
      <c r="CW143" s="308"/>
      <c r="CX143" s="308"/>
      <c r="CY143" s="308"/>
      <c r="CZ143" s="308"/>
      <c r="DA143" s="308"/>
      <c r="DB143" s="308"/>
      <c r="DC143" s="308"/>
      <c r="DD143" s="308"/>
      <c r="DE143" s="308"/>
      <c r="DF143" s="308"/>
      <c r="DG143" s="308"/>
      <c r="DH143" s="308"/>
      <c r="DI143" s="308"/>
      <c r="DJ143" s="308"/>
      <c r="DK143" s="308"/>
      <c r="DL143" s="308"/>
      <c r="DM143" s="308"/>
      <c r="DN143" s="308"/>
      <c r="DO143" s="308"/>
      <c r="DP143" s="308"/>
      <c r="DQ143" s="308"/>
      <c r="DR143" s="308"/>
      <c r="DS143" s="308"/>
      <c r="DT143" s="308"/>
      <c r="DU143" s="308"/>
      <c r="DV143" s="308"/>
      <c r="DW143" s="308"/>
      <c r="DX143" s="308"/>
      <c r="DY143" s="308"/>
      <c r="DZ143" s="308"/>
      <c r="EA143" s="308"/>
      <c r="EB143" s="308"/>
      <c r="EC143" s="308"/>
      <c r="ED143" s="308"/>
      <c r="EE143" s="308"/>
      <c r="EF143" s="308"/>
      <c r="EG143" s="308"/>
      <c r="EH143" s="308"/>
      <c r="EI143" s="308"/>
      <c r="EJ143" s="308"/>
      <c r="EK143" s="308"/>
      <c r="EL143" s="308"/>
      <c r="EM143" s="308"/>
      <c r="EN143" s="308"/>
      <c r="EO143" s="308"/>
      <c r="EP143" s="308"/>
      <c r="EQ143" s="308"/>
      <c r="ER143" s="308"/>
      <c r="ES143" s="308"/>
      <c r="ET143" s="308"/>
      <c r="EU143" s="308"/>
      <c r="EV143" s="308"/>
      <c r="EW143" s="308"/>
      <c r="EX143" s="308"/>
      <c r="EY143" s="308"/>
      <c r="EZ143" s="308"/>
      <c r="FA143" s="308"/>
      <c r="FB143" s="308"/>
      <c r="FC143" s="308"/>
      <c r="FD143" s="308"/>
      <c r="FE143" s="308"/>
      <c r="FF143" s="308"/>
      <c r="FG143" s="308"/>
      <c r="FH143" s="308"/>
      <c r="FI143" s="308"/>
      <c r="FJ143" s="308"/>
      <c r="FK143" s="308"/>
      <c r="FL143" s="308"/>
      <c r="FM143" s="308"/>
      <c r="FN143" s="308"/>
      <c r="FO143" s="308"/>
      <c r="FP143" s="308"/>
      <c r="FQ143" s="308"/>
      <c r="FR143" s="308"/>
      <c r="FS143" s="308"/>
      <c r="FT143" s="308"/>
      <c r="FU143" s="308"/>
      <c r="FV143" s="308"/>
      <c r="FW143" s="308"/>
      <c r="FX143" s="308"/>
      <c r="FY143" s="308"/>
      <c r="FZ143" s="308"/>
      <c r="GA143" s="308"/>
      <c r="GB143" s="308"/>
      <c r="GC143" s="308"/>
      <c r="GD143" s="308"/>
      <c r="GE143" s="308"/>
      <c r="GF143" s="308"/>
      <c r="GG143" s="308"/>
      <c r="GH143" s="308"/>
      <c r="GI143" s="308"/>
      <c r="GJ143" s="308"/>
      <c r="GK143" s="308"/>
      <c r="GL143" s="308"/>
      <c r="GM143" s="308"/>
      <c r="GN143" s="308"/>
      <c r="GO143" s="308"/>
      <c r="GP143" s="308"/>
      <c r="GQ143" s="308"/>
      <c r="GR143" s="308"/>
      <c r="GS143" s="308"/>
      <c r="GT143" s="308"/>
      <c r="GU143" s="308"/>
      <c r="GV143" s="308"/>
      <c r="GW143" s="308"/>
      <c r="GX143" s="308"/>
      <c r="GY143" s="308"/>
      <c r="GZ143" s="308"/>
      <c r="HA143" s="308"/>
      <c r="HB143" s="308"/>
      <c r="HC143" s="308"/>
      <c r="HD143" s="308"/>
      <c r="HE143" s="308"/>
      <c r="HF143" s="308"/>
      <c r="HG143" s="308"/>
      <c r="HH143" s="308"/>
      <c r="HI143" s="308"/>
      <c r="HJ143" s="308"/>
      <c r="HK143" s="308"/>
      <c r="HL143" s="308"/>
      <c r="HM143" s="308"/>
      <c r="HN143" s="308"/>
      <c r="HO143" s="308"/>
      <c r="HP143" s="308"/>
      <c r="HQ143" s="308"/>
      <c r="HR143" s="308"/>
      <c r="HS143" s="308"/>
      <c r="HT143" s="308"/>
      <c r="HU143" s="308"/>
      <c r="HV143" s="308"/>
      <c r="HW143" s="308"/>
      <c r="HX143" s="308"/>
      <c r="HY143" s="308"/>
      <c r="HZ143" s="308"/>
      <c r="IA143" s="308"/>
      <c r="IB143" s="308"/>
      <c r="IC143" s="308"/>
      <c r="ID143" s="308"/>
      <c r="IE143" s="308"/>
      <c r="IF143" s="308"/>
      <c r="IG143" s="308"/>
      <c r="IH143" s="308"/>
      <c r="II143" s="308"/>
    </row>
    <row r="144" spans="1:243" ht="12" customHeight="1">
      <c r="A144" s="323"/>
      <c r="B144" s="542"/>
      <c r="C144" s="542"/>
      <c r="D144" s="542" t="s">
        <v>210</v>
      </c>
      <c r="E144" s="542" t="s">
        <v>733</v>
      </c>
      <c r="F144" s="542" t="s">
        <v>211</v>
      </c>
      <c r="G144" s="529"/>
      <c r="H144" s="539">
        <f t="shared" si="12"/>
        <v>1582</v>
      </c>
      <c r="I144" s="543"/>
      <c r="J144" s="544" t="str">
        <f t="shared" si="13"/>
        <v>1,505 - 1,662</v>
      </c>
      <c r="K144" s="543"/>
      <c r="L144" s="543">
        <v>97</v>
      </c>
      <c r="M144" s="543"/>
      <c r="N144" s="543">
        <v>175</v>
      </c>
      <c r="O144" s="543"/>
      <c r="P144" s="543">
        <v>430</v>
      </c>
      <c r="Q144" s="543"/>
      <c r="R144" s="543">
        <v>364</v>
      </c>
      <c r="S144" s="543"/>
      <c r="T144" s="543">
        <v>283</v>
      </c>
      <c r="U144" s="543"/>
      <c r="V144" s="543">
        <v>233</v>
      </c>
      <c r="W144" s="543"/>
      <c r="X144" s="545">
        <v>52</v>
      </c>
      <c r="Y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8"/>
      <c r="BR144" s="308"/>
      <c r="BS144" s="308"/>
      <c r="BT144" s="308"/>
      <c r="BU144" s="308"/>
      <c r="BV144" s="308"/>
      <c r="BW144" s="308"/>
      <c r="BX144" s="308"/>
      <c r="BY144" s="308"/>
      <c r="BZ144" s="308"/>
      <c r="CA144" s="308"/>
      <c r="CB144" s="308"/>
      <c r="CC144" s="308"/>
      <c r="CD144" s="308"/>
      <c r="CE144" s="308"/>
      <c r="CF144" s="308"/>
      <c r="CG144" s="308"/>
      <c r="CH144" s="308"/>
      <c r="CI144" s="308"/>
      <c r="CJ144" s="308"/>
      <c r="CK144" s="308"/>
      <c r="CL144" s="308"/>
      <c r="CM144" s="308"/>
      <c r="CN144" s="308"/>
      <c r="CO144" s="308"/>
      <c r="CP144" s="308"/>
      <c r="CQ144" s="308"/>
      <c r="CR144" s="308"/>
      <c r="CS144" s="308"/>
      <c r="CT144" s="308"/>
      <c r="CU144" s="308"/>
      <c r="CV144" s="308"/>
      <c r="CW144" s="308"/>
      <c r="CX144" s="308"/>
      <c r="CY144" s="308"/>
      <c r="CZ144" s="308"/>
      <c r="DA144" s="308"/>
      <c r="DB144" s="308"/>
      <c r="DC144" s="308"/>
      <c r="DD144" s="308"/>
      <c r="DE144" s="308"/>
      <c r="DF144" s="308"/>
      <c r="DG144" s="308"/>
      <c r="DH144" s="308"/>
      <c r="DI144" s="308"/>
      <c r="DJ144" s="308"/>
      <c r="DK144" s="308"/>
      <c r="DL144" s="308"/>
      <c r="DM144" s="308"/>
      <c r="DN144" s="308"/>
      <c r="DO144" s="308"/>
      <c r="DP144" s="308"/>
      <c r="DQ144" s="308"/>
      <c r="DR144" s="308"/>
      <c r="DS144" s="308"/>
      <c r="DT144" s="308"/>
      <c r="DU144" s="308"/>
      <c r="DV144" s="308"/>
      <c r="DW144" s="308"/>
      <c r="DX144" s="308"/>
      <c r="DY144" s="308"/>
      <c r="DZ144" s="308"/>
      <c r="EA144" s="308"/>
      <c r="EB144" s="308"/>
      <c r="EC144" s="308"/>
      <c r="ED144" s="308"/>
      <c r="EE144" s="308"/>
      <c r="EF144" s="308"/>
      <c r="EG144" s="308"/>
      <c r="EH144" s="308"/>
      <c r="EI144" s="308"/>
      <c r="EJ144" s="308"/>
      <c r="EK144" s="308"/>
      <c r="EL144" s="308"/>
      <c r="EM144" s="308"/>
      <c r="EN144" s="308"/>
      <c r="EO144" s="308"/>
      <c r="EP144" s="308"/>
      <c r="EQ144" s="308"/>
      <c r="ER144" s="308"/>
      <c r="ES144" s="308"/>
      <c r="ET144" s="308"/>
      <c r="EU144" s="308"/>
      <c r="EV144" s="308"/>
      <c r="EW144" s="308"/>
      <c r="EX144" s="308"/>
      <c r="EY144" s="308"/>
      <c r="EZ144" s="308"/>
      <c r="FA144" s="308"/>
      <c r="FB144" s="308"/>
      <c r="FC144" s="308"/>
      <c r="FD144" s="308"/>
      <c r="FE144" s="308"/>
      <c r="FF144" s="308"/>
      <c r="FG144" s="308"/>
      <c r="FH144" s="308"/>
      <c r="FI144" s="308"/>
      <c r="FJ144" s="308"/>
      <c r="FK144" s="308"/>
      <c r="FL144" s="308"/>
      <c r="FM144" s="308"/>
      <c r="FN144" s="308"/>
      <c r="FO144" s="308"/>
      <c r="FP144" s="308"/>
      <c r="FQ144" s="308"/>
      <c r="FR144" s="308"/>
      <c r="FS144" s="308"/>
      <c r="FT144" s="308"/>
      <c r="FU144" s="308"/>
      <c r="FV144" s="308"/>
      <c r="FW144" s="308"/>
      <c r="FX144" s="308"/>
      <c r="FY144" s="308"/>
      <c r="FZ144" s="308"/>
      <c r="GA144" s="308"/>
      <c r="GB144" s="308"/>
      <c r="GC144" s="308"/>
      <c r="GD144" s="308"/>
      <c r="GE144" s="308"/>
      <c r="GF144" s="308"/>
      <c r="GG144" s="308"/>
      <c r="GH144" s="308"/>
      <c r="GI144" s="308"/>
      <c r="GJ144" s="308"/>
      <c r="GK144" s="308"/>
      <c r="GL144" s="308"/>
      <c r="GM144" s="308"/>
      <c r="GN144" s="308"/>
      <c r="GO144" s="308"/>
      <c r="GP144" s="308"/>
      <c r="GQ144" s="308"/>
      <c r="GR144" s="308"/>
      <c r="GS144" s="308"/>
      <c r="GT144" s="308"/>
      <c r="GU144" s="308"/>
      <c r="GV144" s="308"/>
      <c r="GW144" s="308"/>
      <c r="GX144" s="308"/>
      <c r="GY144" s="308"/>
      <c r="GZ144" s="308"/>
      <c r="HA144" s="308"/>
      <c r="HB144" s="308"/>
      <c r="HC144" s="308"/>
      <c r="HD144" s="308"/>
      <c r="HE144" s="308"/>
      <c r="HF144" s="308"/>
      <c r="HG144" s="308"/>
      <c r="HH144" s="308"/>
      <c r="HI144" s="308"/>
      <c r="HJ144" s="308"/>
      <c r="HK144" s="308"/>
      <c r="HL144" s="308"/>
      <c r="HM144" s="308"/>
      <c r="HN144" s="308"/>
      <c r="HO144" s="308"/>
      <c r="HP144" s="308"/>
      <c r="HQ144" s="308"/>
      <c r="HR144" s="308"/>
      <c r="HS144" s="308"/>
      <c r="HT144" s="308"/>
      <c r="HU144" s="308"/>
      <c r="HV144" s="308"/>
      <c r="HW144" s="308"/>
      <c r="HX144" s="308"/>
      <c r="HY144" s="308"/>
      <c r="HZ144" s="308"/>
      <c r="IA144" s="308"/>
      <c r="IB144" s="308"/>
      <c r="IC144" s="308"/>
      <c r="ID144" s="308"/>
      <c r="IE144" s="308"/>
      <c r="IF144" s="308"/>
      <c r="IG144" s="308"/>
      <c r="IH144" s="308"/>
      <c r="II144" s="308"/>
    </row>
    <row r="145" spans="1:243" ht="12" customHeight="1">
      <c r="A145" s="323"/>
      <c r="B145" s="542"/>
      <c r="C145" s="542"/>
      <c r="D145" s="542" t="s">
        <v>212</v>
      </c>
      <c r="E145" s="542" t="s">
        <v>734</v>
      </c>
      <c r="F145" s="542" t="s">
        <v>213</v>
      </c>
      <c r="G145" s="529"/>
      <c r="H145" s="539">
        <f t="shared" si="12"/>
        <v>1690</v>
      </c>
      <c r="I145" s="543"/>
      <c r="J145" s="544" t="str">
        <f t="shared" si="13"/>
        <v>1,610 - 1,773</v>
      </c>
      <c r="K145" s="543"/>
      <c r="L145" s="543">
        <v>77</v>
      </c>
      <c r="M145" s="543"/>
      <c r="N145" s="543">
        <v>154</v>
      </c>
      <c r="O145" s="543"/>
      <c r="P145" s="543">
        <v>445</v>
      </c>
      <c r="Q145" s="543"/>
      <c r="R145" s="543">
        <v>451</v>
      </c>
      <c r="S145" s="543"/>
      <c r="T145" s="543">
        <v>334</v>
      </c>
      <c r="U145" s="543"/>
      <c r="V145" s="543">
        <v>229</v>
      </c>
      <c r="W145" s="543"/>
      <c r="X145" s="545">
        <v>61</v>
      </c>
      <c r="Y145" s="308"/>
      <c r="AA145" s="308"/>
      <c r="AB145" s="308"/>
      <c r="AC145" s="308"/>
      <c r="AD145" s="308"/>
      <c r="AE145" s="308"/>
      <c r="AF145" s="308"/>
      <c r="AG145" s="30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8"/>
      <c r="AT145" s="308"/>
      <c r="AU145" s="308"/>
      <c r="AV145" s="308"/>
      <c r="AW145" s="308"/>
      <c r="AX145" s="308"/>
      <c r="AY145" s="308"/>
      <c r="AZ145" s="308"/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8"/>
      <c r="BR145" s="308"/>
      <c r="BS145" s="308"/>
      <c r="BT145" s="308"/>
      <c r="BU145" s="308"/>
      <c r="BV145" s="308"/>
      <c r="BW145" s="308"/>
      <c r="BX145" s="308"/>
      <c r="BY145" s="308"/>
      <c r="BZ145" s="308"/>
      <c r="CA145" s="308"/>
      <c r="CB145" s="308"/>
      <c r="CC145" s="308"/>
      <c r="CD145" s="308"/>
      <c r="CE145" s="308"/>
      <c r="CF145" s="308"/>
      <c r="CG145" s="308"/>
      <c r="CH145" s="308"/>
      <c r="CI145" s="308"/>
      <c r="CJ145" s="308"/>
      <c r="CK145" s="308"/>
      <c r="CL145" s="308"/>
      <c r="CM145" s="308"/>
      <c r="CN145" s="308"/>
      <c r="CO145" s="308"/>
      <c r="CP145" s="308"/>
      <c r="CQ145" s="308"/>
      <c r="CR145" s="308"/>
      <c r="CS145" s="308"/>
      <c r="CT145" s="308"/>
      <c r="CU145" s="308"/>
      <c r="CV145" s="308"/>
      <c r="CW145" s="308"/>
      <c r="CX145" s="308"/>
      <c r="CY145" s="308"/>
      <c r="CZ145" s="308"/>
      <c r="DA145" s="308"/>
      <c r="DB145" s="308"/>
      <c r="DC145" s="308"/>
      <c r="DD145" s="308"/>
      <c r="DE145" s="308"/>
      <c r="DF145" s="308"/>
      <c r="DG145" s="308"/>
      <c r="DH145" s="308"/>
      <c r="DI145" s="308"/>
      <c r="DJ145" s="308"/>
      <c r="DK145" s="308"/>
      <c r="DL145" s="308"/>
      <c r="DM145" s="308"/>
      <c r="DN145" s="308"/>
      <c r="DO145" s="308"/>
      <c r="DP145" s="308"/>
      <c r="DQ145" s="308"/>
      <c r="DR145" s="308"/>
      <c r="DS145" s="308"/>
      <c r="DT145" s="308"/>
      <c r="DU145" s="308"/>
      <c r="DV145" s="308"/>
      <c r="DW145" s="308"/>
      <c r="DX145" s="308"/>
      <c r="DY145" s="308"/>
      <c r="DZ145" s="308"/>
      <c r="EA145" s="308"/>
      <c r="EB145" s="308"/>
      <c r="EC145" s="308"/>
      <c r="ED145" s="308"/>
      <c r="EE145" s="308"/>
      <c r="EF145" s="308"/>
      <c r="EG145" s="308"/>
      <c r="EH145" s="308"/>
      <c r="EI145" s="308"/>
      <c r="EJ145" s="308"/>
      <c r="EK145" s="308"/>
      <c r="EL145" s="308"/>
      <c r="EM145" s="308"/>
      <c r="EN145" s="308"/>
      <c r="EO145" s="308"/>
      <c r="EP145" s="308"/>
      <c r="EQ145" s="308"/>
      <c r="ER145" s="308"/>
      <c r="ES145" s="308"/>
      <c r="ET145" s="308"/>
      <c r="EU145" s="308"/>
      <c r="EV145" s="308"/>
      <c r="EW145" s="308"/>
      <c r="EX145" s="308"/>
      <c r="EY145" s="308"/>
      <c r="EZ145" s="308"/>
      <c r="FA145" s="308"/>
      <c r="FB145" s="308"/>
      <c r="FC145" s="308"/>
      <c r="FD145" s="308"/>
      <c r="FE145" s="308"/>
      <c r="FF145" s="308"/>
      <c r="FG145" s="308"/>
      <c r="FH145" s="308"/>
      <c r="FI145" s="308"/>
      <c r="FJ145" s="308"/>
      <c r="FK145" s="308"/>
      <c r="FL145" s="308"/>
      <c r="FM145" s="308"/>
      <c r="FN145" s="308"/>
      <c r="FO145" s="308"/>
      <c r="FP145" s="308"/>
      <c r="FQ145" s="308"/>
      <c r="FR145" s="308"/>
      <c r="FS145" s="308"/>
      <c r="FT145" s="308"/>
      <c r="FU145" s="308"/>
      <c r="FV145" s="308"/>
      <c r="FW145" s="308"/>
      <c r="FX145" s="308"/>
      <c r="FY145" s="308"/>
      <c r="FZ145" s="308"/>
      <c r="GA145" s="308"/>
      <c r="GB145" s="308"/>
      <c r="GC145" s="308"/>
      <c r="GD145" s="308"/>
      <c r="GE145" s="308"/>
      <c r="GF145" s="308"/>
      <c r="GG145" s="308"/>
      <c r="GH145" s="308"/>
      <c r="GI145" s="308"/>
      <c r="GJ145" s="308"/>
      <c r="GK145" s="308"/>
      <c r="GL145" s="308"/>
      <c r="GM145" s="308"/>
      <c r="GN145" s="308"/>
      <c r="GO145" s="308"/>
      <c r="GP145" s="308"/>
      <c r="GQ145" s="308"/>
      <c r="GR145" s="308"/>
      <c r="GS145" s="308"/>
      <c r="GT145" s="308"/>
      <c r="GU145" s="308"/>
      <c r="GV145" s="308"/>
      <c r="GW145" s="308"/>
      <c r="GX145" s="308"/>
      <c r="GY145" s="308"/>
      <c r="GZ145" s="308"/>
      <c r="HA145" s="308"/>
      <c r="HB145" s="308"/>
      <c r="HC145" s="308"/>
      <c r="HD145" s="308"/>
      <c r="HE145" s="308"/>
      <c r="HF145" s="308"/>
      <c r="HG145" s="308"/>
      <c r="HH145" s="308"/>
      <c r="HI145" s="308"/>
      <c r="HJ145" s="308"/>
      <c r="HK145" s="308"/>
      <c r="HL145" s="308"/>
      <c r="HM145" s="308"/>
      <c r="HN145" s="308"/>
      <c r="HO145" s="308"/>
      <c r="HP145" s="308"/>
      <c r="HQ145" s="308"/>
      <c r="HR145" s="308"/>
      <c r="HS145" s="308"/>
      <c r="HT145" s="308"/>
      <c r="HU145" s="308"/>
      <c r="HV145" s="308"/>
      <c r="HW145" s="308"/>
      <c r="HX145" s="308"/>
      <c r="HY145" s="308"/>
      <c r="HZ145" s="308"/>
      <c r="IA145" s="308"/>
      <c r="IB145" s="308"/>
      <c r="IC145" s="308"/>
      <c r="ID145" s="308"/>
      <c r="IE145" s="308"/>
      <c r="IF145" s="308"/>
      <c r="IG145" s="308"/>
      <c r="IH145" s="308"/>
      <c r="II145" s="308"/>
    </row>
    <row r="146" spans="1:243" ht="12" customHeight="1">
      <c r="A146" s="323"/>
      <c r="B146" s="542"/>
      <c r="C146" s="542"/>
      <c r="D146" s="542" t="s">
        <v>192</v>
      </c>
      <c r="E146" s="542" t="s">
        <v>735</v>
      </c>
      <c r="F146" s="542" t="s">
        <v>193</v>
      </c>
      <c r="G146" s="529"/>
      <c r="H146" s="539">
        <f t="shared" si="12"/>
        <v>1324</v>
      </c>
      <c r="I146" s="543"/>
      <c r="J146" s="544" t="str">
        <f t="shared" si="13"/>
        <v>1,254 - 1,397</v>
      </c>
      <c r="K146" s="543"/>
      <c r="L146" s="543">
        <v>53</v>
      </c>
      <c r="M146" s="543"/>
      <c r="N146" s="543">
        <v>92</v>
      </c>
      <c r="O146" s="543"/>
      <c r="P146" s="543">
        <v>391</v>
      </c>
      <c r="Q146" s="543"/>
      <c r="R146" s="543">
        <v>350</v>
      </c>
      <c r="S146" s="543"/>
      <c r="T146" s="543">
        <v>235</v>
      </c>
      <c r="U146" s="543"/>
      <c r="V146" s="543">
        <v>203</v>
      </c>
      <c r="W146" s="543"/>
      <c r="X146" s="545">
        <v>48</v>
      </c>
      <c r="Y146" s="308"/>
      <c r="AA146" s="308"/>
      <c r="AB146" s="308"/>
      <c r="AC146" s="308"/>
      <c r="AD146" s="308"/>
      <c r="AE146" s="308"/>
      <c r="AF146" s="308"/>
      <c r="AG146" s="308"/>
      <c r="AH146" s="308"/>
      <c r="AI146" s="308"/>
      <c r="AJ146" s="308"/>
      <c r="AK146" s="308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  <c r="CC146" s="308"/>
      <c r="CD146" s="308"/>
      <c r="CE146" s="308"/>
      <c r="CF146" s="308"/>
      <c r="CG146" s="308"/>
      <c r="CH146" s="308"/>
      <c r="CI146" s="308"/>
      <c r="CJ146" s="308"/>
      <c r="CK146" s="308"/>
      <c r="CL146" s="308"/>
      <c r="CM146" s="308"/>
      <c r="CN146" s="308"/>
      <c r="CO146" s="308"/>
      <c r="CP146" s="308"/>
      <c r="CQ146" s="308"/>
      <c r="CR146" s="308"/>
      <c r="CS146" s="308"/>
      <c r="CT146" s="308"/>
      <c r="CU146" s="308"/>
      <c r="CV146" s="308"/>
      <c r="CW146" s="308"/>
      <c r="CX146" s="308"/>
      <c r="CY146" s="308"/>
      <c r="CZ146" s="308"/>
      <c r="DA146" s="308"/>
      <c r="DB146" s="308"/>
      <c r="DC146" s="308"/>
      <c r="DD146" s="308"/>
      <c r="DE146" s="308"/>
      <c r="DF146" s="308"/>
      <c r="DG146" s="308"/>
      <c r="DH146" s="308"/>
      <c r="DI146" s="308"/>
      <c r="DJ146" s="308"/>
      <c r="DK146" s="308"/>
      <c r="DL146" s="308"/>
      <c r="DM146" s="308"/>
      <c r="DN146" s="308"/>
      <c r="DO146" s="308"/>
      <c r="DP146" s="308"/>
      <c r="DQ146" s="308"/>
      <c r="DR146" s="308"/>
      <c r="DS146" s="308"/>
      <c r="DT146" s="308"/>
      <c r="DU146" s="308"/>
      <c r="DV146" s="308"/>
      <c r="DW146" s="308"/>
      <c r="DX146" s="308"/>
      <c r="DY146" s="308"/>
      <c r="DZ146" s="308"/>
      <c r="EA146" s="308"/>
      <c r="EB146" s="308"/>
      <c r="EC146" s="308"/>
      <c r="ED146" s="308"/>
      <c r="EE146" s="308"/>
      <c r="EF146" s="308"/>
      <c r="EG146" s="308"/>
      <c r="EH146" s="308"/>
      <c r="EI146" s="308"/>
      <c r="EJ146" s="308"/>
      <c r="EK146" s="308"/>
      <c r="EL146" s="308"/>
      <c r="EM146" s="308"/>
      <c r="EN146" s="308"/>
      <c r="EO146" s="308"/>
      <c r="EP146" s="308"/>
      <c r="EQ146" s="308"/>
      <c r="ER146" s="308"/>
      <c r="ES146" s="308"/>
      <c r="ET146" s="308"/>
      <c r="EU146" s="308"/>
      <c r="EV146" s="308"/>
      <c r="EW146" s="308"/>
      <c r="EX146" s="308"/>
      <c r="EY146" s="308"/>
      <c r="EZ146" s="308"/>
      <c r="FA146" s="308"/>
      <c r="FB146" s="308"/>
      <c r="FC146" s="308"/>
      <c r="FD146" s="308"/>
      <c r="FE146" s="308"/>
      <c r="FF146" s="308"/>
      <c r="FG146" s="308"/>
      <c r="FH146" s="308"/>
      <c r="FI146" s="308"/>
      <c r="FJ146" s="308"/>
      <c r="FK146" s="308"/>
      <c r="FL146" s="308"/>
      <c r="FM146" s="308"/>
      <c r="FN146" s="308"/>
      <c r="FO146" s="308"/>
      <c r="FP146" s="308"/>
      <c r="FQ146" s="308"/>
      <c r="FR146" s="308"/>
      <c r="FS146" s="308"/>
      <c r="FT146" s="308"/>
      <c r="FU146" s="308"/>
      <c r="FV146" s="308"/>
      <c r="FW146" s="308"/>
      <c r="FX146" s="308"/>
      <c r="FY146" s="308"/>
      <c r="FZ146" s="308"/>
      <c r="GA146" s="308"/>
      <c r="GB146" s="308"/>
      <c r="GC146" s="308"/>
      <c r="GD146" s="308"/>
      <c r="GE146" s="308"/>
      <c r="GF146" s="308"/>
      <c r="GG146" s="308"/>
      <c r="GH146" s="308"/>
      <c r="GI146" s="308"/>
      <c r="GJ146" s="308"/>
      <c r="GK146" s="308"/>
      <c r="GL146" s="308"/>
      <c r="GM146" s="308"/>
      <c r="GN146" s="308"/>
      <c r="GO146" s="308"/>
      <c r="GP146" s="308"/>
      <c r="GQ146" s="308"/>
      <c r="GR146" s="308"/>
      <c r="GS146" s="308"/>
      <c r="GT146" s="308"/>
      <c r="GU146" s="308"/>
      <c r="GV146" s="308"/>
      <c r="GW146" s="308"/>
      <c r="GX146" s="308"/>
      <c r="GY146" s="308"/>
      <c r="GZ146" s="308"/>
      <c r="HA146" s="308"/>
      <c r="HB146" s="308"/>
      <c r="HC146" s="308"/>
      <c r="HD146" s="308"/>
      <c r="HE146" s="308"/>
      <c r="HF146" s="308"/>
      <c r="HG146" s="308"/>
      <c r="HH146" s="308"/>
      <c r="HI146" s="308"/>
      <c r="HJ146" s="308"/>
      <c r="HK146" s="308"/>
      <c r="HL146" s="308"/>
      <c r="HM146" s="308"/>
      <c r="HN146" s="308"/>
      <c r="HO146" s="308"/>
      <c r="HP146" s="308"/>
      <c r="HQ146" s="308"/>
      <c r="HR146" s="308"/>
      <c r="HS146" s="308"/>
      <c r="HT146" s="308"/>
      <c r="HU146" s="308"/>
      <c r="HV146" s="308"/>
      <c r="HW146" s="308"/>
      <c r="HX146" s="308"/>
      <c r="HY146" s="308"/>
      <c r="HZ146" s="308"/>
      <c r="IA146" s="308"/>
      <c r="IB146" s="308"/>
      <c r="IC146" s="308"/>
      <c r="ID146" s="308"/>
      <c r="IE146" s="308"/>
      <c r="IF146" s="308"/>
      <c r="IG146" s="308"/>
      <c r="IH146" s="308"/>
      <c r="II146" s="308"/>
    </row>
    <row r="147" spans="1:243" ht="12" customHeight="1">
      <c r="A147" s="323"/>
      <c r="B147" s="542"/>
      <c r="C147" s="542"/>
      <c r="D147" s="542" t="s">
        <v>214</v>
      </c>
      <c r="E147" s="542" t="s">
        <v>736</v>
      </c>
      <c r="F147" s="542" t="s">
        <v>808</v>
      </c>
      <c r="G147" s="529"/>
      <c r="H147" s="539">
        <f t="shared" si="12"/>
        <v>775</v>
      </c>
      <c r="I147" s="543"/>
      <c r="J147" s="544" t="str">
        <f t="shared" si="13"/>
        <v>721 - 832</v>
      </c>
      <c r="K147" s="543"/>
      <c r="L147" s="543">
        <v>24</v>
      </c>
      <c r="M147" s="543"/>
      <c r="N147" s="543">
        <v>51</v>
      </c>
      <c r="O147" s="543"/>
      <c r="P147" s="543">
        <v>179</v>
      </c>
      <c r="Q147" s="543"/>
      <c r="R147" s="543">
        <v>215</v>
      </c>
      <c r="S147" s="543"/>
      <c r="T147" s="543">
        <v>172</v>
      </c>
      <c r="U147" s="543"/>
      <c r="V147" s="543">
        <v>134</v>
      </c>
      <c r="W147" s="543"/>
      <c r="X147" s="545">
        <v>11</v>
      </c>
      <c r="Y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8"/>
      <c r="BG147" s="308"/>
      <c r="BH147" s="308"/>
      <c r="BI147" s="308"/>
      <c r="BJ147" s="308"/>
      <c r="BK147" s="308"/>
      <c r="BL147" s="308"/>
      <c r="BM147" s="308"/>
      <c r="BN147" s="308"/>
      <c r="BO147" s="308"/>
      <c r="BP147" s="308"/>
      <c r="BQ147" s="308"/>
      <c r="BR147" s="308"/>
      <c r="BS147" s="308"/>
      <c r="BT147" s="308"/>
      <c r="BU147" s="308"/>
      <c r="BV147" s="308"/>
      <c r="BW147" s="308"/>
      <c r="BX147" s="308"/>
      <c r="BY147" s="308"/>
      <c r="BZ147" s="308"/>
      <c r="CA147" s="308"/>
      <c r="CB147" s="308"/>
      <c r="CC147" s="308"/>
      <c r="CD147" s="308"/>
      <c r="CE147" s="308"/>
      <c r="CF147" s="308"/>
      <c r="CG147" s="308"/>
      <c r="CH147" s="308"/>
      <c r="CI147" s="308"/>
      <c r="CJ147" s="308"/>
      <c r="CK147" s="308"/>
      <c r="CL147" s="308"/>
      <c r="CM147" s="308"/>
      <c r="CN147" s="308"/>
      <c r="CO147" s="308"/>
      <c r="CP147" s="308"/>
      <c r="CQ147" s="308"/>
      <c r="CR147" s="308"/>
      <c r="CS147" s="308"/>
      <c r="CT147" s="308"/>
      <c r="CU147" s="308"/>
      <c r="CV147" s="308"/>
      <c r="CW147" s="308"/>
      <c r="CX147" s="308"/>
      <c r="CY147" s="308"/>
      <c r="CZ147" s="308"/>
      <c r="DA147" s="308"/>
      <c r="DB147" s="308"/>
      <c r="DC147" s="308"/>
      <c r="DD147" s="308"/>
      <c r="DE147" s="308"/>
      <c r="DF147" s="308"/>
      <c r="DG147" s="308"/>
      <c r="DH147" s="308"/>
      <c r="DI147" s="308"/>
      <c r="DJ147" s="308"/>
      <c r="DK147" s="308"/>
      <c r="DL147" s="308"/>
      <c r="DM147" s="308"/>
      <c r="DN147" s="308"/>
      <c r="DO147" s="308"/>
      <c r="DP147" s="308"/>
      <c r="DQ147" s="308"/>
      <c r="DR147" s="308"/>
      <c r="DS147" s="308"/>
      <c r="DT147" s="308"/>
      <c r="DU147" s="308"/>
      <c r="DV147" s="308"/>
      <c r="DW147" s="308"/>
      <c r="DX147" s="308"/>
      <c r="DY147" s="308"/>
      <c r="DZ147" s="308"/>
      <c r="EA147" s="308"/>
      <c r="EB147" s="308"/>
      <c r="EC147" s="308"/>
      <c r="ED147" s="308"/>
      <c r="EE147" s="308"/>
      <c r="EF147" s="308"/>
      <c r="EG147" s="308"/>
      <c r="EH147" s="308"/>
      <c r="EI147" s="308"/>
      <c r="EJ147" s="308"/>
      <c r="EK147" s="308"/>
      <c r="EL147" s="308"/>
      <c r="EM147" s="308"/>
      <c r="EN147" s="308"/>
      <c r="EO147" s="308"/>
      <c r="EP147" s="308"/>
      <c r="EQ147" s="308"/>
      <c r="ER147" s="308"/>
      <c r="ES147" s="308"/>
      <c r="ET147" s="308"/>
      <c r="EU147" s="308"/>
      <c r="EV147" s="308"/>
      <c r="EW147" s="308"/>
      <c r="EX147" s="308"/>
      <c r="EY147" s="308"/>
      <c r="EZ147" s="308"/>
      <c r="FA147" s="308"/>
      <c r="FB147" s="308"/>
      <c r="FC147" s="308"/>
      <c r="FD147" s="308"/>
      <c r="FE147" s="308"/>
      <c r="FF147" s="308"/>
      <c r="FG147" s="308"/>
      <c r="FH147" s="308"/>
      <c r="FI147" s="308"/>
      <c r="FJ147" s="308"/>
      <c r="FK147" s="308"/>
      <c r="FL147" s="308"/>
      <c r="FM147" s="308"/>
      <c r="FN147" s="308"/>
      <c r="FO147" s="308"/>
      <c r="FP147" s="308"/>
      <c r="FQ147" s="308"/>
      <c r="FR147" s="308"/>
      <c r="FS147" s="308"/>
      <c r="FT147" s="308"/>
      <c r="FU147" s="308"/>
      <c r="FV147" s="308"/>
      <c r="FW147" s="308"/>
      <c r="FX147" s="308"/>
      <c r="FY147" s="308"/>
      <c r="FZ147" s="308"/>
      <c r="GA147" s="308"/>
      <c r="GB147" s="308"/>
      <c r="GC147" s="308"/>
      <c r="GD147" s="308"/>
      <c r="GE147" s="308"/>
      <c r="GF147" s="308"/>
      <c r="GG147" s="308"/>
      <c r="GH147" s="308"/>
      <c r="GI147" s="308"/>
      <c r="GJ147" s="308"/>
      <c r="GK147" s="308"/>
      <c r="GL147" s="308"/>
      <c r="GM147" s="308"/>
      <c r="GN147" s="308"/>
      <c r="GO147" s="308"/>
      <c r="GP147" s="308"/>
      <c r="GQ147" s="308"/>
      <c r="GR147" s="308"/>
      <c r="GS147" s="308"/>
      <c r="GT147" s="308"/>
      <c r="GU147" s="308"/>
      <c r="GV147" s="308"/>
      <c r="GW147" s="308"/>
      <c r="GX147" s="308"/>
      <c r="GY147" s="308"/>
      <c r="GZ147" s="308"/>
      <c r="HA147" s="308"/>
      <c r="HB147" s="308"/>
      <c r="HC147" s="308"/>
      <c r="HD147" s="308"/>
      <c r="HE147" s="308"/>
      <c r="HF147" s="308"/>
      <c r="HG147" s="308"/>
      <c r="HH147" s="308"/>
      <c r="HI147" s="308"/>
      <c r="HJ147" s="308"/>
      <c r="HK147" s="308"/>
      <c r="HL147" s="308"/>
      <c r="HM147" s="308"/>
      <c r="HN147" s="308"/>
      <c r="HO147" s="308"/>
      <c r="HP147" s="308"/>
      <c r="HQ147" s="308"/>
      <c r="HR147" s="308"/>
      <c r="HS147" s="308"/>
      <c r="HT147" s="308"/>
      <c r="HU147" s="308"/>
      <c r="HV147" s="308"/>
      <c r="HW147" s="308"/>
      <c r="HX147" s="308"/>
      <c r="HY147" s="308"/>
      <c r="HZ147" s="308"/>
      <c r="IA147" s="308"/>
      <c r="IB147" s="308"/>
      <c r="IC147" s="308"/>
      <c r="ID147" s="308"/>
      <c r="IE147" s="308"/>
      <c r="IF147" s="308"/>
      <c r="IG147" s="308"/>
      <c r="IH147" s="308"/>
      <c r="II147" s="308"/>
    </row>
    <row r="148" spans="1:243" ht="12" customHeight="1">
      <c r="A148" s="323"/>
      <c r="B148" s="542"/>
      <c r="C148" s="542"/>
      <c r="D148" s="542" t="s">
        <v>226</v>
      </c>
      <c r="E148" s="542" t="s">
        <v>737</v>
      </c>
      <c r="F148" s="542" t="s">
        <v>227</v>
      </c>
      <c r="G148" s="529"/>
      <c r="H148" s="539">
        <f t="shared" si="12"/>
        <v>680</v>
      </c>
      <c r="I148" s="543"/>
      <c r="J148" s="544" t="str">
        <f t="shared" si="13"/>
        <v>630 - 733</v>
      </c>
      <c r="K148" s="543"/>
      <c r="L148" s="543">
        <v>36</v>
      </c>
      <c r="M148" s="543"/>
      <c r="N148" s="543">
        <v>69</v>
      </c>
      <c r="O148" s="543"/>
      <c r="P148" s="543">
        <v>198</v>
      </c>
      <c r="Q148" s="543"/>
      <c r="R148" s="543">
        <v>140</v>
      </c>
      <c r="S148" s="543"/>
      <c r="T148" s="543">
        <v>106</v>
      </c>
      <c r="U148" s="543"/>
      <c r="V148" s="543">
        <v>131</v>
      </c>
      <c r="W148" s="543"/>
      <c r="X148" s="545">
        <v>25</v>
      </c>
      <c r="Y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08"/>
      <c r="AZ148" s="308"/>
      <c r="BA148" s="308"/>
      <c r="BB148" s="308"/>
      <c r="BC148" s="308"/>
      <c r="BD148" s="308"/>
      <c r="BE148" s="308"/>
      <c r="BF148" s="308"/>
      <c r="BG148" s="308"/>
      <c r="BH148" s="308"/>
      <c r="BI148" s="308"/>
      <c r="BJ148" s="308"/>
      <c r="BK148" s="308"/>
      <c r="BL148" s="308"/>
      <c r="BM148" s="308"/>
      <c r="BN148" s="308"/>
      <c r="BO148" s="308"/>
      <c r="BP148" s="308"/>
      <c r="BQ148" s="308"/>
      <c r="BR148" s="308"/>
      <c r="BS148" s="308"/>
      <c r="BT148" s="308"/>
      <c r="BU148" s="308"/>
      <c r="BV148" s="308"/>
      <c r="BW148" s="308"/>
      <c r="BX148" s="308"/>
      <c r="BY148" s="308"/>
      <c r="BZ148" s="308"/>
      <c r="CA148" s="308"/>
      <c r="CB148" s="308"/>
      <c r="CC148" s="308"/>
      <c r="CD148" s="308"/>
      <c r="CE148" s="308"/>
      <c r="CF148" s="308"/>
      <c r="CG148" s="308"/>
      <c r="CH148" s="308"/>
      <c r="CI148" s="308"/>
      <c r="CJ148" s="308"/>
      <c r="CK148" s="308"/>
      <c r="CL148" s="308"/>
      <c r="CM148" s="308"/>
      <c r="CN148" s="308"/>
      <c r="CO148" s="308"/>
      <c r="CP148" s="308"/>
      <c r="CQ148" s="308"/>
      <c r="CR148" s="308"/>
      <c r="CS148" s="308"/>
      <c r="CT148" s="308"/>
      <c r="CU148" s="308"/>
      <c r="CV148" s="308"/>
      <c r="CW148" s="308"/>
      <c r="CX148" s="308"/>
      <c r="CY148" s="308"/>
      <c r="CZ148" s="308"/>
      <c r="DA148" s="308"/>
      <c r="DB148" s="308"/>
      <c r="DC148" s="308"/>
      <c r="DD148" s="308"/>
      <c r="DE148" s="308"/>
      <c r="DF148" s="308"/>
      <c r="DG148" s="308"/>
      <c r="DH148" s="308"/>
      <c r="DI148" s="308"/>
      <c r="DJ148" s="308"/>
      <c r="DK148" s="308"/>
      <c r="DL148" s="308"/>
      <c r="DM148" s="308"/>
      <c r="DN148" s="308"/>
      <c r="DO148" s="308"/>
      <c r="DP148" s="308"/>
      <c r="DQ148" s="308"/>
      <c r="DR148" s="308"/>
      <c r="DS148" s="308"/>
      <c r="DT148" s="308"/>
      <c r="DU148" s="308"/>
      <c r="DV148" s="308"/>
      <c r="DW148" s="308"/>
      <c r="DX148" s="308"/>
      <c r="DY148" s="308"/>
      <c r="DZ148" s="308"/>
      <c r="EA148" s="308"/>
      <c r="EB148" s="308"/>
      <c r="EC148" s="308"/>
      <c r="ED148" s="308"/>
      <c r="EE148" s="308"/>
      <c r="EF148" s="308"/>
      <c r="EG148" s="308"/>
      <c r="EH148" s="308"/>
      <c r="EI148" s="308"/>
      <c r="EJ148" s="308"/>
      <c r="EK148" s="308"/>
      <c r="EL148" s="308"/>
      <c r="EM148" s="308"/>
      <c r="EN148" s="308"/>
      <c r="EO148" s="308"/>
      <c r="EP148" s="308"/>
      <c r="EQ148" s="308"/>
      <c r="ER148" s="308"/>
      <c r="ES148" s="308"/>
      <c r="ET148" s="308"/>
      <c r="EU148" s="308"/>
      <c r="EV148" s="308"/>
      <c r="EW148" s="308"/>
      <c r="EX148" s="308"/>
      <c r="EY148" s="308"/>
      <c r="EZ148" s="308"/>
      <c r="FA148" s="308"/>
      <c r="FB148" s="308"/>
      <c r="FC148" s="308"/>
      <c r="FD148" s="308"/>
      <c r="FE148" s="308"/>
      <c r="FF148" s="308"/>
      <c r="FG148" s="308"/>
      <c r="FH148" s="308"/>
      <c r="FI148" s="308"/>
      <c r="FJ148" s="308"/>
      <c r="FK148" s="308"/>
      <c r="FL148" s="308"/>
      <c r="FM148" s="308"/>
      <c r="FN148" s="308"/>
      <c r="FO148" s="308"/>
      <c r="FP148" s="308"/>
      <c r="FQ148" s="308"/>
      <c r="FR148" s="308"/>
      <c r="FS148" s="308"/>
      <c r="FT148" s="308"/>
      <c r="FU148" s="308"/>
      <c r="FV148" s="308"/>
      <c r="FW148" s="308"/>
      <c r="FX148" s="308"/>
      <c r="FY148" s="308"/>
      <c r="FZ148" s="308"/>
      <c r="GA148" s="308"/>
      <c r="GB148" s="308"/>
      <c r="GC148" s="308"/>
      <c r="GD148" s="308"/>
      <c r="GE148" s="308"/>
      <c r="GF148" s="308"/>
      <c r="GG148" s="308"/>
      <c r="GH148" s="308"/>
      <c r="GI148" s="308"/>
      <c r="GJ148" s="308"/>
      <c r="GK148" s="308"/>
      <c r="GL148" s="308"/>
      <c r="GM148" s="308"/>
      <c r="GN148" s="308"/>
      <c r="GO148" s="308"/>
      <c r="GP148" s="308"/>
      <c r="GQ148" s="308"/>
      <c r="GR148" s="308"/>
      <c r="GS148" s="308"/>
      <c r="GT148" s="308"/>
      <c r="GU148" s="308"/>
      <c r="GV148" s="308"/>
      <c r="GW148" s="308"/>
      <c r="GX148" s="308"/>
      <c r="GY148" s="308"/>
      <c r="GZ148" s="308"/>
      <c r="HA148" s="308"/>
      <c r="HB148" s="308"/>
      <c r="HC148" s="308"/>
      <c r="HD148" s="308"/>
      <c r="HE148" s="308"/>
      <c r="HF148" s="308"/>
      <c r="HG148" s="308"/>
      <c r="HH148" s="308"/>
      <c r="HI148" s="308"/>
      <c r="HJ148" s="308"/>
      <c r="HK148" s="308"/>
      <c r="HL148" s="308"/>
      <c r="HM148" s="308"/>
      <c r="HN148" s="308"/>
      <c r="HO148" s="308"/>
      <c r="HP148" s="308"/>
      <c r="HQ148" s="308"/>
      <c r="HR148" s="308"/>
      <c r="HS148" s="308"/>
      <c r="HT148" s="308"/>
      <c r="HU148" s="308"/>
      <c r="HV148" s="308"/>
      <c r="HW148" s="308"/>
      <c r="HX148" s="308"/>
      <c r="HY148" s="308"/>
      <c r="HZ148" s="308"/>
      <c r="IA148" s="308"/>
      <c r="IB148" s="308"/>
      <c r="IC148" s="308"/>
      <c r="ID148" s="308"/>
      <c r="IE148" s="308"/>
      <c r="IF148" s="308"/>
      <c r="IG148" s="308"/>
      <c r="IH148" s="308"/>
      <c r="II148" s="308"/>
    </row>
    <row r="149" spans="1:243" ht="12" customHeight="1">
      <c r="A149" s="323"/>
      <c r="B149" s="542"/>
      <c r="C149" s="542"/>
      <c r="D149" s="542" t="s">
        <v>221</v>
      </c>
      <c r="E149" s="542" t="s">
        <v>738</v>
      </c>
      <c r="F149" s="542" t="s">
        <v>809</v>
      </c>
      <c r="G149" s="529"/>
      <c r="H149" s="539">
        <f t="shared" si="12"/>
        <v>2151</v>
      </c>
      <c r="I149" s="543"/>
      <c r="J149" s="544" t="str">
        <f t="shared" si="13"/>
        <v>2,061 - 2,244</v>
      </c>
      <c r="K149" s="543"/>
      <c r="L149" s="543">
        <v>88</v>
      </c>
      <c r="M149" s="543"/>
      <c r="N149" s="543">
        <v>162</v>
      </c>
      <c r="O149" s="543"/>
      <c r="P149" s="543">
        <v>579</v>
      </c>
      <c r="Q149" s="543"/>
      <c r="R149" s="543">
        <v>553</v>
      </c>
      <c r="S149" s="543"/>
      <c r="T149" s="543">
        <v>417</v>
      </c>
      <c r="U149" s="543"/>
      <c r="V149" s="543">
        <v>352</v>
      </c>
      <c r="W149" s="543"/>
      <c r="X149" s="545">
        <v>69</v>
      </c>
      <c r="Y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08"/>
      <c r="BZ149" s="308"/>
      <c r="CA149" s="308"/>
      <c r="CB149" s="308"/>
      <c r="CC149" s="308"/>
      <c r="CD149" s="308"/>
      <c r="CE149" s="308"/>
      <c r="CF149" s="308"/>
      <c r="CG149" s="308"/>
      <c r="CH149" s="308"/>
      <c r="CI149" s="308"/>
      <c r="CJ149" s="308"/>
      <c r="CK149" s="308"/>
      <c r="CL149" s="308"/>
      <c r="CM149" s="308"/>
      <c r="CN149" s="308"/>
      <c r="CO149" s="308"/>
      <c r="CP149" s="308"/>
      <c r="CQ149" s="308"/>
      <c r="CR149" s="308"/>
      <c r="CS149" s="308"/>
      <c r="CT149" s="308"/>
      <c r="CU149" s="308"/>
      <c r="CV149" s="308"/>
      <c r="CW149" s="308"/>
      <c r="CX149" s="308"/>
      <c r="CY149" s="308"/>
      <c r="CZ149" s="308"/>
      <c r="DA149" s="308"/>
      <c r="DB149" s="308"/>
      <c r="DC149" s="308"/>
      <c r="DD149" s="308"/>
      <c r="DE149" s="308"/>
      <c r="DF149" s="308"/>
      <c r="DG149" s="308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8"/>
      <c r="DY149" s="308"/>
      <c r="DZ149" s="308"/>
      <c r="EA149" s="308"/>
      <c r="EB149" s="308"/>
      <c r="EC149" s="308"/>
      <c r="ED149" s="308"/>
      <c r="EE149" s="308"/>
      <c r="EF149" s="308"/>
      <c r="EG149" s="308"/>
      <c r="EH149" s="308"/>
      <c r="EI149" s="308"/>
      <c r="EJ149" s="308"/>
      <c r="EK149" s="308"/>
      <c r="EL149" s="308"/>
      <c r="EM149" s="308"/>
      <c r="EN149" s="308"/>
      <c r="EO149" s="308"/>
      <c r="EP149" s="308"/>
      <c r="EQ149" s="308"/>
      <c r="ER149" s="308"/>
      <c r="ES149" s="308"/>
      <c r="ET149" s="308"/>
      <c r="EU149" s="308"/>
      <c r="EV149" s="308"/>
      <c r="EW149" s="308"/>
      <c r="EX149" s="308"/>
      <c r="EY149" s="308"/>
      <c r="EZ149" s="308"/>
      <c r="FA149" s="308"/>
      <c r="FB149" s="308"/>
      <c r="FC149" s="308"/>
      <c r="FD149" s="308"/>
      <c r="FE149" s="308"/>
      <c r="FF149" s="308"/>
      <c r="FG149" s="308"/>
      <c r="FH149" s="308"/>
      <c r="FI149" s="308"/>
      <c r="FJ149" s="308"/>
      <c r="FK149" s="308"/>
      <c r="FL149" s="308"/>
      <c r="FM149" s="308"/>
      <c r="FN149" s="308"/>
      <c r="FO149" s="308"/>
      <c r="FP149" s="308"/>
      <c r="FQ149" s="308"/>
      <c r="FR149" s="308"/>
      <c r="FS149" s="308"/>
      <c r="FT149" s="308"/>
      <c r="FU149" s="308"/>
      <c r="FV149" s="308"/>
      <c r="FW149" s="308"/>
      <c r="FX149" s="308"/>
      <c r="FY149" s="308"/>
      <c r="FZ149" s="308"/>
      <c r="GA149" s="308"/>
      <c r="GB149" s="308"/>
      <c r="GC149" s="308"/>
      <c r="GD149" s="308"/>
      <c r="GE149" s="308"/>
      <c r="GF149" s="308"/>
      <c r="GG149" s="308"/>
      <c r="GH149" s="308"/>
      <c r="GI149" s="308"/>
      <c r="GJ149" s="308"/>
      <c r="GK149" s="308"/>
      <c r="GL149" s="308"/>
      <c r="GM149" s="308"/>
      <c r="GN149" s="308"/>
      <c r="GO149" s="308"/>
      <c r="GP149" s="308"/>
      <c r="GQ149" s="308"/>
      <c r="GR149" s="308"/>
      <c r="GS149" s="308"/>
      <c r="GT149" s="308"/>
      <c r="GU149" s="308"/>
      <c r="GV149" s="308"/>
      <c r="GW149" s="308"/>
      <c r="GX149" s="308"/>
      <c r="GY149" s="308"/>
      <c r="GZ149" s="308"/>
      <c r="HA149" s="308"/>
      <c r="HB149" s="308"/>
      <c r="HC149" s="308"/>
      <c r="HD149" s="308"/>
      <c r="HE149" s="308"/>
      <c r="HF149" s="308"/>
      <c r="HG149" s="308"/>
      <c r="HH149" s="308"/>
      <c r="HI149" s="308"/>
      <c r="HJ149" s="308"/>
      <c r="HK149" s="308"/>
      <c r="HL149" s="308"/>
      <c r="HM149" s="308"/>
      <c r="HN149" s="308"/>
      <c r="HO149" s="308"/>
      <c r="HP149" s="308"/>
      <c r="HQ149" s="308"/>
      <c r="HR149" s="308"/>
      <c r="HS149" s="308"/>
      <c r="HT149" s="308"/>
      <c r="HU149" s="308"/>
      <c r="HV149" s="308"/>
      <c r="HW149" s="308"/>
      <c r="HX149" s="308"/>
      <c r="HY149" s="308"/>
      <c r="HZ149" s="308"/>
      <c r="IA149" s="308"/>
      <c r="IB149" s="308"/>
      <c r="IC149" s="308"/>
      <c r="ID149" s="308"/>
      <c r="IE149" s="308"/>
      <c r="IF149" s="308"/>
      <c r="IG149" s="308"/>
      <c r="IH149" s="308"/>
      <c r="II149" s="308"/>
    </row>
    <row r="150" spans="1:243" ht="12" customHeight="1">
      <c r="A150" s="323"/>
      <c r="B150" s="542"/>
      <c r="C150" s="542"/>
      <c r="D150" s="542" t="s">
        <v>222</v>
      </c>
      <c r="E150" s="542" t="s">
        <v>739</v>
      </c>
      <c r="F150" s="542" t="s">
        <v>810</v>
      </c>
      <c r="G150" s="529"/>
      <c r="H150" s="539">
        <f t="shared" si="12"/>
        <v>2001</v>
      </c>
      <c r="I150" s="543"/>
      <c r="J150" s="544" t="str">
        <f t="shared" si="13"/>
        <v>1,914 - 2,091</v>
      </c>
      <c r="K150" s="543"/>
      <c r="L150" s="543">
        <v>92</v>
      </c>
      <c r="M150" s="543"/>
      <c r="N150" s="543">
        <v>178</v>
      </c>
      <c r="O150" s="543"/>
      <c r="P150" s="543">
        <v>539</v>
      </c>
      <c r="Q150" s="543"/>
      <c r="R150" s="543">
        <v>501</v>
      </c>
      <c r="S150" s="543"/>
      <c r="T150" s="543">
        <v>383</v>
      </c>
      <c r="U150" s="543"/>
      <c r="V150" s="543">
        <v>308</v>
      </c>
      <c r="W150" s="543"/>
      <c r="X150" s="545">
        <v>57</v>
      </c>
      <c r="Y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  <c r="AO150" s="308"/>
      <c r="AP150" s="308"/>
      <c r="AQ150" s="308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8"/>
      <c r="BR150" s="308"/>
      <c r="BS150" s="308"/>
      <c r="BT150" s="308"/>
      <c r="BU150" s="308"/>
      <c r="BV150" s="308"/>
      <c r="BW150" s="308"/>
      <c r="BX150" s="308"/>
      <c r="BY150" s="308"/>
      <c r="BZ150" s="308"/>
      <c r="CA150" s="308"/>
      <c r="CB150" s="308"/>
      <c r="CC150" s="308"/>
      <c r="CD150" s="308"/>
      <c r="CE150" s="308"/>
      <c r="CF150" s="308"/>
      <c r="CG150" s="308"/>
      <c r="CH150" s="308"/>
      <c r="CI150" s="308"/>
      <c r="CJ150" s="308"/>
      <c r="CK150" s="308"/>
      <c r="CL150" s="308"/>
      <c r="CM150" s="308"/>
      <c r="CN150" s="308"/>
      <c r="CO150" s="308"/>
      <c r="CP150" s="308"/>
      <c r="CQ150" s="308"/>
      <c r="CR150" s="308"/>
      <c r="CS150" s="308"/>
      <c r="CT150" s="308"/>
      <c r="CU150" s="308"/>
      <c r="CV150" s="308"/>
      <c r="CW150" s="308"/>
      <c r="CX150" s="308"/>
      <c r="CY150" s="308"/>
      <c r="CZ150" s="308"/>
      <c r="DA150" s="308"/>
      <c r="DB150" s="308"/>
      <c r="DC150" s="308"/>
      <c r="DD150" s="308"/>
      <c r="DE150" s="308"/>
      <c r="DF150" s="308"/>
      <c r="DG150" s="308"/>
      <c r="DH150" s="308"/>
      <c r="DI150" s="308"/>
      <c r="DJ150" s="308"/>
      <c r="DK150" s="308"/>
      <c r="DL150" s="308"/>
      <c r="DM150" s="308"/>
      <c r="DN150" s="308"/>
      <c r="DO150" s="308"/>
      <c r="DP150" s="308"/>
      <c r="DQ150" s="308"/>
      <c r="DR150" s="308"/>
      <c r="DS150" s="308"/>
      <c r="DT150" s="308"/>
      <c r="DU150" s="308"/>
      <c r="DV150" s="308"/>
      <c r="DW150" s="308"/>
      <c r="DX150" s="308"/>
      <c r="DY150" s="308"/>
      <c r="DZ150" s="308"/>
      <c r="EA150" s="308"/>
      <c r="EB150" s="308"/>
      <c r="EC150" s="308"/>
      <c r="ED150" s="308"/>
      <c r="EE150" s="308"/>
      <c r="EF150" s="308"/>
      <c r="EG150" s="308"/>
      <c r="EH150" s="308"/>
      <c r="EI150" s="308"/>
      <c r="EJ150" s="308"/>
      <c r="EK150" s="308"/>
      <c r="EL150" s="308"/>
      <c r="EM150" s="308"/>
      <c r="EN150" s="308"/>
      <c r="EO150" s="308"/>
      <c r="EP150" s="308"/>
      <c r="EQ150" s="308"/>
      <c r="ER150" s="308"/>
      <c r="ES150" s="308"/>
      <c r="ET150" s="308"/>
      <c r="EU150" s="308"/>
      <c r="EV150" s="308"/>
      <c r="EW150" s="308"/>
      <c r="EX150" s="308"/>
      <c r="EY150" s="308"/>
      <c r="EZ150" s="308"/>
      <c r="FA150" s="308"/>
      <c r="FB150" s="308"/>
      <c r="FC150" s="308"/>
      <c r="FD150" s="308"/>
      <c r="FE150" s="308"/>
      <c r="FF150" s="308"/>
      <c r="FG150" s="308"/>
      <c r="FH150" s="308"/>
      <c r="FI150" s="308"/>
      <c r="FJ150" s="308"/>
      <c r="FK150" s="308"/>
      <c r="FL150" s="308"/>
      <c r="FM150" s="308"/>
      <c r="FN150" s="308"/>
      <c r="FO150" s="308"/>
      <c r="FP150" s="308"/>
      <c r="FQ150" s="308"/>
      <c r="FR150" s="308"/>
      <c r="FS150" s="308"/>
      <c r="FT150" s="308"/>
      <c r="FU150" s="308"/>
      <c r="FV150" s="308"/>
      <c r="FW150" s="308"/>
      <c r="FX150" s="308"/>
      <c r="FY150" s="308"/>
      <c r="FZ150" s="308"/>
      <c r="GA150" s="308"/>
      <c r="GB150" s="308"/>
      <c r="GC150" s="308"/>
      <c r="GD150" s="308"/>
      <c r="GE150" s="308"/>
      <c r="GF150" s="308"/>
      <c r="GG150" s="308"/>
      <c r="GH150" s="308"/>
      <c r="GI150" s="308"/>
      <c r="GJ150" s="308"/>
      <c r="GK150" s="308"/>
      <c r="GL150" s="308"/>
      <c r="GM150" s="308"/>
      <c r="GN150" s="308"/>
      <c r="GO150" s="308"/>
      <c r="GP150" s="308"/>
      <c r="GQ150" s="308"/>
      <c r="GR150" s="308"/>
      <c r="GS150" s="308"/>
      <c r="GT150" s="308"/>
      <c r="GU150" s="308"/>
      <c r="GV150" s="308"/>
      <c r="GW150" s="308"/>
      <c r="GX150" s="308"/>
      <c r="GY150" s="308"/>
      <c r="GZ150" s="308"/>
      <c r="HA150" s="308"/>
      <c r="HB150" s="308"/>
      <c r="HC150" s="308"/>
      <c r="HD150" s="308"/>
      <c r="HE150" s="308"/>
      <c r="HF150" s="308"/>
      <c r="HG150" s="308"/>
      <c r="HH150" s="308"/>
      <c r="HI150" s="308"/>
      <c r="HJ150" s="308"/>
      <c r="HK150" s="308"/>
      <c r="HL150" s="308"/>
      <c r="HM150" s="308"/>
      <c r="HN150" s="308"/>
      <c r="HO150" s="308"/>
      <c r="HP150" s="308"/>
      <c r="HQ150" s="308"/>
      <c r="HR150" s="308"/>
      <c r="HS150" s="308"/>
      <c r="HT150" s="308"/>
      <c r="HU150" s="308"/>
      <c r="HV150" s="308"/>
      <c r="HW150" s="308"/>
      <c r="HX150" s="308"/>
      <c r="HY150" s="308"/>
      <c r="HZ150" s="308"/>
      <c r="IA150" s="308"/>
      <c r="IB150" s="308"/>
      <c r="IC150" s="308"/>
      <c r="ID150" s="308"/>
      <c r="IE150" s="308"/>
      <c r="IF150" s="308"/>
      <c r="IG150" s="308"/>
      <c r="IH150" s="308"/>
      <c r="II150" s="308"/>
    </row>
    <row r="151" spans="1:243" ht="12" customHeight="1">
      <c r="A151" s="323"/>
      <c r="B151" s="542"/>
      <c r="C151" s="542"/>
      <c r="D151" s="542" t="s">
        <v>198</v>
      </c>
      <c r="E151" s="546" t="s">
        <v>740</v>
      </c>
      <c r="F151" s="546" t="s">
        <v>199</v>
      </c>
      <c r="G151" s="529"/>
      <c r="H151" s="539">
        <f t="shared" si="12"/>
        <v>1856</v>
      </c>
      <c r="I151" s="543"/>
      <c r="J151" s="544" t="str">
        <f t="shared" si="13"/>
        <v>1,773 - 1,942</v>
      </c>
      <c r="K151" s="543"/>
      <c r="L151" s="543">
        <v>93</v>
      </c>
      <c r="M151" s="543"/>
      <c r="N151" s="543">
        <v>122</v>
      </c>
      <c r="O151" s="543"/>
      <c r="P151" s="543">
        <v>535</v>
      </c>
      <c r="Q151" s="543"/>
      <c r="R151" s="543">
        <v>501</v>
      </c>
      <c r="S151" s="543"/>
      <c r="T151" s="543">
        <v>342</v>
      </c>
      <c r="U151" s="543"/>
      <c r="V151" s="543">
        <v>263</v>
      </c>
      <c r="W151" s="543"/>
      <c r="X151" s="545">
        <v>54</v>
      </c>
      <c r="Y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8"/>
      <c r="EB151" s="308"/>
      <c r="EC151" s="308"/>
      <c r="ED151" s="308"/>
      <c r="EE151" s="308"/>
      <c r="EF151" s="308"/>
      <c r="EG151" s="308"/>
      <c r="EH151" s="308"/>
      <c r="EI151" s="308"/>
      <c r="EJ151" s="308"/>
      <c r="EK151" s="308"/>
      <c r="EL151" s="308"/>
      <c r="EM151" s="308"/>
      <c r="EN151" s="308"/>
      <c r="EO151" s="308"/>
      <c r="EP151" s="308"/>
      <c r="EQ151" s="308"/>
      <c r="ER151" s="308"/>
      <c r="ES151" s="308"/>
      <c r="ET151" s="308"/>
      <c r="EU151" s="308"/>
      <c r="EV151" s="308"/>
      <c r="EW151" s="308"/>
      <c r="EX151" s="308"/>
      <c r="EY151" s="308"/>
      <c r="EZ151" s="308"/>
      <c r="FA151" s="308"/>
      <c r="FB151" s="308"/>
      <c r="FC151" s="308"/>
      <c r="FD151" s="308"/>
      <c r="FE151" s="308"/>
      <c r="FF151" s="308"/>
      <c r="FG151" s="308"/>
      <c r="FH151" s="308"/>
      <c r="FI151" s="308"/>
      <c r="FJ151" s="308"/>
      <c r="FK151" s="308"/>
      <c r="FL151" s="308"/>
      <c r="FM151" s="308"/>
      <c r="FN151" s="308"/>
      <c r="FO151" s="308"/>
      <c r="FP151" s="308"/>
      <c r="FQ151" s="308"/>
      <c r="FR151" s="308"/>
      <c r="FS151" s="308"/>
      <c r="FT151" s="308"/>
      <c r="FU151" s="308"/>
      <c r="FV151" s="308"/>
      <c r="FW151" s="308"/>
      <c r="FX151" s="308"/>
      <c r="FY151" s="308"/>
      <c r="FZ151" s="308"/>
      <c r="GA151" s="308"/>
      <c r="GB151" s="308"/>
      <c r="GC151" s="308"/>
      <c r="GD151" s="308"/>
      <c r="GE151" s="308"/>
      <c r="GF151" s="308"/>
      <c r="GG151" s="308"/>
      <c r="GH151" s="308"/>
      <c r="GI151" s="308"/>
      <c r="GJ151" s="308"/>
      <c r="GK151" s="308"/>
      <c r="GL151" s="308"/>
      <c r="GM151" s="308"/>
      <c r="GN151" s="308"/>
      <c r="GO151" s="308"/>
      <c r="GP151" s="308"/>
      <c r="GQ151" s="308"/>
      <c r="GR151" s="308"/>
      <c r="GS151" s="308"/>
      <c r="GT151" s="308"/>
      <c r="GU151" s="308"/>
      <c r="GV151" s="308"/>
      <c r="GW151" s="308"/>
      <c r="GX151" s="308"/>
      <c r="GY151" s="308"/>
      <c r="GZ151" s="308"/>
      <c r="HA151" s="308"/>
      <c r="HB151" s="308"/>
      <c r="HC151" s="308"/>
      <c r="HD151" s="308"/>
      <c r="HE151" s="308"/>
      <c r="HF151" s="308"/>
      <c r="HG151" s="308"/>
      <c r="HH151" s="308"/>
      <c r="HI151" s="308"/>
      <c r="HJ151" s="308"/>
      <c r="HK151" s="308"/>
      <c r="HL151" s="308"/>
      <c r="HM151" s="308"/>
      <c r="HN151" s="308"/>
      <c r="HO151" s="308"/>
      <c r="HP151" s="308"/>
      <c r="HQ151" s="308"/>
      <c r="HR151" s="308"/>
      <c r="HS151" s="308"/>
      <c r="HT151" s="308"/>
      <c r="HU151" s="308"/>
      <c r="HV151" s="308"/>
      <c r="HW151" s="308"/>
      <c r="HX151" s="308"/>
      <c r="HY151" s="308"/>
      <c r="HZ151" s="308"/>
      <c r="IA151" s="308"/>
      <c r="IB151" s="308"/>
      <c r="IC151" s="308"/>
      <c r="ID151" s="308"/>
      <c r="IE151" s="308"/>
      <c r="IF151" s="308"/>
      <c r="IG151" s="308"/>
      <c r="IH151" s="308"/>
      <c r="II151" s="308"/>
    </row>
    <row r="152" spans="1:243" ht="12" customHeight="1">
      <c r="A152" s="323"/>
      <c r="B152" s="542"/>
      <c r="C152" s="542"/>
      <c r="D152" s="542" t="s">
        <v>200</v>
      </c>
      <c r="E152" s="542" t="s">
        <v>741</v>
      </c>
      <c r="F152" s="542" t="s">
        <v>811</v>
      </c>
      <c r="G152" s="529"/>
      <c r="H152" s="539">
        <f t="shared" si="12"/>
        <v>1645</v>
      </c>
      <c r="I152" s="543"/>
      <c r="J152" s="544" t="str">
        <f t="shared" si="13"/>
        <v>1,566 - 1,726</v>
      </c>
      <c r="K152" s="543"/>
      <c r="L152" s="543">
        <v>93</v>
      </c>
      <c r="M152" s="543"/>
      <c r="N152" s="543">
        <v>118</v>
      </c>
      <c r="O152" s="543"/>
      <c r="P152" s="543">
        <v>429</v>
      </c>
      <c r="Q152" s="543"/>
      <c r="R152" s="543">
        <v>445</v>
      </c>
      <c r="S152" s="543"/>
      <c r="T152" s="543">
        <v>314</v>
      </c>
      <c r="U152" s="543"/>
      <c r="V152" s="543">
        <v>246</v>
      </c>
      <c r="W152" s="543"/>
      <c r="X152" s="545">
        <v>38</v>
      </c>
      <c r="Y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8"/>
      <c r="BR152" s="308"/>
      <c r="BS152" s="308"/>
      <c r="BT152" s="308"/>
      <c r="BU152" s="308"/>
      <c r="BV152" s="308"/>
      <c r="BW152" s="308"/>
      <c r="BX152" s="308"/>
      <c r="BY152" s="308"/>
      <c r="BZ152" s="308"/>
      <c r="CA152" s="308"/>
      <c r="CB152" s="308"/>
      <c r="CC152" s="308"/>
      <c r="CD152" s="308"/>
      <c r="CE152" s="308"/>
      <c r="CF152" s="308"/>
      <c r="CG152" s="308"/>
      <c r="CH152" s="308"/>
      <c r="CI152" s="308"/>
      <c r="CJ152" s="308"/>
      <c r="CK152" s="308"/>
      <c r="CL152" s="308"/>
      <c r="CM152" s="308"/>
      <c r="CN152" s="308"/>
      <c r="CO152" s="308"/>
      <c r="CP152" s="308"/>
      <c r="CQ152" s="308"/>
      <c r="CR152" s="308"/>
      <c r="CS152" s="308"/>
      <c r="CT152" s="308"/>
      <c r="CU152" s="308"/>
      <c r="CV152" s="308"/>
      <c r="CW152" s="308"/>
      <c r="CX152" s="308"/>
      <c r="CY152" s="308"/>
      <c r="CZ152" s="308"/>
      <c r="DA152" s="308"/>
      <c r="DB152" s="308"/>
      <c r="DC152" s="308"/>
      <c r="DD152" s="308"/>
      <c r="DE152" s="308"/>
      <c r="DF152" s="308"/>
      <c r="DG152" s="308"/>
      <c r="DH152" s="308"/>
      <c r="DI152" s="308"/>
      <c r="DJ152" s="308"/>
      <c r="DK152" s="308"/>
      <c r="DL152" s="308"/>
      <c r="DM152" s="308"/>
      <c r="DN152" s="308"/>
      <c r="DO152" s="308"/>
      <c r="DP152" s="308"/>
      <c r="DQ152" s="308"/>
      <c r="DR152" s="308"/>
      <c r="DS152" s="308"/>
      <c r="DT152" s="308"/>
      <c r="DU152" s="308"/>
      <c r="DV152" s="308"/>
      <c r="DW152" s="308"/>
      <c r="DX152" s="308"/>
      <c r="DY152" s="308"/>
      <c r="DZ152" s="308"/>
      <c r="EA152" s="308"/>
      <c r="EB152" s="308"/>
      <c r="EC152" s="308"/>
      <c r="ED152" s="308"/>
      <c r="EE152" s="308"/>
      <c r="EF152" s="308"/>
      <c r="EG152" s="308"/>
      <c r="EH152" s="308"/>
      <c r="EI152" s="308"/>
      <c r="EJ152" s="308"/>
      <c r="EK152" s="308"/>
      <c r="EL152" s="308"/>
      <c r="EM152" s="308"/>
      <c r="EN152" s="308"/>
      <c r="EO152" s="308"/>
      <c r="EP152" s="308"/>
      <c r="EQ152" s="308"/>
      <c r="ER152" s="308"/>
      <c r="ES152" s="308"/>
      <c r="ET152" s="308"/>
      <c r="EU152" s="308"/>
      <c r="EV152" s="308"/>
      <c r="EW152" s="308"/>
      <c r="EX152" s="308"/>
      <c r="EY152" s="308"/>
      <c r="EZ152" s="308"/>
      <c r="FA152" s="308"/>
      <c r="FB152" s="308"/>
      <c r="FC152" s="308"/>
      <c r="FD152" s="308"/>
      <c r="FE152" s="308"/>
      <c r="FF152" s="308"/>
      <c r="FG152" s="308"/>
      <c r="FH152" s="308"/>
      <c r="FI152" s="308"/>
      <c r="FJ152" s="308"/>
      <c r="FK152" s="308"/>
      <c r="FL152" s="308"/>
      <c r="FM152" s="308"/>
      <c r="FN152" s="308"/>
      <c r="FO152" s="308"/>
      <c r="FP152" s="308"/>
      <c r="FQ152" s="308"/>
      <c r="FR152" s="308"/>
      <c r="FS152" s="308"/>
      <c r="FT152" s="308"/>
      <c r="FU152" s="308"/>
      <c r="FV152" s="308"/>
      <c r="FW152" s="308"/>
      <c r="FX152" s="308"/>
      <c r="FY152" s="308"/>
      <c r="FZ152" s="308"/>
      <c r="GA152" s="308"/>
      <c r="GB152" s="308"/>
      <c r="GC152" s="308"/>
      <c r="GD152" s="308"/>
      <c r="GE152" s="308"/>
      <c r="GF152" s="308"/>
      <c r="GG152" s="308"/>
      <c r="GH152" s="308"/>
      <c r="GI152" s="308"/>
      <c r="GJ152" s="308"/>
      <c r="GK152" s="308"/>
      <c r="GL152" s="308"/>
      <c r="GM152" s="308"/>
      <c r="GN152" s="308"/>
      <c r="GO152" s="308"/>
      <c r="GP152" s="308"/>
      <c r="GQ152" s="308"/>
      <c r="GR152" s="308"/>
      <c r="GS152" s="308"/>
      <c r="GT152" s="308"/>
      <c r="GU152" s="308"/>
      <c r="GV152" s="308"/>
      <c r="GW152" s="308"/>
      <c r="GX152" s="308"/>
      <c r="GY152" s="308"/>
      <c r="GZ152" s="308"/>
      <c r="HA152" s="308"/>
      <c r="HB152" s="308"/>
      <c r="HC152" s="308"/>
      <c r="HD152" s="308"/>
      <c r="HE152" s="308"/>
      <c r="HF152" s="308"/>
      <c r="HG152" s="308"/>
      <c r="HH152" s="308"/>
      <c r="HI152" s="308"/>
      <c r="HJ152" s="308"/>
      <c r="HK152" s="308"/>
      <c r="HL152" s="308"/>
      <c r="HM152" s="308"/>
      <c r="HN152" s="308"/>
      <c r="HO152" s="308"/>
      <c r="HP152" s="308"/>
      <c r="HQ152" s="308"/>
      <c r="HR152" s="308"/>
      <c r="HS152" s="308"/>
      <c r="HT152" s="308"/>
      <c r="HU152" s="308"/>
      <c r="HV152" s="308"/>
      <c r="HW152" s="308"/>
      <c r="HX152" s="308"/>
      <c r="HY152" s="308"/>
      <c r="HZ152" s="308"/>
      <c r="IA152" s="308"/>
      <c r="IB152" s="308"/>
      <c r="IC152" s="308"/>
      <c r="ID152" s="308"/>
      <c r="IE152" s="308"/>
      <c r="IF152" s="308"/>
      <c r="IG152" s="308"/>
      <c r="IH152" s="308"/>
      <c r="II152" s="308"/>
    </row>
    <row r="153" spans="1:243" ht="12" customHeight="1">
      <c r="A153" s="323"/>
      <c r="B153" s="542"/>
      <c r="C153" s="542"/>
      <c r="D153" s="542" t="s">
        <v>228</v>
      </c>
      <c r="E153" s="542" t="s">
        <v>742</v>
      </c>
      <c r="F153" s="542" t="s">
        <v>812</v>
      </c>
      <c r="G153" s="529"/>
      <c r="H153" s="539">
        <f t="shared" si="12"/>
        <v>606</v>
      </c>
      <c r="I153" s="543"/>
      <c r="J153" s="544" t="str">
        <f t="shared" si="13"/>
        <v>559 - 656</v>
      </c>
      <c r="K153" s="543"/>
      <c r="L153" s="543">
        <v>29</v>
      </c>
      <c r="M153" s="543"/>
      <c r="N153" s="543">
        <v>59</v>
      </c>
      <c r="O153" s="543"/>
      <c r="P153" s="543">
        <v>150</v>
      </c>
      <c r="Q153" s="543"/>
      <c r="R153" s="543">
        <v>132</v>
      </c>
      <c r="S153" s="543"/>
      <c r="T153" s="543">
        <v>103</v>
      </c>
      <c r="U153" s="543"/>
      <c r="V153" s="543">
        <v>133</v>
      </c>
      <c r="W153" s="543"/>
      <c r="X153" s="545">
        <v>18</v>
      </c>
      <c r="Y153" s="308"/>
      <c r="AA153" s="308"/>
      <c r="AB153" s="308"/>
      <c r="AC153" s="308"/>
      <c r="AD153" s="308"/>
      <c r="AE153" s="308"/>
      <c r="AF153" s="308"/>
      <c r="AG153" s="308"/>
      <c r="AH153" s="308"/>
      <c r="AI153" s="308"/>
      <c r="AJ153" s="308"/>
      <c r="AK153" s="308"/>
      <c r="AL153" s="308"/>
      <c r="AM153" s="308"/>
      <c r="AN153" s="308"/>
      <c r="AO153" s="308"/>
      <c r="AP153" s="308"/>
      <c r="AQ153" s="308"/>
      <c r="AR153" s="308"/>
      <c r="AS153" s="308"/>
      <c r="AT153" s="308"/>
      <c r="AU153" s="308"/>
      <c r="AV153" s="308"/>
      <c r="AW153" s="308"/>
      <c r="AX153" s="308"/>
      <c r="AY153" s="308"/>
      <c r="AZ153" s="308"/>
      <c r="BA153" s="308"/>
      <c r="BB153" s="308"/>
      <c r="BC153" s="308"/>
      <c r="BD153" s="308"/>
      <c r="BE153" s="308"/>
      <c r="BF153" s="308"/>
      <c r="BG153" s="308"/>
      <c r="BH153" s="308"/>
      <c r="BI153" s="308"/>
      <c r="BJ153" s="308"/>
      <c r="BK153" s="308"/>
      <c r="BL153" s="308"/>
      <c r="BM153" s="308"/>
      <c r="BN153" s="308"/>
      <c r="BO153" s="308"/>
      <c r="BP153" s="308"/>
      <c r="BQ153" s="308"/>
      <c r="BR153" s="308"/>
      <c r="BS153" s="308"/>
      <c r="BT153" s="308"/>
      <c r="BU153" s="308"/>
      <c r="BV153" s="308"/>
      <c r="BW153" s="308"/>
      <c r="BX153" s="308"/>
      <c r="BY153" s="308"/>
      <c r="BZ153" s="308"/>
      <c r="CA153" s="308"/>
      <c r="CB153" s="308"/>
      <c r="CC153" s="308"/>
      <c r="CD153" s="308"/>
      <c r="CE153" s="308"/>
      <c r="CF153" s="308"/>
      <c r="CG153" s="308"/>
      <c r="CH153" s="308"/>
      <c r="CI153" s="308"/>
      <c r="CJ153" s="308"/>
      <c r="CK153" s="308"/>
      <c r="CL153" s="308"/>
      <c r="CM153" s="308"/>
      <c r="CN153" s="308"/>
      <c r="CO153" s="308"/>
      <c r="CP153" s="308"/>
      <c r="CQ153" s="308"/>
      <c r="CR153" s="308"/>
      <c r="CS153" s="308"/>
      <c r="CT153" s="308"/>
      <c r="CU153" s="308"/>
      <c r="CV153" s="308"/>
      <c r="CW153" s="308"/>
      <c r="CX153" s="308"/>
      <c r="CY153" s="308"/>
      <c r="CZ153" s="308"/>
      <c r="DA153" s="308"/>
      <c r="DB153" s="308"/>
      <c r="DC153" s="308"/>
      <c r="DD153" s="308"/>
      <c r="DE153" s="308"/>
      <c r="DF153" s="308"/>
      <c r="DG153" s="308"/>
      <c r="DH153" s="308"/>
      <c r="DI153" s="308"/>
      <c r="DJ153" s="308"/>
      <c r="DK153" s="308"/>
      <c r="DL153" s="308"/>
      <c r="DM153" s="308"/>
      <c r="DN153" s="308"/>
      <c r="DO153" s="308"/>
      <c r="DP153" s="308"/>
      <c r="DQ153" s="308"/>
      <c r="DR153" s="308"/>
      <c r="DS153" s="308"/>
      <c r="DT153" s="308"/>
      <c r="DU153" s="308"/>
      <c r="DV153" s="308"/>
      <c r="DW153" s="308"/>
      <c r="DX153" s="308"/>
      <c r="DY153" s="308"/>
      <c r="DZ153" s="308"/>
      <c r="EA153" s="308"/>
      <c r="EB153" s="308"/>
      <c r="EC153" s="308"/>
      <c r="ED153" s="308"/>
      <c r="EE153" s="308"/>
      <c r="EF153" s="308"/>
      <c r="EG153" s="308"/>
      <c r="EH153" s="308"/>
      <c r="EI153" s="308"/>
      <c r="EJ153" s="308"/>
      <c r="EK153" s="308"/>
      <c r="EL153" s="308"/>
      <c r="EM153" s="308"/>
      <c r="EN153" s="308"/>
      <c r="EO153" s="308"/>
      <c r="EP153" s="308"/>
      <c r="EQ153" s="308"/>
      <c r="ER153" s="308"/>
      <c r="ES153" s="308"/>
      <c r="ET153" s="308"/>
      <c r="EU153" s="308"/>
      <c r="EV153" s="308"/>
      <c r="EW153" s="308"/>
      <c r="EX153" s="308"/>
      <c r="EY153" s="308"/>
      <c r="EZ153" s="308"/>
      <c r="FA153" s="308"/>
      <c r="FB153" s="308"/>
      <c r="FC153" s="308"/>
      <c r="FD153" s="308"/>
      <c r="FE153" s="308"/>
      <c r="FF153" s="308"/>
      <c r="FG153" s="308"/>
      <c r="FH153" s="308"/>
      <c r="FI153" s="308"/>
      <c r="FJ153" s="308"/>
      <c r="FK153" s="308"/>
      <c r="FL153" s="308"/>
      <c r="FM153" s="308"/>
      <c r="FN153" s="308"/>
      <c r="FO153" s="308"/>
      <c r="FP153" s="308"/>
      <c r="FQ153" s="308"/>
      <c r="FR153" s="308"/>
      <c r="FS153" s="308"/>
      <c r="FT153" s="308"/>
      <c r="FU153" s="308"/>
      <c r="FV153" s="308"/>
      <c r="FW153" s="308"/>
      <c r="FX153" s="308"/>
      <c r="FY153" s="308"/>
      <c r="FZ153" s="308"/>
      <c r="GA153" s="308"/>
      <c r="GB153" s="308"/>
      <c r="GC153" s="308"/>
      <c r="GD153" s="308"/>
      <c r="GE153" s="308"/>
      <c r="GF153" s="308"/>
      <c r="GG153" s="308"/>
      <c r="GH153" s="308"/>
      <c r="GI153" s="308"/>
      <c r="GJ153" s="308"/>
      <c r="GK153" s="308"/>
      <c r="GL153" s="308"/>
      <c r="GM153" s="308"/>
      <c r="GN153" s="308"/>
      <c r="GO153" s="308"/>
      <c r="GP153" s="308"/>
      <c r="GQ153" s="308"/>
      <c r="GR153" s="308"/>
      <c r="GS153" s="308"/>
      <c r="GT153" s="308"/>
      <c r="GU153" s="308"/>
      <c r="GV153" s="308"/>
      <c r="GW153" s="308"/>
      <c r="GX153" s="308"/>
      <c r="GY153" s="308"/>
      <c r="GZ153" s="308"/>
      <c r="HA153" s="308"/>
      <c r="HB153" s="308"/>
      <c r="HC153" s="308"/>
      <c r="HD153" s="308"/>
      <c r="HE153" s="308"/>
      <c r="HF153" s="308"/>
      <c r="HG153" s="308"/>
      <c r="HH153" s="308"/>
      <c r="HI153" s="308"/>
      <c r="HJ153" s="308"/>
      <c r="HK153" s="308"/>
      <c r="HL153" s="308"/>
      <c r="HM153" s="308"/>
      <c r="HN153" s="308"/>
      <c r="HO153" s="308"/>
      <c r="HP153" s="308"/>
      <c r="HQ153" s="308"/>
      <c r="HR153" s="308"/>
      <c r="HS153" s="308"/>
      <c r="HT153" s="308"/>
      <c r="HU153" s="308"/>
      <c r="HV153" s="308"/>
      <c r="HW153" s="308"/>
      <c r="HX153" s="308"/>
      <c r="HY153" s="308"/>
      <c r="HZ153" s="308"/>
      <c r="IA153" s="308"/>
      <c r="IB153" s="308"/>
      <c r="IC153" s="308"/>
      <c r="ID153" s="308"/>
      <c r="IE153" s="308"/>
      <c r="IF153" s="308"/>
      <c r="IG153" s="308"/>
      <c r="IH153" s="308"/>
      <c r="II153" s="308"/>
    </row>
    <row r="154" spans="1:243" ht="12" customHeight="1">
      <c r="A154" s="323"/>
      <c r="B154" s="542"/>
      <c r="C154" s="542"/>
      <c r="D154" s="542" t="s">
        <v>223</v>
      </c>
      <c r="E154" s="542" t="s">
        <v>743</v>
      </c>
      <c r="F154" s="542" t="s">
        <v>341</v>
      </c>
      <c r="G154" s="529"/>
      <c r="H154" s="539">
        <f t="shared" si="12"/>
        <v>2253</v>
      </c>
      <c r="I154" s="543"/>
      <c r="J154" s="544" t="str">
        <f t="shared" si="13"/>
        <v>2,161 - 2,348</v>
      </c>
      <c r="K154" s="543"/>
      <c r="L154" s="543">
        <v>107</v>
      </c>
      <c r="M154" s="543"/>
      <c r="N154" s="543">
        <v>178</v>
      </c>
      <c r="O154" s="543"/>
      <c r="P154" s="543">
        <v>611</v>
      </c>
      <c r="Q154" s="543"/>
      <c r="R154" s="543">
        <v>569</v>
      </c>
      <c r="S154" s="543"/>
      <c r="T154" s="543">
        <v>437</v>
      </c>
      <c r="U154" s="543"/>
      <c r="V154" s="543">
        <v>351</v>
      </c>
      <c r="W154" s="543"/>
      <c r="X154" s="545">
        <v>83</v>
      </c>
      <c r="Y154" s="308"/>
      <c r="AA154" s="308"/>
      <c r="AB154" s="308"/>
      <c r="AC154" s="308"/>
      <c r="AD154" s="308"/>
      <c r="AE154" s="308"/>
      <c r="AF154" s="308"/>
      <c r="AG154" s="308"/>
      <c r="AH154" s="308"/>
      <c r="AI154" s="308"/>
      <c r="AJ154" s="308"/>
      <c r="AK154" s="308"/>
      <c r="AL154" s="308"/>
      <c r="AM154" s="308"/>
      <c r="AN154" s="308"/>
      <c r="AO154" s="308"/>
      <c r="AP154" s="308"/>
      <c r="AQ154" s="308"/>
      <c r="AR154" s="308"/>
      <c r="AS154" s="308"/>
      <c r="AT154" s="308"/>
      <c r="AU154" s="308"/>
      <c r="AV154" s="308"/>
      <c r="AW154" s="308"/>
      <c r="AX154" s="308"/>
      <c r="AY154" s="308"/>
      <c r="AZ154" s="308"/>
      <c r="BA154" s="308"/>
      <c r="BB154" s="308"/>
      <c r="BC154" s="308"/>
      <c r="BD154" s="308"/>
      <c r="BE154" s="308"/>
      <c r="BF154" s="308"/>
      <c r="BG154" s="308"/>
      <c r="BH154" s="308"/>
      <c r="BI154" s="308"/>
      <c r="BJ154" s="308"/>
      <c r="BK154" s="308"/>
      <c r="BL154" s="308"/>
      <c r="BM154" s="308"/>
      <c r="BN154" s="308"/>
      <c r="BO154" s="308"/>
      <c r="BP154" s="308"/>
      <c r="BQ154" s="308"/>
      <c r="BR154" s="308"/>
      <c r="BS154" s="308"/>
      <c r="BT154" s="308"/>
      <c r="BU154" s="308"/>
      <c r="BV154" s="308"/>
      <c r="BW154" s="308"/>
      <c r="BX154" s="308"/>
      <c r="BY154" s="308"/>
      <c r="BZ154" s="308"/>
      <c r="CA154" s="308"/>
      <c r="CB154" s="308"/>
      <c r="CC154" s="308"/>
      <c r="CD154" s="308"/>
      <c r="CE154" s="308"/>
      <c r="CF154" s="308"/>
      <c r="CG154" s="308"/>
      <c r="CH154" s="308"/>
      <c r="CI154" s="308"/>
      <c r="CJ154" s="308"/>
      <c r="CK154" s="308"/>
      <c r="CL154" s="308"/>
      <c r="CM154" s="308"/>
      <c r="CN154" s="308"/>
      <c r="CO154" s="308"/>
      <c r="CP154" s="308"/>
      <c r="CQ154" s="308"/>
      <c r="CR154" s="308"/>
      <c r="CS154" s="308"/>
      <c r="CT154" s="308"/>
      <c r="CU154" s="308"/>
      <c r="CV154" s="308"/>
      <c r="CW154" s="308"/>
      <c r="CX154" s="308"/>
      <c r="CY154" s="308"/>
      <c r="CZ154" s="308"/>
      <c r="DA154" s="308"/>
      <c r="DB154" s="308"/>
      <c r="DC154" s="308"/>
      <c r="DD154" s="308"/>
      <c r="DE154" s="308"/>
      <c r="DF154" s="308"/>
      <c r="DG154" s="308"/>
      <c r="DH154" s="308"/>
      <c r="DI154" s="308"/>
      <c r="DJ154" s="308"/>
      <c r="DK154" s="308"/>
      <c r="DL154" s="308"/>
      <c r="DM154" s="308"/>
      <c r="DN154" s="308"/>
      <c r="DO154" s="308"/>
      <c r="DP154" s="308"/>
      <c r="DQ154" s="308"/>
      <c r="DR154" s="308"/>
      <c r="DS154" s="308"/>
      <c r="DT154" s="308"/>
      <c r="DU154" s="308"/>
      <c r="DV154" s="308"/>
      <c r="DW154" s="308"/>
      <c r="DX154" s="308"/>
      <c r="DY154" s="308"/>
      <c r="DZ154" s="308"/>
      <c r="EA154" s="308"/>
      <c r="EB154" s="308"/>
      <c r="EC154" s="308"/>
      <c r="ED154" s="308"/>
      <c r="EE154" s="308"/>
      <c r="EF154" s="308"/>
      <c r="EG154" s="308"/>
      <c r="EH154" s="308"/>
      <c r="EI154" s="308"/>
      <c r="EJ154" s="308"/>
      <c r="EK154" s="308"/>
      <c r="EL154" s="308"/>
      <c r="EM154" s="308"/>
      <c r="EN154" s="308"/>
      <c r="EO154" s="308"/>
      <c r="EP154" s="308"/>
      <c r="EQ154" s="308"/>
      <c r="ER154" s="308"/>
      <c r="ES154" s="308"/>
      <c r="ET154" s="308"/>
      <c r="EU154" s="308"/>
      <c r="EV154" s="308"/>
      <c r="EW154" s="308"/>
      <c r="EX154" s="308"/>
      <c r="EY154" s="308"/>
      <c r="EZ154" s="308"/>
      <c r="FA154" s="308"/>
      <c r="FB154" s="308"/>
      <c r="FC154" s="308"/>
      <c r="FD154" s="308"/>
      <c r="FE154" s="308"/>
      <c r="FF154" s="308"/>
      <c r="FG154" s="308"/>
      <c r="FH154" s="308"/>
      <c r="FI154" s="308"/>
      <c r="FJ154" s="308"/>
      <c r="FK154" s="308"/>
      <c r="FL154" s="308"/>
      <c r="FM154" s="308"/>
      <c r="FN154" s="308"/>
      <c r="FO154" s="308"/>
      <c r="FP154" s="308"/>
      <c r="FQ154" s="308"/>
      <c r="FR154" s="308"/>
      <c r="FS154" s="308"/>
      <c r="FT154" s="308"/>
      <c r="FU154" s="308"/>
      <c r="FV154" s="308"/>
      <c r="FW154" s="308"/>
      <c r="FX154" s="308"/>
      <c r="FY154" s="308"/>
      <c r="FZ154" s="308"/>
      <c r="GA154" s="308"/>
      <c r="GB154" s="308"/>
      <c r="GC154" s="308"/>
      <c r="GD154" s="308"/>
      <c r="GE154" s="308"/>
      <c r="GF154" s="308"/>
      <c r="GG154" s="308"/>
      <c r="GH154" s="308"/>
      <c r="GI154" s="308"/>
      <c r="GJ154" s="308"/>
      <c r="GK154" s="308"/>
      <c r="GL154" s="308"/>
      <c r="GM154" s="308"/>
      <c r="GN154" s="308"/>
      <c r="GO154" s="308"/>
      <c r="GP154" s="308"/>
      <c r="GQ154" s="308"/>
      <c r="GR154" s="308"/>
      <c r="GS154" s="308"/>
      <c r="GT154" s="308"/>
      <c r="GU154" s="308"/>
      <c r="GV154" s="308"/>
      <c r="GW154" s="308"/>
      <c r="GX154" s="308"/>
      <c r="GY154" s="308"/>
      <c r="GZ154" s="308"/>
      <c r="HA154" s="308"/>
      <c r="HB154" s="308"/>
      <c r="HC154" s="308"/>
      <c r="HD154" s="308"/>
      <c r="HE154" s="308"/>
      <c r="HF154" s="308"/>
      <c r="HG154" s="308"/>
      <c r="HH154" s="308"/>
      <c r="HI154" s="308"/>
      <c r="HJ154" s="308"/>
      <c r="HK154" s="308"/>
      <c r="HL154" s="308"/>
      <c r="HM154" s="308"/>
      <c r="HN154" s="308"/>
      <c r="HO154" s="308"/>
      <c r="HP154" s="308"/>
      <c r="HQ154" s="308"/>
      <c r="HR154" s="308"/>
      <c r="HS154" s="308"/>
      <c r="HT154" s="308"/>
      <c r="HU154" s="308"/>
      <c r="HV154" s="308"/>
      <c r="HW154" s="308"/>
      <c r="HX154" s="308"/>
      <c r="HY154" s="308"/>
      <c r="HZ154" s="308"/>
      <c r="IA154" s="308"/>
      <c r="IB154" s="308"/>
      <c r="IC154" s="308"/>
      <c r="ID154" s="308"/>
      <c r="IE154" s="308"/>
      <c r="IF154" s="308"/>
      <c r="IG154" s="308"/>
      <c r="IH154" s="308"/>
      <c r="II154" s="308"/>
    </row>
    <row r="155" spans="1:243" ht="12" customHeight="1">
      <c r="A155" s="323"/>
      <c r="B155" s="542"/>
      <c r="C155" s="542"/>
      <c r="D155" s="542" t="s">
        <v>229</v>
      </c>
      <c r="E155" s="542" t="s">
        <v>744</v>
      </c>
      <c r="F155" s="542" t="s">
        <v>813</v>
      </c>
      <c r="G155" s="529"/>
      <c r="H155" s="539">
        <f t="shared" si="12"/>
        <v>1737</v>
      </c>
      <c r="I155" s="543"/>
      <c r="J155" s="544" t="str">
        <f t="shared" si="13"/>
        <v>1,656 - 1,821</v>
      </c>
      <c r="K155" s="543"/>
      <c r="L155" s="543">
        <v>109</v>
      </c>
      <c r="M155" s="543"/>
      <c r="N155" s="543">
        <v>152</v>
      </c>
      <c r="O155" s="543"/>
      <c r="P155" s="543">
        <v>450</v>
      </c>
      <c r="Q155" s="543"/>
      <c r="R155" s="543">
        <v>418</v>
      </c>
      <c r="S155" s="543"/>
      <c r="T155" s="543">
        <v>305</v>
      </c>
      <c r="U155" s="543"/>
      <c r="V155" s="543">
        <v>303</v>
      </c>
      <c r="W155" s="543"/>
      <c r="X155" s="545">
        <v>58</v>
      </c>
      <c r="Y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08"/>
      <c r="AK155" s="308"/>
      <c r="AL155" s="308"/>
      <c r="AM155" s="308"/>
      <c r="AN155" s="308"/>
      <c r="AO155" s="308"/>
      <c r="AP155" s="308"/>
      <c r="AQ155" s="308"/>
      <c r="AR155" s="308"/>
      <c r="AS155" s="308"/>
      <c r="AT155" s="308"/>
      <c r="AU155" s="308"/>
      <c r="AV155" s="308"/>
      <c r="AW155" s="308"/>
      <c r="AX155" s="308"/>
      <c r="AY155" s="308"/>
      <c r="AZ155" s="308"/>
      <c r="BA155" s="308"/>
      <c r="BB155" s="308"/>
      <c r="BC155" s="308"/>
      <c r="BD155" s="308"/>
      <c r="BE155" s="308"/>
      <c r="BF155" s="308"/>
      <c r="BG155" s="308"/>
      <c r="BH155" s="308"/>
      <c r="BI155" s="308"/>
      <c r="BJ155" s="308"/>
      <c r="BK155" s="308"/>
      <c r="BL155" s="308"/>
      <c r="BM155" s="308"/>
      <c r="BN155" s="308"/>
      <c r="BO155" s="308"/>
      <c r="BP155" s="308"/>
      <c r="BQ155" s="308"/>
      <c r="BR155" s="308"/>
      <c r="BS155" s="308"/>
      <c r="BT155" s="308"/>
      <c r="BU155" s="308"/>
      <c r="BV155" s="308"/>
      <c r="BW155" s="308"/>
      <c r="BX155" s="308"/>
      <c r="BY155" s="308"/>
      <c r="BZ155" s="308"/>
      <c r="CA155" s="308"/>
      <c r="CB155" s="308"/>
      <c r="CC155" s="308"/>
      <c r="CD155" s="308"/>
      <c r="CE155" s="308"/>
      <c r="CF155" s="308"/>
      <c r="CG155" s="308"/>
      <c r="CH155" s="308"/>
      <c r="CI155" s="308"/>
      <c r="CJ155" s="308"/>
      <c r="CK155" s="308"/>
      <c r="CL155" s="308"/>
      <c r="CM155" s="308"/>
      <c r="CN155" s="308"/>
      <c r="CO155" s="308"/>
      <c r="CP155" s="308"/>
      <c r="CQ155" s="308"/>
      <c r="CR155" s="308"/>
      <c r="CS155" s="308"/>
      <c r="CT155" s="308"/>
      <c r="CU155" s="308"/>
      <c r="CV155" s="308"/>
      <c r="CW155" s="308"/>
      <c r="CX155" s="308"/>
      <c r="CY155" s="308"/>
      <c r="CZ155" s="308"/>
      <c r="DA155" s="308"/>
      <c r="DB155" s="308"/>
      <c r="DC155" s="308"/>
      <c r="DD155" s="308"/>
      <c r="DE155" s="308"/>
      <c r="DF155" s="308"/>
      <c r="DG155" s="308"/>
      <c r="DH155" s="308"/>
      <c r="DI155" s="308"/>
      <c r="DJ155" s="308"/>
      <c r="DK155" s="308"/>
      <c r="DL155" s="308"/>
      <c r="DM155" s="308"/>
      <c r="DN155" s="308"/>
      <c r="DO155" s="308"/>
      <c r="DP155" s="308"/>
      <c r="DQ155" s="308"/>
      <c r="DR155" s="308"/>
      <c r="DS155" s="308"/>
      <c r="DT155" s="308"/>
      <c r="DU155" s="308"/>
      <c r="DV155" s="308"/>
      <c r="DW155" s="308"/>
      <c r="DX155" s="308"/>
      <c r="DY155" s="308"/>
      <c r="DZ155" s="308"/>
      <c r="EA155" s="308"/>
      <c r="EB155" s="308"/>
      <c r="EC155" s="308"/>
      <c r="ED155" s="308"/>
      <c r="EE155" s="308"/>
      <c r="EF155" s="308"/>
      <c r="EG155" s="308"/>
      <c r="EH155" s="308"/>
      <c r="EI155" s="308"/>
      <c r="EJ155" s="308"/>
      <c r="EK155" s="308"/>
      <c r="EL155" s="308"/>
      <c r="EM155" s="308"/>
      <c r="EN155" s="308"/>
      <c r="EO155" s="308"/>
      <c r="EP155" s="308"/>
      <c r="EQ155" s="308"/>
      <c r="ER155" s="308"/>
      <c r="ES155" s="308"/>
      <c r="ET155" s="308"/>
      <c r="EU155" s="308"/>
      <c r="EV155" s="308"/>
      <c r="EW155" s="308"/>
      <c r="EX155" s="308"/>
      <c r="EY155" s="308"/>
      <c r="EZ155" s="308"/>
      <c r="FA155" s="308"/>
      <c r="FB155" s="308"/>
      <c r="FC155" s="308"/>
      <c r="FD155" s="308"/>
      <c r="FE155" s="308"/>
      <c r="FF155" s="308"/>
      <c r="FG155" s="308"/>
      <c r="FH155" s="308"/>
      <c r="FI155" s="308"/>
      <c r="FJ155" s="308"/>
      <c r="FK155" s="308"/>
      <c r="FL155" s="308"/>
      <c r="FM155" s="308"/>
      <c r="FN155" s="308"/>
      <c r="FO155" s="308"/>
      <c r="FP155" s="308"/>
      <c r="FQ155" s="308"/>
      <c r="FR155" s="308"/>
      <c r="FS155" s="308"/>
      <c r="FT155" s="308"/>
      <c r="FU155" s="308"/>
      <c r="FV155" s="308"/>
      <c r="FW155" s="308"/>
      <c r="FX155" s="308"/>
      <c r="FY155" s="308"/>
      <c r="FZ155" s="308"/>
      <c r="GA155" s="308"/>
      <c r="GB155" s="308"/>
      <c r="GC155" s="308"/>
      <c r="GD155" s="308"/>
      <c r="GE155" s="308"/>
      <c r="GF155" s="308"/>
      <c r="GG155" s="308"/>
      <c r="GH155" s="308"/>
      <c r="GI155" s="308"/>
      <c r="GJ155" s="308"/>
      <c r="GK155" s="308"/>
      <c r="GL155" s="308"/>
      <c r="GM155" s="308"/>
      <c r="GN155" s="308"/>
      <c r="GO155" s="308"/>
      <c r="GP155" s="308"/>
      <c r="GQ155" s="308"/>
      <c r="GR155" s="308"/>
      <c r="GS155" s="308"/>
      <c r="GT155" s="308"/>
      <c r="GU155" s="308"/>
      <c r="GV155" s="308"/>
      <c r="GW155" s="308"/>
      <c r="GX155" s="308"/>
      <c r="GY155" s="308"/>
      <c r="GZ155" s="308"/>
      <c r="HA155" s="308"/>
      <c r="HB155" s="308"/>
      <c r="HC155" s="308"/>
      <c r="HD155" s="308"/>
      <c r="HE155" s="308"/>
      <c r="HF155" s="308"/>
      <c r="HG155" s="308"/>
      <c r="HH155" s="308"/>
      <c r="HI155" s="308"/>
      <c r="HJ155" s="308"/>
      <c r="HK155" s="308"/>
      <c r="HL155" s="308"/>
      <c r="HM155" s="308"/>
      <c r="HN155" s="308"/>
      <c r="HO155" s="308"/>
      <c r="HP155" s="308"/>
      <c r="HQ155" s="308"/>
      <c r="HR155" s="308"/>
      <c r="HS155" s="308"/>
      <c r="HT155" s="308"/>
      <c r="HU155" s="308"/>
      <c r="HV155" s="308"/>
      <c r="HW155" s="308"/>
      <c r="HX155" s="308"/>
      <c r="HY155" s="308"/>
      <c r="HZ155" s="308"/>
      <c r="IA155" s="308"/>
      <c r="IB155" s="308"/>
      <c r="IC155" s="308"/>
      <c r="ID155" s="308"/>
      <c r="IE155" s="308"/>
      <c r="IF155" s="308"/>
      <c r="IG155" s="308"/>
      <c r="IH155" s="308"/>
      <c r="II155" s="308"/>
    </row>
    <row r="156" spans="1:243" ht="12" customHeight="1">
      <c r="A156" s="323"/>
      <c r="B156" s="542"/>
      <c r="C156" s="542"/>
      <c r="D156" s="542" t="s">
        <v>201</v>
      </c>
      <c r="E156" s="542" t="s">
        <v>745</v>
      </c>
      <c r="F156" s="542" t="s">
        <v>202</v>
      </c>
      <c r="G156" s="529"/>
      <c r="H156" s="539">
        <f t="shared" si="12"/>
        <v>1556</v>
      </c>
      <c r="I156" s="543"/>
      <c r="J156" s="544" t="str">
        <f t="shared" si="13"/>
        <v>1,480 - 1,635</v>
      </c>
      <c r="K156" s="543"/>
      <c r="L156" s="543">
        <v>59</v>
      </c>
      <c r="M156" s="543"/>
      <c r="N156" s="543">
        <v>113</v>
      </c>
      <c r="O156" s="543"/>
      <c r="P156" s="543">
        <v>468</v>
      </c>
      <c r="Q156" s="543"/>
      <c r="R156" s="543">
        <v>459</v>
      </c>
      <c r="S156" s="543"/>
      <c r="T156" s="543">
        <v>269</v>
      </c>
      <c r="U156" s="543"/>
      <c r="V156" s="543">
        <v>188</v>
      </c>
      <c r="W156" s="543"/>
      <c r="X156" s="545">
        <v>48</v>
      </c>
      <c r="Y156" s="308"/>
      <c r="AA156" s="308"/>
      <c r="AB156" s="308"/>
      <c r="AC156" s="308"/>
      <c r="AD156" s="308"/>
      <c r="AE156" s="308"/>
      <c r="AF156" s="308"/>
      <c r="AG156" s="308"/>
      <c r="AH156" s="308"/>
      <c r="AI156" s="308"/>
      <c r="AJ156" s="308"/>
      <c r="AK156" s="308"/>
      <c r="AL156" s="308"/>
      <c r="AM156" s="308"/>
      <c r="AN156" s="308"/>
      <c r="AO156" s="308"/>
      <c r="AP156" s="308"/>
      <c r="AQ156" s="308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8"/>
      <c r="CC156" s="308"/>
      <c r="CD156" s="308"/>
      <c r="CE156" s="308"/>
      <c r="CF156" s="308"/>
      <c r="CG156" s="308"/>
      <c r="CH156" s="308"/>
      <c r="CI156" s="308"/>
      <c r="CJ156" s="308"/>
      <c r="CK156" s="308"/>
      <c r="CL156" s="308"/>
      <c r="CM156" s="308"/>
      <c r="CN156" s="308"/>
      <c r="CO156" s="308"/>
      <c r="CP156" s="308"/>
      <c r="CQ156" s="308"/>
      <c r="CR156" s="308"/>
      <c r="CS156" s="308"/>
      <c r="CT156" s="308"/>
      <c r="CU156" s="308"/>
      <c r="CV156" s="308"/>
      <c r="CW156" s="308"/>
      <c r="CX156" s="308"/>
      <c r="CY156" s="308"/>
      <c r="CZ156" s="308"/>
      <c r="DA156" s="308"/>
      <c r="DB156" s="308"/>
      <c r="DC156" s="308"/>
      <c r="DD156" s="308"/>
      <c r="DE156" s="308"/>
      <c r="DF156" s="308"/>
      <c r="DG156" s="308"/>
      <c r="DH156" s="308"/>
      <c r="DI156" s="308"/>
      <c r="DJ156" s="308"/>
      <c r="DK156" s="308"/>
      <c r="DL156" s="308"/>
      <c r="DM156" s="308"/>
      <c r="DN156" s="308"/>
      <c r="DO156" s="308"/>
      <c r="DP156" s="308"/>
      <c r="DQ156" s="308"/>
      <c r="DR156" s="308"/>
      <c r="DS156" s="308"/>
      <c r="DT156" s="308"/>
      <c r="DU156" s="308"/>
      <c r="DV156" s="308"/>
      <c r="DW156" s="308"/>
      <c r="DX156" s="308"/>
      <c r="DY156" s="308"/>
      <c r="DZ156" s="308"/>
      <c r="EA156" s="308"/>
      <c r="EB156" s="308"/>
      <c r="EC156" s="308"/>
      <c r="ED156" s="308"/>
      <c r="EE156" s="308"/>
      <c r="EF156" s="308"/>
      <c r="EG156" s="308"/>
      <c r="EH156" s="308"/>
      <c r="EI156" s="308"/>
      <c r="EJ156" s="308"/>
      <c r="EK156" s="308"/>
      <c r="EL156" s="308"/>
      <c r="EM156" s="308"/>
      <c r="EN156" s="308"/>
      <c r="EO156" s="308"/>
      <c r="EP156" s="308"/>
      <c r="EQ156" s="308"/>
      <c r="ER156" s="308"/>
      <c r="ES156" s="308"/>
      <c r="ET156" s="308"/>
      <c r="EU156" s="308"/>
      <c r="EV156" s="308"/>
      <c r="EW156" s="308"/>
      <c r="EX156" s="308"/>
      <c r="EY156" s="308"/>
      <c r="EZ156" s="308"/>
      <c r="FA156" s="308"/>
      <c r="FB156" s="308"/>
      <c r="FC156" s="308"/>
      <c r="FD156" s="308"/>
      <c r="FE156" s="308"/>
      <c r="FF156" s="308"/>
      <c r="FG156" s="308"/>
      <c r="FH156" s="308"/>
      <c r="FI156" s="308"/>
      <c r="FJ156" s="308"/>
      <c r="FK156" s="308"/>
      <c r="FL156" s="308"/>
      <c r="FM156" s="308"/>
      <c r="FN156" s="308"/>
      <c r="FO156" s="308"/>
      <c r="FP156" s="308"/>
      <c r="FQ156" s="308"/>
      <c r="FR156" s="308"/>
      <c r="FS156" s="308"/>
      <c r="FT156" s="308"/>
      <c r="FU156" s="308"/>
      <c r="FV156" s="308"/>
      <c r="FW156" s="308"/>
      <c r="FX156" s="308"/>
      <c r="FY156" s="308"/>
      <c r="FZ156" s="308"/>
      <c r="GA156" s="308"/>
      <c r="GB156" s="308"/>
      <c r="GC156" s="308"/>
      <c r="GD156" s="308"/>
      <c r="GE156" s="308"/>
      <c r="GF156" s="308"/>
      <c r="GG156" s="308"/>
      <c r="GH156" s="308"/>
      <c r="GI156" s="308"/>
      <c r="GJ156" s="308"/>
      <c r="GK156" s="308"/>
      <c r="GL156" s="308"/>
      <c r="GM156" s="308"/>
      <c r="GN156" s="308"/>
      <c r="GO156" s="308"/>
      <c r="GP156" s="308"/>
      <c r="GQ156" s="308"/>
      <c r="GR156" s="308"/>
      <c r="GS156" s="308"/>
      <c r="GT156" s="308"/>
      <c r="GU156" s="308"/>
      <c r="GV156" s="308"/>
      <c r="GW156" s="308"/>
      <c r="GX156" s="308"/>
      <c r="GY156" s="308"/>
      <c r="GZ156" s="308"/>
      <c r="HA156" s="308"/>
      <c r="HB156" s="308"/>
      <c r="HC156" s="308"/>
      <c r="HD156" s="308"/>
      <c r="HE156" s="308"/>
      <c r="HF156" s="308"/>
      <c r="HG156" s="308"/>
      <c r="HH156" s="308"/>
      <c r="HI156" s="308"/>
      <c r="HJ156" s="308"/>
      <c r="HK156" s="308"/>
      <c r="HL156" s="308"/>
      <c r="HM156" s="308"/>
      <c r="HN156" s="308"/>
      <c r="HO156" s="308"/>
      <c r="HP156" s="308"/>
      <c r="HQ156" s="308"/>
      <c r="HR156" s="308"/>
      <c r="HS156" s="308"/>
      <c r="HT156" s="308"/>
      <c r="HU156" s="308"/>
      <c r="HV156" s="308"/>
      <c r="HW156" s="308"/>
      <c r="HX156" s="308"/>
      <c r="HY156" s="308"/>
      <c r="HZ156" s="308"/>
      <c r="IA156" s="308"/>
      <c r="IB156" s="308"/>
      <c r="IC156" s="308"/>
      <c r="ID156" s="308"/>
      <c r="IE156" s="308"/>
      <c r="IF156" s="308"/>
      <c r="IG156" s="308"/>
      <c r="IH156" s="308"/>
      <c r="II156" s="308"/>
    </row>
    <row r="157" spans="1:243" ht="12" customHeight="1">
      <c r="A157" s="323"/>
      <c r="B157" s="542"/>
      <c r="C157" s="542"/>
      <c r="D157" s="542" t="s">
        <v>203</v>
      </c>
      <c r="E157" s="542" t="s">
        <v>746</v>
      </c>
      <c r="F157" s="542" t="s">
        <v>300</v>
      </c>
      <c r="G157" s="529"/>
      <c r="H157" s="539">
        <f t="shared" si="12"/>
        <v>1722</v>
      </c>
      <c r="I157" s="543"/>
      <c r="J157" s="544" t="str">
        <f t="shared" si="13"/>
        <v>1,642 - 1,805</v>
      </c>
      <c r="K157" s="543"/>
      <c r="L157" s="543">
        <v>81</v>
      </c>
      <c r="M157" s="543"/>
      <c r="N157" s="543">
        <v>135</v>
      </c>
      <c r="O157" s="543"/>
      <c r="P157" s="543">
        <v>500</v>
      </c>
      <c r="Q157" s="543"/>
      <c r="R157" s="543">
        <v>416</v>
      </c>
      <c r="S157" s="543"/>
      <c r="T157" s="543">
        <v>314</v>
      </c>
      <c r="U157" s="543"/>
      <c r="V157" s="543">
        <v>276</v>
      </c>
      <c r="W157" s="543"/>
      <c r="X157" s="545">
        <v>58</v>
      </c>
      <c r="Y157" s="308"/>
      <c r="AA157" s="308"/>
      <c r="AB157" s="308"/>
      <c r="AC157" s="308"/>
      <c r="AD157" s="308"/>
      <c r="AE157" s="308"/>
      <c r="AF157" s="308"/>
      <c r="AG157" s="308"/>
      <c r="AH157" s="308"/>
      <c r="AI157" s="308"/>
      <c r="AJ157" s="308"/>
      <c r="AK157" s="308"/>
      <c r="AL157" s="308"/>
      <c r="AM157" s="308"/>
      <c r="AN157" s="308"/>
      <c r="AO157" s="308"/>
      <c r="AP157" s="308"/>
      <c r="AQ157" s="308"/>
      <c r="AR157" s="308"/>
      <c r="AS157" s="308"/>
      <c r="AT157" s="308"/>
      <c r="AU157" s="308"/>
      <c r="AV157" s="308"/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J157" s="308"/>
      <c r="BK157" s="308"/>
      <c r="BL157" s="308"/>
      <c r="BM157" s="308"/>
      <c r="BN157" s="308"/>
      <c r="BO157" s="308"/>
      <c r="BP157" s="308"/>
      <c r="BQ157" s="308"/>
      <c r="BR157" s="308"/>
      <c r="BS157" s="308"/>
      <c r="BT157" s="308"/>
      <c r="BU157" s="308"/>
      <c r="BV157" s="308"/>
      <c r="BW157" s="308"/>
      <c r="BX157" s="308"/>
      <c r="BY157" s="308"/>
      <c r="BZ157" s="308"/>
      <c r="CA157" s="308"/>
      <c r="CB157" s="308"/>
      <c r="CC157" s="308"/>
      <c r="CD157" s="308"/>
      <c r="CE157" s="308"/>
      <c r="CF157" s="308"/>
      <c r="CG157" s="308"/>
      <c r="CH157" s="308"/>
      <c r="CI157" s="308"/>
      <c r="CJ157" s="308"/>
      <c r="CK157" s="308"/>
      <c r="CL157" s="308"/>
      <c r="CM157" s="308"/>
      <c r="CN157" s="308"/>
      <c r="CO157" s="308"/>
      <c r="CP157" s="308"/>
      <c r="CQ157" s="308"/>
      <c r="CR157" s="308"/>
      <c r="CS157" s="308"/>
      <c r="CT157" s="308"/>
      <c r="CU157" s="308"/>
      <c r="CV157" s="308"/>
      <c r="CW157" s="308"/>
      <c r="CX157" s="308"/>
      <c r="CY157" s="308"/>
      <c r="CZ157" s="308"/>
      <c r="DA157" s="308"/>
      <c r="DB157" s="308"/>
      <c r="DC157" s="308"/>
      <c r="DD157" s="308"/>
      <c r="DE157" s="308"/>
      <c r="DF157" s="308"/>
      <c r="DG157" s="308"/>
      <c r="DH157" s="308"/>
      <c r="DI157" s="308"/>
      <c r="DJ157" s="308"/>
      <c r="DK157" s="308"/>
      <c r="DL157" s="308"/>
      <c r="DM157" s="308"/>
      <c r="DN157" s="308"/>
      <c r="DO157" s="308"/>
      <c r="DP157" s="308"/>
      <c r="DQ157" s="308"/>
      <c r="DR157" s="308"/>
      <c r="DS157" s="308"/>
      <c r="DT157" s="308"/>
      <c r="DU157" s="308"/>
      <c r="DV157" s="308"/>
      <c r="DW157" s="308"/>
      <c r="DX157" s="308"/>
      <c r="DY157" s="308"/>
      <c r="DZ157" s="308"/>
      <c r="EA157" s="308"/>
      <c r="EB157" s="308"/>
      <c r="EC157" s="308"/>
      <c r="ED157" s="308"/>
      <c r="EE157" s="308"/>
      <c r="EF157" s="308"/>
      <c r="EG157" s="308"/>
      <c r="EH157" s="308"/>
      <c r="EI157" s="308"/>
      <c r="EJ157" s="308"/>
      <c r="EK157" s="308"/>
      <c r="EL157" s="308"/>
      <c r="EM157" s="308"/>
      <c r="EN157" s="308"/>
      <c r="EO157" s="308"/>
      <c r="EP157" s="308"/>
      <c r="EQ157" s="308"/>
      <c r="ER157" s="308"/>
      <c r="ES157" s="308"/>
      <c r="ET157" s="308"/>
      <c r="EU157" s="308"/>
      <c r="EV157" s="308"/>
      <c r="EW157" s="308"/>
      <c r="EX157" s="308"/>
      <c r="EY157" s="308"/>
      <c r="EZ157" s="308"/>
      <c r="FA157" s="308"/>
      <c r="FB157" s="308"/>
      <c r="FC157" s="308"/>
      <c r="FD157" s="308"/>
      <c r="FE157" s="308"/>
      <c r="FF157" s="308"/>
      <c r="FG157" s="308"/>
      <c r="FH157" s="308"/>
      <c r="FI157" s="308"/>
      <c r="FJ157" s="308"/>
      <c r="FK157" s="308"/>
      <c r="FL157" s="308"/>
      <c r="FM157" s="308"/>
      <c r="FN157" s="308"/>
      <c r="FO157" s="308"/>
      <c r="FP157" s="308"/>
      <c r="FQ157" s="308"/>
      <c r="FR157" s="308"/>
      <c r="FS157" s="308"/>
      <c r="FT157" s="308"/>
      <c r="FU157" s="308"/>
      <c r="FV157" s="308"/>
      <c r="FW157" s="308"/>
      <c r="FX157" s="308"/>
      <c r="FY157" s="308"/>
      <c r="FZ157" s="308"/>
      <c r="GA157" s="308"/>
      <c r="GB157" s="308"/>
      <c r="GC157" s="308"/>
      <c r="GD157" s="308"/>
      <c r="GE157" s="308"/>
      <c r="GF157" s="308"/>
      <c r="GG157" s="308"/>
      <c r="GH157" s="308"/>
      <c r="GI157" s="308"/>
      <c r="GJ157" s="308"/>
      <c r="GK157" s="308"/>
      <c r="GL157" s="308"/>
      <c r="GM157" s="308"/>
      <c r="GN157" s="308"/>
      <c r="GO157" s="308"/>
      <c r="GP157" s="308"/>
      <c r="GQ157" s="308"/>
      <c r="GR157" s="308"/>
      <c r="GS157" s="308"/>
      <c r="GT157" s="308"/>
      <c r="GU157" s="308"/>
      <c r="GV157" s="308"/>
      <c r="GW157" s="308"/>
      <c r="GX157" s="308"/>
      <c r="GY157" s="308"/>
      <c r="GZ157" s="308"/>
      <c r="HA157" s="308"/>
      <c r="HB157" s="308"/>
      <c r="HC157" s="308"/>
      <c r="HD157" s="308"/>
      <c r="HE157" s="308"/>
      <c r="HF157" s="308"/>
      <c r="HG157" s="308"/>
      <c r="HH157" s="308"/>
      <c r="HI157" s="308"/>
      <c r="HJ157" s="308"/>
      <c r="HK157" s="308"/>
      <c r="HL157" s="308"/>
      <c r="HM157" s="308"/>
      <c r="HN157" s="308"/>
      <c r="HO157" s="308"/>
      <c r="HP157" s="308"/>
      <c r="HQ157" s="308"/>
      <c r="HR157" s="308"/>
      <c r="HS157" s="308"/>
      <c r="HT157" s="308"/>
      <c r="HU157" s="308"/>
      <c r="HV157" s="308"/>
      <c r="HW157" s="308"/>
      <c r="HX157" s="308"/>
      <c r="HY157" s="308"/>
      <c r="HZ157" s="308"/>
      <c r="IA157" s="308"/>
      <c r="IB157" s="308"/>
      <c r="IC157" s="308"/>
      <c r="ID157" s="308"/>
      <c r="IE157" s="308"/>
      <c r="IF157" s="308"/>
      <c r="IG157" s="308"/>
      <c r="IH157" s="308"/>
      <c r="II157" s="308"/>
    </row>
    <row r="158" spans="1:243" ht="12" customHeight="1">
      <c r="A158" s="323"/>
      <c r="B158" s="542"/>
      <c r="C158" s="542"/>
      <c r="D158" s="542" t="s">
        <v>230</v>
      </c>
      <c r="E158" s="542" t="s">
        <v>747</v>
      </c>
      <c r="F158" s="542" t="s">
        <v>547</v>
      </c>
      <c r="G158" s="529"/>
      <c r="H158" s="539">
        <f t="shared" si="12"/>
        <v>1550</v>
      </c>
      <c r="I158" s="543"/>
      <c r="J158" s="544" t="str">
        <f t="shared" si="13"/>
        <v>1,474 - 1,629</v>
      </c>
      <c r="K158" s="543"/>
      <c r="L158" s="543">
        <v>57</v>
      </c>
      <c r="M158" s="543"/>
      <c r="N158" s="543">
        <v>112</v>
      </c>
      <c r="O158" s="543"/>
      <c r="P158" s="543">
        <v>394</v>
      </c>
      <c r="Q158" s="543"/>
      <c r="R158" s="543">
        <v>396</v>
      </c>
      <c r="S158" s="543"/>
      <c r="T158" s="543">
        <v>303</v>
      </c>
      <c r="U158" s="543"/>
      <c r="V158" s="543">
        <v>288</v>
      </c>
      <c r="W158" s="543"/>
      <c r="X158" s="545">
        <v>30</v>
      </c>
      <c r="Y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  <c r="AO158" s="308"/>
      <c r="AP158" s="308"/>
      <c r="AQ158" s="308"/>
      <c r="AR158" s="308"/>
      <c r="AS158" s="308"/>
      <c r="AT158" s="308"/>
      <c r="AU158" s="308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8"/>
      <c r="BG158" s="308"/>
      <c r="BH158" s="308"/>
      <c r="BI158" s="308"/>
      <c r="BJ158" s="308"/>
      <c r="BK158" s="308"/>
      <c r="BL158" s="308"/>
      <c r="BM158" s="308"/>
      <c r="BN158" s="308"/>
      <c r="BO158" s="308"/>
      <c r="BP158" s="308"/>
      <c r="BQ158" s="308"/>
      <c r="BR158" s="308"/>
      <c r="BS158" s="308"/>
      <c r="BT158" s="308"/>
      <c r="BU158" s="308"/>
      <c r="BV158" s="308"/>
      <c r="BW158" s="308"/>
      <c r="BX158" s="308"/>
      <c r="BY158" s="308"/>
      <c r="BZ158" s="308"/>
      <c r="CA158" s="308"/>
      <c r="CB158" s="308"/>
      <c r="CC158" s="308"/>
      <c r="CD158" s="308"/>
      <c r="CE158" s="308"/>
      <c r="CF158" s="308"/>
      <c r="CG158" s="308"/>
      <c r="CH158" s="308"/>
      <c r="CI158" s="308"/>
      <c r="CJ158" s="308"/>
      <c r="CK158" s="308"/>
      <c r="CL158" s="308"/>
      <c r="CM158" s="308"/>
      <c r="CN158" s="308"/>
      <c r="CO158" s="308"/>
      <c r="CP158" s="308"/>
      <c r="CQ158" s="308"/>
      <c r="CR158" s="308"/>
      <c r="CS158" s="308"/>
      <c r="CT158" s="308"/>
      <c r="CU158" s="308"/>
      <c r="CV158" s="308"/>
      <c r="CW158" s="308"/>
      <c r="CX158" s="308"/>
      <c r="CY158" s="308"/>
      <c r="CZ158" s="308"/>
      <c r="DA158" s="308"/>
      <c r="DB158" s="308"/>
      <c r="DC158" s="308"/>
      <c r="DD158" s="308"/>
      <c r="DE158" s="308"/>
      <c r="DF158" s="308"/>
      <c r="DG158" s="308"/>
      <c r="DH158" s="308"/>
      <c r="DI158" s="308"/>
      <c r="DJ158" s="308"/>
      <c r="DK158" s="308"/>
      <c r="DL158" s="308"/>
      <c r="DM158" s="308"/>
      <c r="DN158" s="308"/>
      <c r="DO158" s="308"/>
      <c r="DP158" s="308"/>
      <c r="DQ158" s="308"/>
      <c r="DR158" s="308"/>
      <c r="DS158" s="308"/>
      <c r="DT158" s="308"/>
      <c r="DU158" s="308"/>
      <c r="DV158" s="308"/>
      <c r="DW158" s="308"/>
      <c r="DX158" s="308"/>
      <c r="DY158" s="308"/>
      <c r="DZ158" s="308"/>
      <c r="EA158" s="308"/>
      <c r="EB158" s="308"/>
      <c r="EC158" s="308"/>
      <c r="ED158" s="308"/>
      <c r="EE158" s="308"/>
      <c r="EF158" s="308"/>
      <c r="EG158" s="308"/>
      <c r="EH158" s="308"/>
      <c r="EI158" s="308"/>
      <c r="EJ158" s="308"/>
      <c r="EK158" s="308"/>
      <c r="EL158" s="308"/>
      <c r="EM158" s="308"/>
      <c r="EN158" s="308"/>
      <c r="EO158" s="308"/>
      <c r="EP158" s="308"/>
      <c r="EQ158" s="308"/>
      <c r="ER158" s="308"/>
      <c r="ES158" s="308"/>
      <c r="ET158" s="308"/>
      <c r="EU158" s="308"/>
      <c r="EV158" s="308"/>
      <c r="EW158" s="308"/>
      <c r="EX158" s="308"/>
      <c r="EY158" s="308"/>
      <c r="EZ158" s="308"/>
      <c r="FA158" s="308"/>
      <c r="FB158" s="308"/>
      <c r="FC158" s="308"/>
      <c r="FD158" s="308"/>
      <c r="FE158" s="308"/>
      <c r="FF158" s="308"/>
      <c r="FG158" s="308"/>
      <c r="FH158" s="308"/>
      <c r="FI158" s="308"/>
      <c r="FJ158" s="308"/>
      <c r="FK158" s="308"/>
      <c r="FL158" s="308"/>
      <c r="FM158" s="308"/>
      <c r="FN158" s="308"/>
      <c r="FO158" s="308"/>
      <c r="FP158" s="308"/>
      <c r="FQ158" s="308"/>
      <c r="FR158" s="308"/>
      <c r="FS158" s="308"/>
      <c r="FT158" s="308"/>
      <c r="FU158" s="308"/>
      <c r="FV158" s="308"/>
      <c r="FW158" s="308"/>
      <c r="FX158" s="308"/>
      <c r="FY158" s="308"/>
      <c r="FZ158" s="308"/>
      <c r="GA158" s="308"/>
      <c r="GB158" s="308"/>
      <c r="GC158" s="308"/>
      <c r="GD158" s="308"/>
      <c r="GE158" s="308"/>
      <c r="GF158" s="308"/>
      <c r="GG158" s="308"/>
      <c r="GH158" s="308"/>
      <c r="GI158" s="308"/>
      <c r="GJ158" s="308"/>
      <c r="GK158" s="308"/>
      <c r="GL158" s="308"/>
      <c r="GM158" s="308"/>
      <c r="GN158" s="308"/>
      <c r="GO158" s="308"/>
      <c r="GP158" s="308"/>
      <c r="GQ158" s="308"/>
      <c r="GR158" s="308"/>
      <c r="GS158" s="308"/>
      <c r="GT158" s="308"/>
      <c r="GU158" s="308"/>
      <c r="GV158" s="308"/>
      <c r="GW158" s="308"/>
      <c r="GX158" s="308"/>
      <c r="GY158" s="308"/>
      <c r="GZ158" s="308"/>
      <c r="HA158" s="308"/>
      <c r="HB158" s="308"/>
      <c r="HC158" s="308"/>
      <c r="HD158" s="308"/>
      <c r="HE158" s="308"/>
      <c r="HF158" s="308"/>
      <c r="HG158" s="308"/>
      <c r="HH158" s="308"/>
      <c r="HI158" s="308"/>
      <c r="HJ158" s="308"/>
      <c r="HK158" s="308"/>
      <c r="HL158" s="308"/>
      <c r="HM158" s="308"/>
      <c r="HN158" s="308"/>
      <c r="HO158" s="308"/>
      <c r="HP158" s="308"/>
      <c r="HQ158" s="308"/>
      <c r="HR158" s="308"/>
      <c r="HS158" s="308"/>
      <c r="HT158" s="308"/>
      <c r="HU158" s="308"/>
      <c r="HV158" s="308"/>
      <c r="HW158" s="308"/>
      <c r="HX158" s="308"/>
      <c r="HY158" s="308"/>
      <c r="HZ158" s="308"/>
      <c r="IA158" s="308"/>
      <c r="IB158" s="308"/>
      <c r="IC158" s="308"/>
      <c r="ID158" s="308"/>
      <c r="IE158" s="308"/>
      <c r="IF158" s="308"/>
      <c r="IG158" s="308"/>
      <c r="IH158" s="308"/>
      <c r="II158" s="308"/>
    </row>
    <row r="159" spans="1:243" ht="12" customHeight="1">
      <c r="A159" s="323"/>
      <c r="B159" s="542"/>
      <c r="C159" s="542"/>
      <c r="D159" s="542" t="s">
        <v>215</v>
      </c>
      <c r="E159" s="542" t="s">
        <v>748</v>
      </c>
      <c r="F159" s="542" t="s">
        <v>216</v>
      </c>
      <c r="G159" s="529"/>
      <c r="H159" s="539">
        <f t="shared" si="12"/>
        <v>1140</v>
      </c>
      <c r="I159" s="543"/>
      <c r="J159" s="544" t="str">
        <f t="shared" si="13"/>
        <v>1,075 - 1,208</v>
      </c>
      <c r="K159" s="543"/>
      <c r="L159" s="543">
        <v>44</v>
      </c>
      <c r="M159" s="543"/>
      <c r="N159" s="543">
        <v>68</v>
      </c>
      <c r="O159" s="543"/>
      <c r="P159" s="543">
        <v>286</v>
      </c>
      <c r="Q159" s="543"/>
      <c r="R159" s="543">
        <v>317</v>
      </c>
      <c r="S159" s="543"/>
      <c r="T159" s="543">
        <v>225</v>
      </c>
      <c r="U159" s="543"/>
      <c r="V159" s="543">
        <v>200</v>
      </c>
      <c r="W159" s="543"/>
      <c r="X159" s="545">
        <v>28</v>
      </c>
      <c r="Y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08"/>
      <c r="BG159" s="308"/>
      <c r="BH159" s="308"/>
      <c r="BI159" s="308"/>
      <c r="BJ159" s="308"/>
      <c r="BK159" s="308"/>
      <c r="BL159" s="308"/>
      <c r="BM159" s="308"/>
      <c r="BN159" s="308"/>
      <c r="BO159" s="308"/>
      <c r="BP159" s="308"/>
      <c r="BQ159" s="308"/>
      <c r="BR159" s="308"/>
      <c r="BS159" s="308"/>
      <c r="BT159" s="308"/>
      <c r="BU159" s="308"/>
      <c r="BV159" s="308"/>
      <c r="BW159" s="308"/>
      <c r="BX159" s="308"/>
      <c r="BY159" s="308"/>
      <c r="BZ159" s="308"/>
      <c r="CA159" s="308"/>
      <c r="CB159" s="308"/>
      <c r="CC159" s="308"/>
      <c r="CD159" s="308"/>
      <c r="CE159" s="308"/>
      <c r="CF159" s="308"/>
      <c r="CG159" s="308"/>
      <c r="CH159" s="308"/>
      <c r="CI159" s="308"/>
      <c r="CJ159" s="308"/>
      <c r="CK159" s="308"/>
      <c r="CL159" s="308"/>
      <c r="CM159" s="308"/>
      <c r="CN159" s="308"/>
      <c r="CO159" s="308"/>
      <c r="CP159" s="308"/>
      <c r="CQ159" s="308"/>
      <c r="CR159" s="308"/>
      <c r="CS159" s="308"/>
      <c r="CT159" s="308"/>
      <c r="CU159" s="308"/>
      <c r="CV159" s="308"/>
      <c r="CW159" s="308"/>
      <c r="CX159" s="308"/>
      <c r="CY159" s="308"/>
      <c r="CZ159" s="308"/>
      <c r="DA159" s="308"/>
      <c r="DB159" s="308"/>
      <c r="DC159" s="308"/>
      <c r="DD159" s="308"/>
      <c r="DE159" s="308"/>
      <c r="DF159" s="308"/>
      <c r="DG159" s="308"/>
      <c r="DH159" s="308"/>
      <c r="DI159" s="308"/>
      <c r="DJ159" s="308"/>
      <c r="DK159" s="308"/>
      <c r="DL159" s="308"/>
      <c r="DM159" s="308"/>
      <c r="DN159" s="308"/>
      <c r="DO159" s="308"/>
      <c r="DP159" s="308"/>
      <c r="DQ159" s="308"/>
      <c r="DR159" s="308"/>
      <c r="DS159" s="308"/>
      <c r="DT159" s="308"/>
      <c r="DU159" s="308"/>
      <c r="DV159" s="308"/>
      <c r="DW159" s="308"/>
      <c r="DX159" s="308"/>
      <c r="DY159" s="308"/>
      <c r="DZ159" s="308"/>
      <c r="EA159" s="308"/>
      <c r="EB159" s="308"/>
      <c r="EC159" s="308"/>
      <c r="ED159" s="308"/>
      <c r="EE159" s="308"/>
      <c r="EF159" s="308"/>
      <c r="EG159" s="308"/>
      <c r="EH159" s="308"/>
      <c r="EI159" s="308"/>
      <c r="EJ159" s="308"/>
      <c r="EK159" s="308"/>
      <c r="EL159" s="308"/>
      <c r="EM159" s="308"/>
      <c r="EN159" s="308"/>
      <c r="EO159" s="308"/>
      <c r="EP159" s="308"/>
      <c r="EQ159" s="308"/>
      <c r="ER159" s="308"/>
      <c r="ES159" s="308"/>
      <c r="ET159" s="308"/>
      <c r="EU159" s="308"/>
      <c r="EV159" s="308"/>
      <c r="EW159" s="308"/>
      <c r="EX159" s="308"/>
      <c r="EY159" s="308"/>
      <c r="EZ159" s="308"/>
      <c r="FA159" s="308"/>
      <c r="FB159" s="308"/>
      <c r="FC159" s="308"/>
      <c r="FD159" s="308"/>
      <c r="FE159" s="308"/>
      <c r="FF159" s="308"/>
      <c r="FG159" s="308"/>
      <c r="FH159" s="308"/>
      <c r="FI159" s="308"/>
      <c r="FJ159" s="308"/>
      <c r="FK159" s="308"/>
      <c r="FL159" s="308"/>
      <c r="FM159" s="308"/>
      <c r="FN159" s="308"/>
      <c r="FO159" s="308"/>
      <c r="FP159" s="308"/>
      <c r="FQ159" s="308"/>
      <c r="FR159" s="308"/>
      <c r="FS159" s="308"/>
      <c r="FT159" s="308"/>
      <c r="FU159" s="308"/>
      <c r="FV159" s="308"/>
      <c r="FW159" s="308"/>
      <c r="FX159" s="308"/>
      <c r="FY159" s="308"/>
      <c r="FZ159" s="308"/>
      <c r="GA159" s="308"/>
      <c r="GB159" s="308"/>
      <c r="GC159" s="308"/>
      <c r="GD159" s="308"/>
      <c r="GE159" s="308"/>
      <c r="GF159" s="308"/>
      <c r="GG159" s="308"/>
      <c r="GH159" s="308"/>
      <c r="GI159" s="308"/>
      <c r="GJ159" s="308"/>
      <c r="GK159" s="308"/>
      <c r="GL159" s="308"/>
      <c r="GM159" s="308"/>
      <c r="GN159" s="308"/>
      <c r="GO159" s="308"/>
      <c r="GP159" s="308"/>
      <c r="GQ159" s="308"/>
      <c r="GR159" s="308"/>
      <c r="GS159" s="308"/>
      <c r="GT159" s="308"/>
      <c r="GU159" s="308"/>
      <c r="GV159" s="308"/>
      <c r="GW159" s="308"/>
      <c r="GX159" s="308"/>
      <c r="GY159" s="308"/>
      <c r="GZ159" s="308"/>
      <c r="HA159" s="308"/>
      <c r="HB159" s="308"/>
      <c r="HC159" s="308"/>
      <c r="HD159" s="308"/>
      <c r="HE159" s="308"/>
      <c r="HF159" s="308"/>
      <c r="HG159" s="308"/>
      <c r="HH159" s="308"/>
      <c r="HI159" s="308"/>
      <c r="HJ159" s="308"/>
      <c r="HK159" s="308"/>
      <c r="HL159" s="308"/>
      <c r="HM159" s="308"/>
      <c r="HN159" s="308"/>
      <c r="HO159" s="308"/>
      <c r="HP159" s="308"/>
      <c r="HQ159" s="308"/>
      <c r="HR159" s="308"/>
      <c r="HS159" s="308"/>
      <c r="HT159" s="308"/>
      <c r="HU159" s="308"/>
      <c r="HV159" s="308"/>
      <c r="HW159" s="308"/>
      <c r="HX159" s="308"/>
      <c r="HY159" s="308"/>
      <c r="HZ159" s="308"/>
      <c r="IA159" s="308"/>
      <c r="IB159" s="308"/>
      <c r="IC159" s="308"/>
      <c r="ID159" s="308"/>
      <c r="IE159" s="308"/>
      <c r="IF159" s="308"/>
      <c r="IG159" s="308"/>
      <c r="IH159" s="308"/>
      <c r="II159" s="308"/>
    </row>
    <row r="160" spans="1:243" ht="12" customHeight="1">
      <c r="A160" s="323"/>
      <c r="B160" s="542"/>
      <c r="C160" s="542"/>
      <c r="D160" s="542"/>
      <c r="E160" s="542"/>
      <c r="F160" s="542"/>
      <c r="G160" s="529"/>
      <c r="H160" s="539"/>
      <c r="I160" s="543"/>
      <c r="J160" s="544"/>
      <c r="K160" s="543"/>
      <c r="L160" s="543"/>
      <c r="M160" s="543"/>
      <c r="N160" s="543"/>
      <c r="O160" s="543"/>
      <c r="P160" s="543"/>
      <c r="Q160" s="543"/>
      <c r="R160" s="543"/>
      <c r="S160" s="543"/>
      <c r="T160" s="543"/>
      <c r="U160" s="543"/>
      <c r="V160" s="543"/>
      <c r="W160" s="543"/>
      <c r="X160" s="545"/>
      <c r="Y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308"/>
      <c r="AN160" s="308"/>
      <c r="AO160" s="308"/>
      <c r="AP160" s="308"/>
      <c r="AQ160" s="308"/>
      <c r="AR160" s="308"/>
      <c r="AS160" s="308"/>
      <c r="AT160" s="308"/>
      <c r="AU160" s="308"/>
      <c r="AV160" s="308"/>
      <c r="AW160" s="308"/>
      <c r="AX160" s="308"/>
      <c r="AY160" s="308"/>
      <c r="AZ160" s="308"/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08"/>
      <c r="BM160" s="308"/>
      <c r="BN160" s="308"/>
      <c r="BO160" s="308"/>
      <c r="BP160" s="308"/>
      <c r="BQ160" s="308"/>
      <c r="BR160" s="308"/>
      <c r="BS160" s="308"/>
      <c r="BT160" s="308"/>
      <c r="BU160" s="308"/>
      <c r="BV160" s="308"/>
      <c r="BW160" s="308"/>
      <c r="BX160" s="308"/>
      <c r="BY160" s="308"/>
      <c r="BZ160" s="308"/>
      <c r="CA160" s="308"/>
      <c r="CB160" s="308"/>
      <c r="CC160" s="308"/>
      <c r="CD160" s="308"/>
      <c r="CE160" s="308"/>
      <c r="CF160" s="308"/>
      <c r="CG160" s="308"/>
      <c r="CH160" s="308"/>
      <c r="CI160" s="308"/>
      <c r="CJ160" s="308"/>
      <c r="CK160" s="308"/>
      <c r="CL160" s="308"/>
      <c r="CM160" s="308"/>
      <c r="CN160" s="308"/>
      <c r="CO160" s="308"/>
      <c r="CP160" s="308"/>
      <c r="CQ160" s="308"/>
      <c r="CR160" s="308"/>
      <c r="CS160" s="308"/>
      <c r="CT160" s="308"/>
      <c r="CU160" s="308"/>
      <c r="CV160" s="308"/>
      <c r="CW160" s="308"/>
      <c r="CX160" s="308"/>
      <c r="CY160" s="308"/>
      <c r="CZ160" s="308"/>
      <c r="DA160" s="308"/>
      <c r="DB160" s="308"/>
      <c r="DC160" s="308"/>
      <c r="DD160" s="308"/>
      <c r="DE160" s="308"/>
      <c r="DF160" s="308"/>
      <c r="DG160" s="308"/>
      <c r="DH160" s="308"/>
      <c r="DI160" s="308"/>
      <c r="DJ160" s="308"/>
      <c r="DK160" s="308"/>
      <c r="DL160" s="308"/>
      <c r="DM160" s="308"/>
      <c r="DN160" s="308"/>
      <c r="DO160" s="308"/>
      <c r="DP160" s="308"/>
      <c r="DQ160" s="308"/>
      <c r="DR160" s="308"/>
      <c r="DS160" s="308"/>
      <c r="DT160" s="308"/>
      <c r="DU160" s="308"/>
      <c r="DV160" s="308"/>
      <c r="DW160" s="308"/>
      <c r="DX160" s="308"/>
      <c r="DY160" s="308"/>
      <c r="DZ160" s="308"/>
      <c r="EA160" s="308"/>
      <c r="EB160" s="308"/>
      <c r="EC160" s="308"/>
      <c r="ED160" s="308"/>
      <c r="EE160" s="308"/>
      <c r="EF160" s="308"/>
      <c r="EG160" s="308"/>
      <c r="EH160" s="308"/>
      <c r="EI160" s="308"/>
      <c r="EJ160" s="308"/>
      <c r="EK160" s="308"/>
      <c r="EL160" s="308"/>
      <c r="EM160" s="308"/>
      <c r="EN160" s="308"/>
      <c r="EO160" s="308"/>
      <c r="EP160" s="308"/>
      <c r="EQ160" s="308"/>
      <c r="ER160" s="308"/>
      <c r="ES160" s="308"/>
      <c r="ET160" s="308"/>
      <c r="EU160" s="308"/>
      <c r="EV160" s="308"/>
      <c r="EW160" s="308"/>
      <c r="EX160" s="308"/>
      <c r="EY160" s="308"/>
      <c r="EZ160" s="308"/>
      <c r="FA160" s="308"/>
      <c r="FB160" s="308"/>
      <c r="FC160" s="308"/>
      <c r="FD160" s="308"/>
      <c r="FE160" s="308"/>
      <c r="FF160" s="308"/>
      <c r="FG160" s="308"/>
      <c r="FH160" s="308"/>
      <c r="FI160" s="308"/>
      <c r="FJ160" s="308"/>
      <c r="FK160" s="308"/>
      <c r="FL160" s="308"/>
      <c r="FM160" s="308"/>
      <c r="FN160" s="308"/>
      <c r="FO160" s="308"/>
      <c r="FP160" s="308"/>
      <c r="FQ160" s="308"/>
      <c r="FR160" s="308"/>
      <c r="FS160" s="308"/>
      <c r="FT160" s="308"/>
      <c r="FU160" s="308"/>
      <c r="FV160" s="308"/>
      <c r="FW160" s="308"/>
      <c r="FX160" s="308"/>
      <c r="FY160" s="308"/>
      <c r="FZ160" s="308"/>
      <c r="GA160" s="308"/>
      <c r="GB160" s="308"/>
      <c r="GC160" s="308"/>
      <c r="GD160" s="308"/>
      <c r="GE160" s="308"/>
      <c r="GF160" s="308"/>
      <c r="GG160" s="308"/>
      <c r="GH160" s="308"/>
      <c r="GI160" s="308"/>
      <c r="GJ160" s="308"/>
      <c r="GK160" s="308"/>
      <c r="GL160" s="308"/>
      <c r="GM160" s="308"/>
      <c r="GN160" s="308"/>
      <c r="GO160" s="308"/>
      <c r="GP160" s="308"/>
      <c r="GQ160" s="308"/>
      <c r="GR160" s="308"/>
      <c r="GS160" s="308"/>
      <c r="GT160" s="308"/>
      <c r="GU160" s="308"/>
      <c r="GV160" s="308"/>
      <c r="GW160" s="308"/>
      <c r="GX160" s="308"/>
      <c r="GY160" s="308"/>
      <c r="GZ160" s="308"/>
      <c r="HA160" s="308"/>
      <c r="HB160" s="308"/>
      <c r="HC160" s="308"/>
      <c r="HD160" s="308"/>
      <c r="HE160" s="308"/>
      <c r="HF160" s="308"/>
      <c r="HG160" s="308"/>
      <c r="HH160" s="308"/>
      <c r="HI160" s="308"/>
      <c r="HJ160" s="308"/>
      <c r="HK160" s="308"/>
      <c r="HL160" s="308"/>
      <c r="HM160" s="308"/>
      <c r="HN160" s="308"/>
      <c r="HO160" s="308"/>
      <c r="HP160" s="308"/>
      <c r="HQ160" s="308"/>
      <c r="HR160" s="308"/>
      <c r="HS160" s="308"/>
      <c r="HT160" s="308"/>
      <c r="HU160" s="308"/>
      <c r="HV160" s="308"/>
      <c r="HW160" s="308"/>
      <c r="HX160" s="308"/>
      <c r="HY160" s="308"/>
      <c r="HZ160" s="308"/>
      <c r="IA160" s="308"/>
      <c r="IB160" s="308"/>
      <c r="IC160" s="308"/>
      <c r="ID160" s="308"/>
      <c r="IE160" s="308"/>
      <c r="IF160" s="308"/>
      <c r="IG160" s="308"/>
      <c r="IH160" s="308"/>
      <c r="II160" s="308"/>
    </row>
    <row r="161" spans="1:243" ht="12" customHeight="1">
      <c r="A161" s="322"/>
      <c r="B161" s="538" t="s">
        <v>832</v>
      </c>
      <c r="C161" s="538"/>
      <c r="D161" s="538"/>
      <c r="E161" s="542"/>
      <c r="F161" s="538"/>
      <c r="G161" s="529"/>
      <c r="H161" s="539">
        <f>SUM(L161:V161)</f>
        <v>13153</v>
      </c>
      <c r="I161" s="539"/>
      <c r="J161" s="540" t="str">
        <f>TEXT(H161*((1-(1/(9*H161))-(1.96/(3*(H161^0.5))))^3),"#,##0")&amp;" - "&amp;TEXT((H161+1)*((1-(1/(9*(H161+1)))+(1.96/(3*(H161+1)^0.5)))^3),"#,##0")</f>
        <v>12,929 - 13,380</v>
      </c>
      <c r="K161" s="539"/>
      <c r="L161" s="539">
        <v>1148</v>
      </c>
      <c r="M161" s="539"/>
      <c r="N161" s="539">
        <v>1500</v>
      </c>
      <c r="O161" s="539"/>
      <c r="P161" s="539">
        <v>3761</v>
      </c>
      <c r="Q161" s="539"/>
      <c r="R161" s="539">
        <v>2650</v>
      </c>
      <c r="S161" s="539"/>
      <c r="T161" s="539">
        <v>1962</v>
      </c>
      <c r="U161" s="539"/>
      <c r="V161" s="539">
        <v>2132</v>
      </c>
      <c r="W161" s="539"/>
      <c r="X161" s="541">
        <f>SUM(X163:X170)</f>
        <v>742</v>
      </c>
      <c r="Y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308"/>
      <c r="AN161" s="308"/>
      <c r="AO161" s="308"/>
      <c r="AP161" s="308"/>
      <c r="AQ161" s="308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8"/>
      <c r="BR161" s="308"/>
      <c r="BS161" s="308"/>
      <c r="BT161" s="308"/>
      <c r="BU161" s="308"/>
      <c r="BV161" s="308"/>
      <c r="BW161" s="308"/>
      <c r="BX161" s="308"/>
      <c r="BY161" s="308"/>
      <c r="BZ161" s="308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8"/>
      <c r="DJ161" s="308"/>
      <c r="DK161" s="308"/>
      <c r="DL161" s="308"/>
      <c r="DM161" s="308"/>
      <c r="DN161" s="308"/>
      <c r="DO161" s="308"/>
      <c r="DP161" s="308"/>
      <c r="DQ161" s="308"/>
      <c r="DR161" s="308"/>
      <c r="DS161" s="308"/>
      <c r="DT161" s="308"/>
      <c r="DU161" s="308"/>
      <c r="DV161" s="308"/>
      <c r="DW161" s="308"/>
      <c r="DX161" s="308"/>
      <c r="DY161" s="308"/>
      <c r="DZ161" s="308"/>
      <c r="EA161" s="308"/>
      <c r="EB161" s="308"/>
      <c r="EC161" s="308"/>
      <c r="ED161" s="308"/>
      <c r="EE161" s="308"/>
      <c r="EF161" s="308"/>
      <c r="EG161" s="308"/>
      <c r="EH161" s="308"/>
      <c r="EI161" s="308"/>
      <c r="EJ161" s="308"/>
      <c r="EK161" s="308"/>
      <c r="EL161" s="308"/>
      <c r="EM161" s="308"/>
      <c r="EN161" s="308"/>
      <c r="EO161" s="308"/>
      <c r="EP161" s="308"/>
      <c r="EQ161" s="308"/>
      <c r="ER161" s="308"/>
      <c r="ES161" s="308"/>
      <c r="ET161" s="308"/>
      <c r="EU161" s="308"/>
      <c r="EV161" s="308"/>
      <c r="EW161" s="308"/>
      <c r="EX161" s="308"/>
      <c r="EY161" s="308"/>
      <c r="EZ161" s="308"/>
      <c r="FA161" s="308"/>
      <c r="FB161" s="308"/>
      <c r="FC161" s="308"/>
      <c r="FD161" s="308"/>
      <c r="FE161" s="308"/>
      <c r="FF161" s="308"/>
      <c r="FG161" s="308"/>
      <c r="FH161" s="308"/>
      <c r="FI161" s="308"/>
      <c r="FJ161" s="308"/>
      <c r="FK161" s="308"/>
      <c r="FL161" s="308"/>
      <c r="FM161" s="308"/>
      <c r="FN161" s="308"/>
      <c r="FO161" s="308"/>
      <c r="FP161" s="308"/>
      <c r="FQ161" s="308"/>
      <c r="FR161" s="308"/>
      <c r="FS161" s="308"/>
      <c r="FT161" s="308"/>
      <c r="FU161" s="308"/>
      <c r="FV161" s="308"/>
      <c r="FW161" s="308"/>
      <c r="FX161" s="308"/>
      <c r="FY161" s="308"/>
      <c r="FZ161" s="308"/>
      <c r="GA161" s="308"/>
      <c r="GB161" s="308"/>
      <c r="GC161" s="308"/>
      <c r="GD161" s="308"/>
      <c r="GE161" s="308"/>
      <c r="GF161" s="308"/>
      <c r="GG161" s="308"/>
      <c r="GH161" s="308"/>
      <c r="GI161" s="308"/>
      <c r="GJ161" s="308"/>
      <c r="GK161" s="308"/>
      <c r="GL161" s="308"/>
      <c r="GM161" s="308"/>
      <c r="GN161" s="308"/>
      <c r="GO161" s="308"/>
      <c r="GP161" s="308"/>
      <c r="GQ161" s="308"/>
      <c r="GR161" s="308"/>
      <c r="GS161" s="308"/>
      <c r="GT161" s="308"/>
      <c r="GU161" s="308"/>
      <c r="GV161" s="308"/>
      <c r="GW161" s="308"/>
      <c r="GX161" s="308"/>
      <c r="GY161" s="308"/>
      <c r="GZ161" s="308"/>
      <c r="HA161" s="308"/>
      <c r="HB161" s="308"/>
      <c r="HC161" s="308"/>
      <c r="HD161" s="308"/>
      <c r="HE161" s="308"/>
      <c r="HF161" s="308"/>
      <c r="HG161" s="308"/>
      <c r="HH161" s="308"/>
      <c r="HI161" s="308"/>
      <c r="HJ161" s="308"/>
      <c r="HK161" s="308"/>
      <c r="HL161" s="308"/>
      <c r="HM161" s="308"/>
      <c r="HN161" s="308"/>
      <c r="HO161" s="308"/>
      <c r="HP161" s="308"/>
      <c r="HQ161" s="308"/>
      <c r="HR161" s="308"/>
      <c r="HS161" s="308"/>
      <c r="HT161" s="308"/>
      <c r="HU161" s="308"/>
      <c r="HV161" s="308"/>
      <c r="HW161" s="308"/>
      <c r="HX161" s="308"/>
      <c r="HY161" s="308"/>
      <c r="HZ161" s="308"/>
      <c r="IA161" s="308"/>
      <c r="IB161" s="308"/>
      <c r="IC161" s="308"/>
      <c r="ID161" s="308"/>
      <c r="IE161" s="308"/>
      <c r="IF161" s="308"/>
      <c r="IG161" s="308"/>
      <c r="IH161" s="308"/>
      <c r="II161" s="308"/>
    </row>
    <row r="162" spans="1:243" ht="12" customHeight="1">
      <c r="A162" s="323"/>
      <c r="B162" s="542"/>
      <c r="C162" s="542"/>
      <c r="D162" s="542"/>
      <c r="E162" s="542"/>
      <c r="F162" s="542"/>
      <c r="G162" s="529"/>
      <c r="H162" s="539"/>
      <c r="I162" s="543"/>
      <c r="J162" s="544"/>
      <c r="K162" s="543"/>
      <c r="L162" s="543"/>
      <c r="M162" s="543"/>
      <c r="N162" s="543"/>
      <c r="O162" s="543"/>
      <c r="P162" s="543"/>
      <c r="Q162" s="543"/>
      <c r="R162" s="543"/>
      <c r="S162" s="543"/>
      <c r="T162" s="543"/>
      <c r="U162" s="543"/>
      <c r="V162" s="543"/>
      <c r="W162" s="543"/>
      <c r="X162" s="545"/>
      <c r="Y162" s="308"/>
      <c r="AA162" s="308"/>
      <c r="AB162" s="308"/>
      <c r="AC162" s="308"/>
      <c r="AD162" s="308"/>
      <c r="AE162" s="308"/>
      <c r="AF162" s="308"/>
      <c r="AG162" s="308"/>
      <c r="AH162" s="308"/>
      <c r="AI162" s="308"/>
      <c r="AJ162" s="308"/>
      <c r="AK162" s="308"/>
      <c r="AL162" s="308"/>
      <c r="AM162" s="308"/>
      <c r="AN162" s="308"/>
      <c r="AO162" s="308"/>
      <c r="AP162" s="308"/>
      <c r="AQ162" s="308"/>
      <c r="AR162" s="308"/>
      <c r="AS162" s="308"/>
      <c r="AT162" s="308"/>
      <c r="AU162" s="308"/>
      <c r="AV162" s="308"/>
      <c r="AW162" s="308"/>
      <c r="AX162" s="308"/>
      <c r="AY162" s="308"/>
      <c r="AZ162" s="308"/>
      <c r="BA162" s="308"/>
      <c r="BB162" s="308"/>
      <c r="BC162" s="308"/>
      <c r="BD162" s="308"/>
      <c r="BE162" s="308"/>
      <c r="BF162" s="308"/>
      <c r="BG162" s="308"/>
      <c r="BH162" s="308"/>
      <c r="BI162" s="308"/>
      <c r="BJ162" s="308"/>
      <c r="BK162" s="308"/>
      <c r="BL162" s="308"/>
      <c r="BM162" s="308"/>
      <c r="BN162" s="308"/>
      <c r="BO162" s="308"/>
      <c r="BP162" s="308"/>
      <c r="BQ162" s="308"/>
      <c r="BR162" s="308"/>
      <c r="BS162" s="308"/>
      <c r="BT162" s="308"/>
      <c r="BU162" s="308"/>
      <c r="BV162" s="308"/>
      <c r="BW162" s="308"/>
      <c r="BX162" s="308"/>
      <c r="BY162" s="308"/>
      <c r="BZ162" s="308"/>
      <c r="CA162" s="308"/>
      <c r="CB162" s="308"/>
      <c r="CC162" s="308"/>
      <c r="CD162" s="308"/>
      <c r="CE162" s="308"/>
      <c r="CF162" s="308"/>
      <c r="CG162" s="308"/>
      <c r="CH162" s="308"/>
      <c r="CI162" s="308"/>
      <c r="CJ162" s="308"/>
      <c r="CK162" s="308"/>
      <c r="CL162" s="308"/>
      <c r="CM162" s="308"/>
      <c r="CN162" s="308"/>
      <c r="CO162" s="308"/>
      <c r="CP162" s="308"/>
      <c r="CQ162" s="308"/>
      <c r="CR162" s="308"/>
      <c r="CS162" s="308"/>
      <c r="CT162" s="308"/>
      <c r="CU162" s="308"/>
      <c r="CV162" s="308"/>
      <c r="CW162" s="308"/>
      <c r="CX162" s="308"/>
      <c r="CY162" s="308"/>
      <c r="CZ162" s="308"/>
      <c r="DA162" s="308"/>
      <c r="DB162" s="308"/>
      <c r="DC162" s="308"/>
      <c r="DD162" s="308"/>
      <c r="DE162" s="308"/>
      <c r="DF162" s="308"/>
      <c r="DG162" s="308"/>
      <c r="DH162" s="308"/>
      <c r="DI162" s="308"/>
      <c r="DJ162" s="308"/>
      <c r="DK162" s="308"/>
      <c r="DL162" s="308"/>
      <c r="DM162" s="308"/>
      <c r="DN162" s="308"/>
      <c r="DO162" s="308"/>
      <c r="DP162" s="308"/>
      <c r="DQ162" s="308"/>
      <c r="DR162" s="308"/>
      <c r="DS162" s="308"/>
      <c r="DT162" s="308"/>
      <c r="DU162" s="308"/>
      <c r="DV162" s="308"/>
      <c r="DW162" s="308"/>
      <c r="DX162" s="308"/>
      <c r="DY162" s="308"/>
      <c r="DZ162" s="308"/>
      <c r="EA162" s="308"/>
      <c r="EB162" s="308"/>
      <c r="EC162" s="308"/>
      <c r="ED162" s="308"/>
      <c r="EE162" s="308"/>
      <c r="EF162" s="308"/>
      <c r="EG162" s="308"/>
      <c r="EH162" s="308"/>
      <c r="EI162" s="308"/>
      <c r="EJ162" s="308"/>
      <c r="EK162" s="308"/>
      <c r="EL162" s="308"/>
      <c r="EM162" s="308"/>
      <c r="EN162" s="308"/>
      <c r="EO162" s="308"/>
      <c r="EP162" s="308"/>
      <c r="EQ162" s="308"/>
      <c r="ER162" s="308"/>
      <c r="ES162" s="308"/>
      <c r="ET162" s="308"/>
      <c r="EU162" s="308"/>
      <c r="EV162" s="308"/>
      <c r="EW162" s="308"/>
      <c r="EX162" s="308"/>
      <c r="EY162" s="308"/>
      <c r="EZ162" s="308"/>
      <c r="FA162" s="308"/>
      <c r="FB162" s="308"/>
      <c r="FC162" s="308"/>
      <c r="FD162" s="308"/>
      <c r="FE162" s="308"/>
      <c r="FF162" s="308"/>
      <c r="FG162" s="308"/>
      <c r="FH162" s="308"/>
      <c r="FI162" s="308"/>
      <c r="FJ162" s="308"/>
      <c r="FK162" s="308"/>
      <c r="FL162" s="308"/>
      <c r="FM162" s="308"/>
      <c r="FN162" s="308"/>
      <c r="FO162" s="308"/>
      <c r="FP162" s="308"/>
      <c r="FQ162" s="308"/>
      <c r="FR162" s="308"/>
      <c r="FS162" s="308"/>
      <c r="FT162" s="308"/>
      <c r="FU162" s="308"/>
      <c r="FV162" s="308"/>
      <c r="FW162" s="308"/>
      <c r="FX162" s="308"/>
      <c r="FY162" s="308"/>
      <c r="FZ162" s="308"/>
      <c r="GA162" s="308"/>
      <c r="GB162" s="308"/>
      <c r="GC162" s="308"/>
      <c r="GD162" s="308"/>
      <c r="GE162" s="308"/>
      <c r="GF162" s="308"/>
      <c r="GG162" s="308"/>
      <c r="GH162" s="308"/>
      <c r="GI162" s="308"/>
      <c r="GJ162" s="308"/>
      <c r="GK162" s="308"/>
      <c r="GL162" s="308"/>
      <c r="GM162" s="308"/>
      <c r="GN162" s="308"/>
      <c r="GO162" s="308"/>
      <c r="GP162" s="308"/>
      <c r="GQ162" s="308"/>
      <c r="GR162" s="308"/>
      <c r="GS162" s="308"/>
      <c r="GT162" s="308"/>
      <c r="GU162" s="308"/>
      <c r="GV162" s="308"/>
      <c r="GW162" s="308"/>
      <c r="GX162" s="308"/>
      <c r="GY162" s="308"/>
      <c r="GZ162" s="308"/>
      <c r="HA162" s="308"/>
      <c r="HB162" s="308"/>
      <c r="HC162" s="308"/>
      <c r="HD162" s="308"/>
      <c r="HE162" s="308"/>
      <c r="HF162" s="308"/>
      <c r="HG162" s="308"/>
      <c r="HH162" s="308"/>
      <c r="HI162" s="308"/>
      <c r="HJ162" s="308"/>
      <c r="HK162" s="308"/>
      <c r="HL162" s="308"/>
      <c r="HM162" s="308"/>
      <c r="HN162" s="308"/>
      <c r="HO162" s="308"/>
      <c r="HP162" s="308"/>
      <c r="HQ162" s="308"/>
      <c r="HR162" s="308"/>
      <c r="HS162" s="308"/>
      <c r="HT162" s="308"/>
      <c r="HU162" s="308"/>
      <c r="HV162" s="308"/>
      <c r="HW162" s="308"/>
      <c r="HX162" s="308"/>
      <c r="HY162" s="308"/>
      <c r="HZ162" s="308"/>
      <c r="IA162" s="308"/>
      <c r="IB162" s="308"/>
      <c r="IC162" s="308"/>
      <c r="ID162" s="308"/>
      <c r="IE162" s="308"/>
      <c r="IF162" s="308"/>
      <c r="IG162" s="308"/>
      <c r="IH162" s="308"/>
      <c r="II162" s="308"/>
    </row>
    <row r="163" spans="1:243" ht="12" customHeight="1">
      <c r="A163" s="323"/>
      <c r="B163" s="542"/>
      <c r="C163" s="542"/>
      <c r="D163" s="542" t="s">
        <v>235</v>
      </c>
      <c r="E163" s="542" t="s">
        <v>749</v>
      </c>
      <c r="F163" s="542" t="s">
        <v>814</v>
      </c>
      <c r="G163" s="529"/>
      <c r="H163" s="539">
        <f aca="true" t="shared" si="14" ref="H163:H170">SUM(L163:V163)</f>
        <v>1177</v>
      </c>
      <c r="I163" s="543"/>
      <c r="J163" s="544" t="str">
        <f aca="true" t="shared" si="15" ref="J163:J170">TEXT(H163*((1-(1/(9*H163))-(1.96/(3*(H163^0.5))))^3),"#,##0")&amp;" - "&amp;TEXT((H163+1)*((1-(1/(9*(H163+1)))+(1.96/(3*(H163+1)^0.5)))^3),"#,##0")</f>
        <v>1,111 - 1,246</v>
      </c>
      <c r="K163" s="543"/>
      <c r="L163" s="543">
        <v>61</v>
      </c>
      <c r="M163" s="543"/>
      <c r="N163" s="543">
        <v>125</v>
      </c>
      <c r="O163" s="543"/>
      <c r="P163" s="543">
        <v>354</v>
      </c>
      <c r="Q163" s="543"/>
      <c r="R163" s="543">
        <v>269</v>
      </c>
      <c r="S163" s="543"/>
      <c r="T163" s="543">
        <v>177</v>
      </c>
      <c r="U163" s="543"/>
      <c r="V163" s="543">
        <v>191</v>
      </c>
      <c r="W163" s="543"/>
      <c r="X163" s="545">
        <v>51</v>
      </c>
      <c r="Y163" s="308"/>
      <c r="AA163" s="308"/>
      <c r="AB163" s="308"/>
      <c r="AC163" s="308"/>
      <c r="AD163" s="308"/>
      <c r="AE163" s="308"/>
      <c r="AF163" s="308"/>
      <c r="AG163" s="308"/>
      <c r="AH163" s="308"/>
      <c r="AI163" s="308"/>
      <c r="AJ163" s="308"/>
      <c r="AK163" s="308"/>
      <c r="AL163" s="308"/>
      <c r="AM163" s="308"/>
      <c r="AN163" s="308"/>
      <c r="AO163" s="308"/>
      <c r="AP163" s="308"/>
      <c r="AQ163" s="308"/>
      <c r="AR163" s="308"/>
      <c r="AS163" s="308"/>
      <c r="AT163" s="308"/>
      <c r="AU163" s="308"/>
      <c r="AV163" s="308"/>
      <c r="AW163" s="308"/>
      <c r="AX163" s="308"/>
      <c r="AY163" s="308"/>
      <c r="AZ163" s="308"/>
      <c r="BA163" s="308"/>
      <c r="BB163" s="308"/>
      <c r="BC163" s="308"/>
      <c r="BD163" s="308"/>
      <c r="BE163" s="308"/>
      <c r="BF163" s="308"/>
      <c r="BG163" s="308"/>
      <c r="BH163" s="308"/>
      <c r="BI163" s="308"/>
      <c r="BJ163" s="308"/>
      <c r="BK163" s="308"/>
      <c r="BL163" s="308"/>
      <c r="BM163" s="308"/>
      <c r="BN163" s="308"/>
      <c r="BO163" s="308"/>
      <c r="BP163" s="308"/>
      <c r="BQ163" s="308"/>
      <c r="BR163" s="308"/>
      <c r="BS163" s="308"/>
      <c r="BT163" s="308"/>
      <c r="BU163" s="308"/>
      <c r="BV163" s="308"/>
      <c r="BW163" s="308"/>
      <c r="BX163" s="308"/>
      <c r="BY163" s="308"/>
      <c r="BZ163" s="308"/>
      <c r="CA163" s="308"/>
      <c r="CB163" s="308"/>
      <c r="CC163" s="308"/>
      <c r="CD163" s="308"/>
      <c r="CE163" s="308"/>
      <c r="CF163" s="308"/>
      <c r="CG163" s="308"/>
      <c r="CH163" s="308"/>
      <c r="CI163" s="308"/>
      <c r="CJ163" s="308"/>
      <c r="CK163" s="308"/>
      <c r="CL163" s="308"/>
      <c r="CM163" s="308"/>
      <c r="CN163" s="308"/>
      <c r="CO163" s="308"/>
      <c r="CP163" s="308"/>
      <c r="CQ163" s="308"/>
      <c r="CR163" s="308"/>
      <c r="CS163" s="308"/>
      <c r="CT163" s="308"/>
      <c r="CU163" s="308"/>
      <c r="CV163" s="308"/>
      <c r="CW163" s="308"/>
      <c r="CX163" s="308"/>
      <c r="CY163" s="308"/>
      <c r="CZ163" s="308"/>
      <c r="DA163" s="308"/>
      <c r="DB163" s="308"/>
      <c r="DC163" s="308"/>
      <c r="DD163" s="308"/>
      <c r="DE163" s="308"/>
      <c r="DF163" s="308"/>
      <c r="DG163" s="308"/>
      <c r="DH163" s="308"/>
      <c r="DI163" s="308"/>
      <c r="DJ163" s="308"/>
      <c r="DK163" s="308"/>
      <c r="DL163" s="308"/>
      <c r="DM163" s="308"/>
      <c r="DN163" s="308"/>
      <c r="DO163" s="308"/>
      <c r="DP163" s="308"/>
      <c r="DQ163" s="308"/>
      <c r="DR163" s="308"/>
      <c r="DS163" s="308"/>
      <c r="DT163" s="308"/>
      <c r="DU163" s="308"/>
      <c r="DV163" s="308"/>
      <c r="DW163" s="308"/>
      <c r="DX163" s="308"/>
      <c r="DY163" s="308"/>
      <c r="DZ163" s="308"/>
      <c r="EA163" s="308"/>
      <c r="EB163" s="308"/>
      <c r="EC163" s="308"/>
      <c r="ED163" s="308"/>
      <c r="EE163" s="308"/>
      <c r="EF163" s="308"/>
      <c r="EG163" s="308"/>
      <c r="EH163" s="308"/>
      <c r="EI163" s="308"/>
      <c r="EJ163" s="308"/>
      <c r="EK163" s="308"/>
      <c r="EL163" s="308"/>
      <c r="EM163" s="308"/>
      <c r="EN163" s="308"/>
      <c r="EO163" s="308"/>
      <c r="EP163" s="308"/>
      <c r="EQ163" s="308"/>
      <c r="ER163" s="308"/>
      <c r="ES163" s="308"/>
      <c r="ET163" s="308"/>
      <c r="EU163" s="308"/>
      <c r="EV163" s="308"/>
      <c r="EW163" s="308"/>
      <c r="EX163" s="308"/>
      <c r="EY163" s="308"/>
      <c r="EZ163" s="308"/>
      <c r="FA163" s="308"/>
      <c r="FB163" s="308"/>
      <c r="FC163" s="308"/>
      <c r="FD163" s="308"/>
      <c r="FE163" s="308"/>
      <c r="FF163" s="308"/>
      <c r="FG163" s="308"/>
      <c r="FH163" s="308"/>
      <c r="FI163" s="308"/>
      <c r="FJ163" s="308"/>
      <c r="FK163" s="308"/>
      <c r="FL163" s="308"/>
      <c r="FM163" s="308"/>
      <c r="FN163" s="308"/>
      <c r="FO163" s="308"/>
      <c r="FP163" s="308"/>
      <c r="FQ163" s="308"/>
      <c r="FR163" s="308"/>
      <c r="FS163" s="308"/>
      <c r="FT163" s="308"/>
      <c r="FU163" s="308"/>
      <c r="FV163" s="308"/>
      <c r="FW163" s="308"/>
      <c r="FX163" s="308"/>
      <c r="FY163" s="308"/>
      <c r="FZ163" s="308"/>
      <c r="GA163" s="308"/>
      <c r="GB163" s="308"/>
      <c r="GC163" s="308"/>
      <c r="GD163" s="308"/>
      <c r="GE163" s="308"/>
      <c r="GF163" s="308"/>
      <c r="GG163" s="308"/>
      <c r="GH163" s="308"/>
      <c r="GI163" s="308"/>
      <c r="GJ163" s="308"/>
      <c r="GK163" s="308"/>
      <c r="GL163" s="308"/>
      <c r="GM163" s="308"/>
      <c r="GN163" s="308"/>
      <c r="GO163" s="308"/>
      <c r="GP163" s="308"/>
      <c r="GQ163" s="308"/>
      <c r="GR163" s="308"/>
      <c r="GS163" s="308"/>
      <c r="GT163" s="308"/>
      <c r="GU163" s="308"/>
      <c r="GV163" s="308"/>
      <c r="GW163" s="308"/>
      <c r="GX163" s="308"/>
      <c r="GY163" s="308"/>
      <c r="GZ163" s="308"/>
      <c r="HA163" s="308"/>
      <c r="HB163" s="308"/>
      <c r="HC163" s="308"/>
      <c r="HD163" s="308"/>
      <c r="HE163" s="308"/>
      <c r="HF163" s="308"/>
      <c r="HG163" s="308"/>
      <c r="HH163" s="308"/>
      <c r="HI163" s="308"/>
      <c r="HJ163" s="308"/>
      <c r="HK163" s="308"/>
      <c r="HL163" s="308"/>
      <c r="HM163" s="308"/>
      <c r="HN163" s="308"/>
      <c r="HO163" s="308"/>
      <c r="HP163" s="308"/>
      <c r="HQ163" s="308"/>
      <c r="HR163" s="308"/>
      <c r="HS163" s="308"/>
      <c r="HT163" s="308"/>
      <c r="HU163" s="308"/>
      <c r="HV163" s="308"/>
      <c r="HW163" s="308"/>
      <c r="HX163" s="308"/>
      <c r="HY163" s="308"/>
      <c r="HZ163" s="308"/>
      <c r="IA163" s="308"/>
      <c r="IB163" s="308"/>
      <c r="IC163" s="308"/>
      <c r="ID163" s="308"/>
      <c r="IE163" s="308"/>
      <c r="IF163" s="308"/>
      <c r="IG163" s="308"/>
      <c r="IH163" s="308"/>
      <c r="II163" s="308"/>
    </row>
    <row r="164" spans="1:243" ht="12" customHeight="1">
      <c r="A164" s="323"/>
      <c r="B164" s="542"/>
      <c r="C164" s="542"/>
      <c r="D164" s="542" t="s">
        <v>437</v>
      </c>
      <c r="E164" s="542" t="s">
        <v>750</v>
      </c>
      <c r="F164" s="542" t="s">
        <v>815</v>
      </c>
      <c r="G164" s="529"/>
      <c r="H164" s="539">
        <f t="shared" si="14"/>
        <v>909</v>
      </c>
      <c r="I164" s="543"/>
      <c r="J164" s="544" t="str">
        <f t="shared" si="15"/>
        <v>851 - 970</v>
      </c>
      <c r="K164" s="543"/>
      <c r="L164" s="543">
        <v>111</v>
      </c>
      <c r="M164" s="543"/>
      <c r="N164" s="543">
        <v>120</v>
      </c>
      <c r="O164" s="543"/>
      <c r="P164" s="543">
        <v>246</v>
      </c>
      <c r="Q164" s="543"/>
      <c r="R164" s="543">
        <v>168</v>
      </c>
      <c r="S164" s="543"/>
      <c r="T164" s="543">
        <v>121</v>
      </c>
      <c r="U164" s="543"/>
      <c r="V164" s="543">
        <v>143</v>
      </c>
      <c r="W164" s="543"/>
      <c r="X164" s="545">
        <v>59</v>
      </c>
      <c r="Y164" s="308"/>
      <c r="AA164" s="308"/>
      <c r="AB164" s="308"/>
      <c r="AC164" s="308"/>
      <c r="AD164" s="308"/>
      <c r="AE164" s="308"/>
      <c r="AF164" s="308"/>
      <c r="AG164" s="308"/>
      <c r="AH164" s="308"/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8"/>
      <c r="AS164" s="308"/>
      <c r="AT164" s="308"/>
      <c r="AU164" s="308"/>
      <c r="AV164" s="308"/>
      <c r="AW164" s="308"/>
      <c r="AX164" s="308"/>
      <c r="AY164" s="308"/>
      <c r="AZ164" s="308"/>
      <c r="BA164" s="308"/>
      <c r="BB164" s="308"/>
      <c r="BC164" s="308"/>
      <c r="BD164" s="308"/>
      <c r="BE164" s="308"/>
      <c r="BF164" s="308"/>
      <c r="BG164" s="308"/>
      <c r="BH164" s="308"/>
      <c r="BI164" s="308"/>
      <c r="BJ164" s="308"/>
      <c r="BK164" s="308"/>
      <c r="BL164" s="308"/>
      <c r="BM164" s="308"/>
      <c r="BN164" s="308"/>
      <c r="BO164" s="308"/>
      <c r="BP164" s="308"/>
      <c r="BQ164" s="308"/>
      <c r="BR164" s="308"/>
      <c r="BS164" s="308"/>
      <c r="BT164" s="308"/>
      <c r="BU164" s="308"/>
      <c r="BV164" s="308"/>
      <c r="BW164" s="308"/>
      <c r="BX164" s="308"/>
      <c r="BY164" s="308"/>
      <c r="BZ164" s="308"/>
      <c r="CA164" s="308"/>
      <c r="CB164" s="308"/>
      <c r="CC164" s="308"/>
      <c r="CD164" s="308"/>
      <c r="CE164" s="308"/>
      <c r="CF164" s="308"/>
      <c r="CG164" s="308"/>
      <c r="CH164" s="308"/>
      <c r="CI164" s="308"/>
      <c r="CJ164" s="308"/>
      <c r="CK164" s="308"/>
      <c r="CL164" s="308"/>
      <c r="CM164" s="308"/>
      <c r="CN164" s="308"/>
      <c r="CO164" s="308"/>
      <c r="CP164" s="308"/>
      <c r="CQ164" s="308"/>
      <c r="CR164" s="308"/>
      <c r="CS164" s="308"/>
      <c r="CT164" s="308"/>
      <c r="CU164" s="308"/>
      <c r="CV164" s="308"/>
      <c r="CW164" s="308"/>
      <c r="CX164" s="308"/>
      <c r="CY164" s="308"/>
      <c r="CZ164" s="308"/>
      <c r="DA164" s="308"/>
      <c r="DB164" s="308"/>
      <c r="DC164" s="308"/>
      <c r="DD164" s="308"/>
      <c r="DE164" s="308"/>
      <c r="DF164" s="308"/>
      <c r="DG164" s="308"/>
      <c r="DH164" s="308"/>
      <c r="DI164" s="308"/>
      <c r="DJ164" s="308"/>
      <c r="DK164" s="308"/>
      <c r="DL164" s="308"/>
      <c r="DM164" s="308"/>
      <c r="DN164" s="308"/>
      <c r="DO164" s="308"/>
      <c r="DP164" s="308"/>
      <c r="DQ164" s="308"/>
      <c r="DR164" s="308"/>
      <c r="DS164" s="308"/>
      <c r="DT164" s="308"/>
      <c r="DU164" s="308"/>
      <c r="DV164" s="308"/>
      <c r="DW164" s="308"/>
      <c r="DX164" s="308"/>
      <c r="DY164" s="308"/>
      <c r="DZ164" s="308"/>
      <c r="EA164" s="308"/>
      <c r="EB164" s="308"/>
      <c r="EC164" s="308"/>
      <c r="ED164" s="308"/>
      <c r="EE164" s="308"/>
      <c r="EF164" s="308"/>
      <c r="EG164" s="308"/>
      <c r="EH164" s="308"/>
      <c r="EI164" s="308"/>
      <c r="EJ164" s="308"/>
      <c r="EK164" s="308"/>
      <c r="EL164" s="308"/>
      <c r="EM164" s="308"/>
      <c r="EN164" s="308"/>
      <c r="EO164" s="308"/>
      <c r="EP164" s="308"/>
      <c r="EQ164" s="308"/>
      <c r="ER164" s="308"/>
      <c r="ES164" s="308"/>
      <c r="ET164" s="308"/>
      <c r="EU164" s="308"/>
      <c r="EV164" s="308"/>
      <c r="EW164" s="308"/>
      <c r="EX164" s="308"/>
      <c r="EY164" s="308"/>
      <c r="EZ164" s="308"/>
      <c r="FA164" s="308"/>
      <c r="FB164" s="308"/>
      <c r="FC164" s="308"/>
      <c r="FD164" s="308"/>
      <c r="FE164" s="308"/>
      <c r="FF164" s="308"/>
      <c r="FG164" s="308"/>
      <c r="FH164" s="308"/>
      <c r="FI164" s="308"/>
      <c r="FJ164" s="308"/>
      <c r="FK164" s="308"/>
      <c r="FL164" s="308"/>
      <c r="FM164" s="308"/>
      <c r="FN164" s="308"/>
      <c r="FO164" s="308"/>
      <c r="FP164" s="308"/>
      <c r="FQ164" s="308"/>
      <c r="FR164" s="308"/>
      <c r="FS164" s="308"/>
      <c r="FT164" s="308"/>
      <c r="FU164" s="308"/>
      <c r="FV164" s="308"/>
      <c r="FW164" s="308"/>
      <c r="FX164" s="308"/>
      <c r="FY164" s="308"/>
      <c r="FZ164" s="308"/>
      <c r="GA164" s="308"/>
      <c r="GB164" s="308"/>
      <c r="GC164" s="308"/>
      <c r="GD164" s="308"/>
      <c r="GE164" s="308"/>
      <c r="GF164" s="308"/>
      <c r="GG164" s="308"/>
      <c r="GH164" s="308"/>
      <c r="GI164" s="308"/>
      <c r="GJ164" s="308"/>
      <c r="GK164" s="308"/>
      <c r="GL164" s="308"/>
      <c r="GM164" s="308"/>
      <c r="GN164" s="308"/>
      <c r="GO164" s="308"/>
      <c r="GP164" s="308"/>
      <c r="GQ164" s="308"/>
      <c r="GR164" s="308"/>
      <c r="GS164" s="308"/>
      <c r="GT164" s="308"/>
      <c r="GU164" s="308"/>
      <c r="GV164" s="308"/>
      <c r="GW164" s="308"/>
      <c r="GX164" s="308"/>
      <c r="GY164" s="308"/>
      <c r="GZ164" s="308"/>
      <c r="HA164" s="308"/>
      <c r="HB164" s="308"/>
      <c r="HC164" s="308"/>
      <c r="HD164" s="308"/>
      <c r="HE164" s="308"/>
      <c r="HF164" s="308"/>
      <c r="HG164" s="308"/>
      <c r="HH164" s="308"/>
      <c r="HI164" s="308"/>
      <c r="HJ164" s="308"/>
      <c r="HK164" s="308"/>
      <c r="HL164" s="308"/>
      <c r="HM164" s="308"/>
      <c r="HN164" s="308"/>
      <c r="HO164" s="308"/>
      <c r="HP164" s="308"/>
      <c r="HQ164" s="308"/>
      <c r="HR164" s="308"/>
      <c r="HS164" s="308"/>
      <c r="HT164" s="308"/>
      <c r="HU164" s="308"/>
      <c r="HV164" s="308"/>
      <c r="HW164" s="308"/>
      <c r="HX164" s="308"/>
      <c r="HY164" s="308"/>
      <c r="HZ164" s="308"/>
      <c r="IA164" s="308"/>
      <c r="IB164" s="308"/>
      <c r="IC164" s="308"/>
      <c r="ID164" s="308"/>
      <c r="IE164" s="308"/>
      <c r="IF164" s="308"/>
      <c r="IG164" s="308"/>
      <c r="IH164" s="308"/>
      <c r="II164" s="308"/>
    </row>
    <row r="165" spans="1:243" ht="12" customHeight="1">
      <c r="A165" s="323"/>
      <c r="B165" s="542"/>
      <c r="C165" s="542"/>
      <c r="D165" s="542" t="s">
        <v>438</v>
      </c>
      <c r="E165" s="542" t="s">
        <v>751</v>
      </c>
      <c r="F165" s="542" t="s">
        <v>816</v>
      </c>
      <c r="G165" s="529"/>
      <c r="H165" s="539">
        <f t="shared" si="14"/>
        <v>2315</v>
      </c>
      <c r="I165" s="543"/>
      <c r="J165" s="544" t="str">
        <f t="shared" si="15"/>
        <v>2,222 - 2,411</v>
      </c>
      <c r="K165" s="543"/>
      <c r="L165" s="543">
        <v>220</v>
      </c>
      <c r="M165" s="543"/>
      <c r="N165" s="543">
        <v>289</v>
      </c>
      <c r="O165" s="543"/>
      <c r="P165" s="543">
        <v>701</v>
      </c>
      <c r="Q165" s="543"/>
      <c r="R165" s="543">
        <v>442</v>
      </c>
      <c r="S165" s="543"/>
      <c r="T165" s="543">
        <v>330</v>
      </c>
      <c r="U165" s="543"/>
      <c r="V165" s="543">
        <v>333</v>
      </c>
      <c r="W165" s="543"/>
      <c r="X165" s="545">
        <v>150</v>
      </c>
      <c r="Y165" s="308"/>
      <c r="AA165" s="308"/>
      <c r="AB165" s="308"/>
      <c r="AC165" s="308"/>
      <c r="AD165" s="308"/>
      <c r="AE165" s="308"/>
      <c r="AF165" s="308"/>
      <c r="AG165" s="308"/>
      <c r="AH165" s="308"/>
      <c r="AI165" s="308"/>
      <c r="AJ165" s="308"/>
      <c r="AK165" s="308"/>
      <c r="AL165" s="308"/>
      <c r="AM165" s="308"/>
      <c r="AN165" s="308"/>
      <c r="AO165" s="308"/>
      <c r="AP165" s="308"/>
      <c r="AQ165" s="308"/>
      <c r="AR165" s="308"/>
      <c r="AS165" s="308"/>
      <c r="AT165" s="308"/>
      <c r="AU165" s="308"/>
      <c r="AV165" s="308"/>
      <c r="AW165" s="308"/>
      <c r="AX165" s="308"/>
      <c r="AY165" s="308"/>
      <c r="AZ165" s="308"/>
      <c r="BA165" s="308"/>
      <c r="BB165" s="308"/>
      <c r="BC165" s="308"/>
      <c r="BD165" s="308"/>
      <c r="BE165" s="308"/>
      <c r="BF165" s="308"/>
      <c r="BG165" s="308"/>
      <c r="BH165" s="308"/>
      <c r="BI165" s="308"/>
      <c r="BJ165" s="308"/>
      <c r="BK165" s="308"/>
      <c r="BL165" s="308"/>
      <c r="BM165" s="308"/>
      <c r="BN165" s="308"/>
      <c r="BO165" s="308"/>
      <c r="BP165" s="308"/>
      <c r="BQ165" s="308"/>
      <c r="BR165" s="308"/>
      <c r="BS165" s="308"/>
      <c r="BT165" s="308"/>
      <c r="BU165" s="308"/>
      <c r="BV165" s="308"/>
      <c r="BW165" s="308"/>
      <c r="BX165" s="308"/>
      <c r="BY165" s="308"/>
      <c r="BZ165" s="308"/>
      <c r="CA165" s="308"/>
      <c r="CB165" s="308"/>
      <c r="CC165" s="308"/>
      <c r="CD165" s="308"/>
      <c r="CE165" s="308"/>
      <c r="CF165" s="308"/>
      <c r="CG165" s="308"/>
      <c r="CH165" s="308"/>
      <c r="CI165" s="308"/>
      <c r="CJ165" s="308"/>
      <c r="CK165" s="308"/>
      <c r="CL165" s="308"/>
      <c r="CM165" s="308"/>
      <c r="CN165" s="308"/>
      <c r="CO165" s="308"/>
      <c r="CP165" s="308"/>
      <c r="CQ165" s="308"/>
      <c r="CR165" s="308"/>
      <c r="CS165" s="308"/>
      <c r="CT165" s="308"/>
      <c r="CU165" s="308"/>
      <c r="CV165" s="308"/>
      <c r="CW165" s="308"/>
      <c r="CX165" s="308"/>
      <c r="CY165" s="308"/>
      <c r="CZ165" s="308"/>
      <c r="DA165" s="308"/>
      <c r="DB165" s="308"/>
      <c r="DC165" s="308"/>
      <c r="DD165" s="308"/>
      <c r="DE165" s="308"/>
      <c r="DF165" s="308"/>
      <c r="DG165" s="308"/>
      <c r="DH165" s="308"/>
      <c r="DI165" s="308"/>
      <c r="DJ165" s="308"/>
      <c r="DK165" s="308"/>
      <c r="DL165" s="308"/>
      <c r="DM165" s="308"/>
      <c r="DN165" s="308"/>
      <c r="DO165" s="308"/>
      <c r="DP165" s="308"/>
      <c r="DQ165" s="308"/>
      <c r="DR165" s="308"/>
      <c r="DS165" s="308"/>
      <c r="DT165" s="308"/>
      <c r="DU165" s="308"/>
      <c r="DV165" s="308"/>
      <c r="DW165" s="308"/>
      <c r="DX165" s="308"/>
      <c r="DY165" s="308"/>
      <c r="DZ165" s="308"/>
      <c r="EA165" s="308"/>
      <c r="EB165" s="308"/>
      <c r="EC165" s="308"/>
      <c r="ED165" s="308"/>
      <c r="EE165" s="308"/>
      <c r="EF165" s="308"/>
      <c r="EG165" s="308"/>
      <c r="EH165" s="308"/>
      <c r="EI165" s="308"/>
      <c r="EJ165" s="308"/>
      <c r="EK165" s="308"/>
      <c r="EL165" s="308"/>
      <c r="EM165" s="308"/>
      <c r="EN165" s="308"/>
      <c r="EO165" s="308"/>
      <c r="EP165" s="308"/>
      <c r="EQ165" s="308"/>
      <c r="ER165" s="308"/>
      <c r="ES165" s="308"/>
      <c r="ET165" s="308"/>
      <c r="EU165" s="308"/>
      <c r="EV165" s="308"/>
      <c r="EW165" s="308"/>
      <c r="EX165" s="308"/>
      <c r="EY165" s="308"/>
      <c r="EZ165" s="308"/>
      <c r="FA165" s="308"/>
      <c r="FB165" s="308"/>
      <c r="FC165" s="308"/>
      <c r="FD165" s="308"/>
      <c r="FE165" s="308"/>
      <c r="FF165" s="308"/>
      <c r="FG165" s="308"/>
      <c r="FH165" s="308"/>
      <c r="FI165" s="308"/>
      <c r="FJ165" s="308"/>
      <c r="FK165" s="308"/>
      <c r="FL165" s="308"/>
      <c r="FM165" s="308"/>
      <c r="FN165" s="308"/>
      <c r="FO165" s="308"/>
      <c r="FP165" s="308"/>
      <c r="FQ165" s="308"/>
      <c r="FR165" s="308"/>
      <c r="FS165" s="308"/>
      <c r="FT165" s="308"/>
      <c r="FU165" s="308"/>
      <c r="FV165" s="308"/>
      <c r="FW165" s="308"/>
      <c r="FX165" s="308"/>
      <c r="FY165" s="308"/>
      <c r="FZ165" s="308"/>
      <c r="GA165" s="308"/>
      <c r="GB165" s="308"/>
      <c r="GC165" s="308"/>
      <c r="GD165" s="308"/>
      <c r="GE165" s="308"/>
      <c r="GF165" s="308"/>
      <c r="GG165" s="308"/>
      <c r="GH165" s="308"/>
      <c r="GI165" s="308"/>
      <c r="GJ165" s="308"/>
      <c r="GK165" s="308"/>
      <c r="GL165" s="308"/>
      <c r="GM165" s="308"/>
      <c r="GN165" s="308"/>
      <c r="GO165" s="308"/>
      <c r="GP165" s="308"/>
      <c r="GQ165" s="308"/>
      <c r="GR165" s="308"/>
      <c r="GS165" s="308"/>
      <c r="GT165" s="308"/>
      <c r="GU165" s="308"/>
      <c r="GV165" s="308"/>
      <c r="GW165" s="308"/>
      <c r="GX165" s="308"/>
      <c r="GY165" s="308"/>
      <c r="GZ165" s="308"/>
      <c r="HA165" s="308"/>
      <c r="HB165" s="308"/>
      <c r="HC165" s="308"/>
      <c r="HD165" s="308"/>
      <c r="HE165" s="308"/>
      <c r="HF165" s="308"/>
      <c r="HG165" s="308"/>
      <c r="HH165" s="308"/>
      <c r="HI165" s="308"/>
      <c r="HJ165" s="308"/>
      <c r="HK165" s="308"/>
      <c r="HL165" s="308"/>
      <c r="HM165" s="308"/>
      <c r="HN165" s="308"/>
      <c r="HO165" s="308"/>
      <c r="HP165" s="308"/>
      <c r="HQ165" s="308"/>
      <c r="HR165" s="308"/>
      <c r="HS165" s="308"/>
      <c r="HT165" s="308"/>
      <c r="HU165" s="308"/>
      <c r="HV165" s="308"/>
      <c r="HW165" s="308"/>
      <c r="HX165" s="308"/>
      <c r="HY165" s="308"/>
      <c r="HZ165" s="308"/>
      <c r="IA165" s="308"/>
      <c r="IB165" s="308"/>
      <c r="IC165" s="308"/>
      <c r="ID165" s="308"/>
      <c r="IE165" s="308"/>
      <c r="IF165" s="308"/>
      <c r="IG165" s="308"/>
      <c r="IH165" s="308"/>
      <c r="II165" s="308"/>
    </row>
    <row r="166" spans="1:243" ht="12" customHeight="1">
      <c r="A166" s="323"/>
      <c r="B166" s="542"/>
      <c r="C166" s="542"/>
      <c r="D166" s="542" t="s">
        <v>439</v>
      </c>
      <c r="E166" s="542" t="s">
        <v>752</v>
      </c>
      <c r="F166" s="542" t="s">
        <v>817</v>
      </c>
      <c r="G166" s="529"/>
      <c r="H166" s="539">
        <f t="shared" si="14"/>
        <v>554</v>
      </c>
      <c r="I166" s="543"/>
      <c r="J166" s="544" t="str">
        <f t="shared" si="15"/>
        <v>509 - 602</v>
      </c>
      <c r="K166" s="543"/>
      <c r="L166" s="543">
        <v>71</v>
      </c>
      <c r="M166" s="543"/>
      <c r="N166" s="543">
        <v>77</v>
      </c>
      <c r="O166" s="543"/>
      <c r="P166" s="543">
        <v>166</v>
      </c>
      <c r="Q166" s="543"/>
      <c r="R166" s="543">
        <v>98</v>
      </c>
      <c r="S166" s="543"/>
      <c r="T166" s="543">
        <v>78</v>
      </c>
      <c r="U166" s="543"/>
      <c r="V166" s="543">
        <v>64</v>
      </c>
      <c r="W166" s="543"/>
      <c r="X166" s="545">
        <v>40</v>
      </c>
      <c r="Y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  <c r="AP166" s="308"/>
      <c r="AQ166" s="308"/>
      <c r="AR166" s="308"/>
      <c r="AS166" s="308"/>
      <c r="AT166" s="308"/>
      <c r="AU166" s="308"/>
      <c r="AV166" s="308"/>
      <c r="AW166" s="308"/>
      <c r="AX166" s="308"/>
      <c r="AY166" s="308"/>
      <c r="AZ166" s="308"/>
      <c r="BA166" s="308"/>
      <c r="BB166" s="308"/>
      <c r="BC166" s="308"/>
      <c r="BD166" s="308"/>
      <c r="BE166" s="308"/>
      <c r="BF166" s="308"/>
      <c r="BG166" s="308"/>
      <c r="BH166" s="308"/>
      <c r="BI166" s="308"/>
      <c r="BJ166" s="308"/>
      <c r="BK166" s="308"/>
      <c r="BL166" s="308"/>
      <c r="BM166" s="308"/>
      <c r="BN166" s="308"/>
      <c r="BO166" s="308"/>
      <c r="BP166" s="308"/>
      <c r="BQ166" s="308"/>
      <c r="BR166" s="308"/>
      <c r="BS166" s="308"/>
      <c r="BT166" s="308"/>
      <c r="BU166" s="308"/>
      <c r="BV166" s="308"/>
      <c r="BW166" s="308"/>
      <c r="BX166" s="308"/>
      <c r="BY166" s="308"/>
      <c r="BZ166" s="308"/>
      <c r="CA166" s="308"/>
      <c r="CB166" s="308"/>
      <c r="CC166" s="308"/>
      <c r="CD166" s="308"/>
      <c r="CE166" s="308"/>
      <c r="CF166" s="308"/>
      <c r="CG166" s="308"/>
      <c r="CH166" s="308"/>
      <c r="CI166" s="308"/>
      <c r="CJ166" s="308"/>
      <c r="CK166" s="308"/>
      <c r="CL166" s="308"/>
      <c r="CM166" s="308"/>
      <c r="CN166" s="308"/>
      <c r="CO166" s="308"/>
      <c r="CP166" s="308"/>
      <c r="CQ166" s="308"/>
      <c r="CR166" s="308"/>
      <c r="CS166" s="308"/>
      <c r="CT166" s="308"/>
      <c r="CU166" s="308"/>
      <c r="CV166" s="308"/>
      <c r="CW166" s="308"/>
      <c r="CX166" s="308"/>
      <c r="CY166" s="308"/>
      <c r="CZ166" s="308"/>
      <c r="DA166" s="308"/>
      <c r="DB166" s="308"/>
      <c r="DC166" s="308"/>
      <c r="DD166" s="308"/>
      <c r="DE166" s="308"/>
      <c r="DF166" s="308"/>
      <c r="DG166" s="308"/>
      <c r="DH166" s="308"/>
      <c r="DI166" s="308"/>
      <c r="DJ166" s="308"/>
      <c r="DK166" s="308"/>
      <c r="DL166" s="308"/>
      <c r="DM166" s="308"/>
      <c r="DN166" s="308"/>
      <c r="DO166" s="308"/>
      <c r="DP166" s="308"/>
      <c r="DQ166" s="308"/>
      <c r="DR166" s="308"/>
      <c r="DS166" s="308"/>
      <c r="DT166" s="308"/>
      <c r="DU166" s="308"/>
      <c r="DV166" s="308"/>
      <c r="DW166" s="308"/>
      <c r="DX166" s="308"/>
      <c r="DY166" s="308"/>
      <c r="DZ166" s="308"/>
      <c r="EA166" s="308"/>
      <c r="EB166" s="308"/>
      <c r="EC166" s="308"/>
      <c r="ED166" s="308"/>
      <c r="EE166" s="308"/>
      <c r="EF166" s="308"/>
      <c r="EG166" s="308"/>
      <c r="EH166" s="308"/>
      <c r="EI166" s="308"/>
      <c r="EJ166" s="308"/>
      <c r="EK166" s="308"/>
      <c r="EL166" s="308"/>
      <c r="EM166" s="308"/>
      <c r="EN166" s="308"/>
      <c r="EO166" s="308"/>
      <c r="EP166" s="308"/>
      <c r="EQ166" s="308"/>
      <c r="ER166" s="308"/>
      <c r="ES166" s="308"/>
      <c r="ET166" s="308"/>
      <c r="EU166" s="308"/>
      <c r="EV166" s="308"/>
      <c r="EW166" s="308"/>
      <c r="EX166" s="308"/>
      <c r="EY166" s="308"/>
      <c r="EZ166" s="308"/>
      <c r="FA166" s="308"/>
      <c r="FB166" s="308"/>
      <c r="FC166" s="308"/>
      <c r="FD166" s="308"/>
      <c r="FE166" s="308"/>
      <c r="FF166" s="308"/>
      <c r="FG166" s="308"/>
      <c r="FH166" s="308"/>
      <c r="FI166" s="308"/>
      <c r="FJ166" s="308"/>
      <c r="FK166" s="308"/>
      <c r="FL166" s="308"/>
      <c r="FM166" s="308"/>
      <c r="FN166" s="308"/>
      <c r="FO166" s="308"/>
      <c r="FP166" s="308"/>
      <c r="FQ166" s="308"/>
      <c r="FR166" s="308"/>
      <c r="FS166" s="308"/>
      <c r="FT166" s="308"/>
      <c r="FU166" s="308"/>
      <c r="FV166" s="308"/>
      <c r="FW166" s="308"/>
      <c r="FX166" s="308"/>
      <c r="FY166" s="308"/>
      <c r="FZ166" s="308"/>
      <c r="GA166" s="308"/>
      <c r="GB166" s="308"/>
      <c r="GC166" s="308"/>
      <c r="GD166" s="308"/>
      <c r="GE166" s="308"/>
      <c r="GF166" s="308"/>
      <c r="GG166" s="308"/>
      <c r="GH166" s="308"/>
      <c r="GI166" s="308"/>
      <c r="GJ166" s="308"/>
      <c r="GK166" s="308"/>
      <c r="GL166" s="308"/>
      <c r="GM166" s="308"/>
      <c r="GN166" s="308"/>
      <c r="GO166" s="308"/>
      <c r="GP166" s="308"/>
      <c r="GQ166" s="308"/>
      <c r="GR166" s="308"/>
      <c r="GS166" s="308"/>
      <c r="GT166" s="308"/>
      <c r="GU166" s="308"/>
      <c r="GV166" s="308"/>
      <c r="GW166" s="308"/>
      <c r="GX166" s="308"/>
      <c r="GY166" s="308"/>
      <c r="GZ166" s="308"/>
      <c r="HA166" s="308"/>
      <c r="HB166" s="308"/>
      <c r="HC166" s="308"/>
      <c r="HD166" s="308"/>
      <c r="HE166" s="308"/>
      <c r="HF166" s="308"/>
      <c r="HG166" s="308"/>
      <c r="HH166" s="308"/>
      <c r="HI166" s="308"/>
      <c r="HJ166" s="308"/>
      <c r="HK166" s="308"/>
      <c r="HL166" s="308"/>
      <c r="HM166" s="308"/>
      <c r="HN166" s="308"/>
      <c r="HO166" s="308"/>
      <c r="HP166" s="308"/>
      <c r="HQ166" s="308"/>
      <c r="HR166" s="308"/>
      <c r="HS166" s="308"/>
      <c r="HT166" s="308"/>
      <c r="HU166" s="308"/>
      <c r="HV166" s="308"/>
      <c r="HW166" s="308"/>
      <c r="HX166" s="308"/>
      <c r="HY166" s="308"/>
      <c r="HZ166" s="308"/>
      <c r="IA166" s="308"/>
      <c r="IB166" s="308"/>
      <c r="IC166" s="308"/>
      <c r="ID166" s="308"/>
      <c r="IE166" s="308"/>
      <c r="IF166" s="308"/>
      <c r="IG166" s="308"/>
      <c r="IH166" s="308"/>
      <c r="II166" s="308"/>
    </row>
    <row r="167" spans="1:243" ht="12" customHeight="1">
      <c r="A167" s="323"/>
      <c r="B167" s="542"/>
      <c r="C167" s="542"/>
      <c r="D167" s="542" t="s">
        <v>234</v>
      </c>
      <c r="E167" s="542" t="s">
        <v>753</v>
      </c>
      <c r="F167" s="542" t="s">
        <v>546</v>
      </c>
      <c r="G167" s="529"/>
      <c r="H167" s="539">
        <f t="shared" si="14"/>
        <v>1091</v>
      </c>
      <c r="I167" s="543"/>
      <c r="J167" s="544" t="str">
        <f t="shared" si="15"/>
        <v>1,027 - 1,158</v>
      </c>
      <c r="K167" s="543"/>
      <c r="L167" s="543">
        <v>92</v>
      </c>
      <c r="M167" s="543"/>
      <c r="N167" s="543">
        <v>130</v>
      </c>
      <c r="O167" s="543"/>
      <c r="P167" s="543">
        <v>328</v>
      </c>
      <c r="Q167" s="543"/>
      <c r="R167" s="543">
        <v>233</v>
      </c>
      <c r="S167" s="543"/>
      <c r="T167" s="543">
        <v>162</v>
      </c>
      <c r="U167" s="543"/>
      <c r="V167" s="543">
        <v>146</v>
      </c>
      <c r="W167" s="543"/>
      <c r="X167" s="545">
        <v>64</v>
      </c>
      <c r="Y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  <c r="AP167" s="308"/>
      <c r="AQ167" s="308"/>
      <c r="AR167" s="308"/>
      <c r="AS167" s="308"/>
      <c r="AT167" s="308"/>
      <c r="AU167" s="308"/>
      <c r="AV167" s="308"/>
      <c r="AW167" s="308"/>
      <c r="AX167" s="308"/>
      <c r="AY167" s="308"/>
      <c r="AZ167" s="308"/>
      <c r="BA167" s="308"/>
      <c r="BB167" s="308"/>
      <c r="BC167" s="308"/>
      <c r="BD167" s="308"/>
      <c r="BE167" s="308"/>
      <c r="BF167" s="308"/>
      <c r="BG167" s="308"/>
      <c r="BH167" s="308"/>
      <c r="BI167" s="308"/>
      <c r="BJ167" s="308"/>
      <c r="BK167" s="308"/>
      <c r="BL167" s="308"/>
      <c r="BM167" s="308"/>
      <c r="BN167" s="308"/>
      <c r="BO167" s="308"/>
      <c r="BP167" s="308"/>
      <c r="BQ167" s="308"/>
      <c r="BR167" s="308"/>
      <c r="BS167" s="308"/>
      <c r="BT167" s="308"/>
      <c r="BU167" s="308"/>
      <c r="BV167" s="308"/>
      <c r="BW167" s="308"/>
      <c r="BX167" s="308"/>
      <c r="BY167" s="308"/>
      <c r="BZ167" s="308"/>
      <c r="CA167" s="308"/>
      <c r="CB167" s="308"/>
      <c r="CC167" s="308"/>
      <c r="CD167" s="308"/>
      <c r="CE167" s="308"/>
      <c r="CF167" s="308"/>
      <c r="CG167" s="308"/>
      <c r="CH167" s="308"/>
      <c r="CI167" s="308"/>
      <c r="CJ167" s="308"/>
      <c r="CK167" s="308"/>
      <c r="CL167" s="308"/>
      <c r="CM167" s="308"/>
      <c r="CN167" s="308"/>
      <c r="CO167" s="308"/>
      <c r="CP167" s="308"/>
      <c r="CQ167" s="308"/>
      <c r="CR167" s="308"/>
      <c r="CS167" s="308"/>
      <c r="CT167" s="308"/>
      <c r="CU167" s="308"/>
      <c r="CV167" s="308"/>
      <c r="CW167" s="308"/>
      <c r="CX167" s="308"/>
      <c r="CY167" s="308"/>
      <c r="CZ167" s="308"/>
      <c r="DA167" s="308"/>
      <c r="DB167" s="308"/>
      <c r="DC167" s="308"/>
      <c r="DD167" s="308"/>
      <c r="DE167" s="308"/>
      <c r="DF167" s="308"/>
      <c r="DG167" s="308"/>
      <c r="DH167" s="308"/>
      <c r="DI167" s="308"/>
      <c r="DJ167" s="308"/>
      <c r="DK167" s="308"/>
      <c r="DL167" s="308"/>
      <c r="DM167" s="308"/>
      <c r="DN167" s="308"/>
      <c r="DO167" s="308"/>
      <c r="DP167" s="308"/>
      <c r="DQ167" s="308"/>
      <c r="DR167" s="308"/>
      <c r="DS167" s="308"/>
      <c r="DT167" s="308"/>
      <c r="DU167" s="308"/>
      <c r="DV167" s="308"/>
      <c r="DW167" s="308"/>
      <c r="DX167" s="308"/>
      <c r="DY167" s="308"/>
      <c r="DZ167" s="308"/>
      <c r="EA167" s="308"/>
      <c r="EB167" s="308"/>
      <c r="EC167" s="308"/>
      <c r="ED167" s="308"/>
      <c r="EE167" s="308"/>
      <c r="EF167" s="308"/>
      <c r="EG167" s="308"/>
      <c r="EH167" s="308"/>
      <c r="EI167" s="308"/>
      <c r="EJ167" s="308"/>
      <c r="EK167" s="308"/>
      <c r="EL167" s="308"/>
      <c r="EM167" s="308"/>
      <c r="EN167" s="308"/>
      <c r="EO167" s="308"/>
      <c r="EP167" s="308"/>
      <c r="EQ167" s="308"/>
      <c r="ER167" s="308"/>
      <c r="ES167" s="308"/>
      <c r="ET167" s="308"/>
      <c r="EU167" s="308"/>
      <c r="EV167" s="308"/>
      <c r="EW167" s="308"/>
      <c r="EX167" s="308"/>
      <c r="EY167" s="308"/>
      <c r="EZ167" s="308"/>
      <c r="FA167" s="308"/>
      <c r="FB167" s="308"/>
      <c r="FC167" s="308"/>
      <c r="FD167" s="308"/>
      <c r="FE167" s="308"/>
      <c r="FF167" s="308"/>
      <c r="FG167" s="308"/>
      <c r="FH167" s="308"/>
      <c r="FI167" s="308"/>
      <c r="FJ167" s="308"/>
      <c r="FK167" s="308"/>
      <c r="FL167" s="308"/>
      <c r="FM167" s="308"/>
      <c r="FN167" s="308"/>
      <c r="FO167" s="308"/>
      <c r="FP167" s="308"/>
      <c r="FQ167" s="308"/>
      <c r="FR167" s="308"/>
      <c r="FS167" s="308"/>
      <c r="FT167" s="308"/>
      <c r="FU167" s="308"/>
      <c r="FV167" s="308"/>
      <c r="FW167" s="308"/>
      <c r="FX167" s="308"/>
      <c r="FY167" s="308"/>
      <c r="FZ167" s="308"/>
      <c r="GA167" s="308"/>
      <c r="GB167" s="308"/>
      <c r="GC167" s="308"/>
      <c r="GD167" s="308"/>
      <c r="GE167" s="308"/>
      <c r="GF167" s="308"/>
      <c r="GG167" s="308"/>
      <c r="GH167" s="308"/>
      <c r="GI167" s="308"/>
      <c r="GJ167" s="308"/>
      <c r="GK167" s="308"/>
      <c r="GL167" s="308"/>
      <c r="GM167" s="308"/>
      <c r="GN167" s="308"/>
      <c r="GO167" s="308"/>
      <c r="GP167" s="308"/>
      <c r="GQ167" s="308"/>
      <c r="GR167" s="308"/>
      <c r="GS167" s="308"/>
      <c r="GT167" s="308"/>
      <c r="GU167" s="308"/>
      <c r="GV167" s="308"/>
      <c r="GW167" s="308"/>
      <c r="GX167" s="308"/>
      <c r="GY167" s="308"/>
      <c r="GZ167" s="308"/>
      <c r="HA167" s="308"/>
      <c r="HB167" s="308"/>
      <c r="HC167" s="308"/>
      <c r="HD167" s="308"/>
      <c r="HE167" s="308"/>
      <c r="HF167" s="308"/>
      <c r="HG167" s="308"/>
      <c r="HH167" s="308"/>
      <c r="HI167" s="308"/>
      <c r="HJ167" s="308"/>
      <c r="HK167" s="308"/>
      <c r="HL167" s="308"/>
      <c r="HM167" s="308"/>
      <c r="HN167" s="308"/>
      <c r="HO167" s="308"/>
      <c r="HP167" s="308"/>
      <c r="HQ167" s="308"/>
      <c r="HR167" s="308"/>
      <c r="HS167" s="308"/>
      <c r="HT167" s="308"/>
      <c r="HU167" s="308"/>
      <c r="HV167" s="308"/>
      <c r="HW167" s="308"/>
      <c r="HX167" s="308"/>
      <c r="HY167" s="308"/>
      <c r="HZ167" s="308"/>
      <c r="IA167" s="308"/>
      <c r="IB167" s="308"/>
      <c r="IC167" s="308"/>
      <c r="ID167" s="308"/>
      <c r="IE167" s="308"/>
      <c r="IF167" s="308"/>
      <c r="IG167" s="308"/>
      <c r="IH167" s="308"/>
      <c r="II167" s="308"/>
    </row>
    <row r="168" spans="1:243" ht="12" customHeight="1">
      <c r="A168" s="323"/>
      <c r="B168" s="542"/>
      <c r="C168" s="542"/>
      <c r="D168" s="542" t="s">
        <v>440</v>
      </c>
      <c r="E168" s="542" t="s">
        <v>754</v>
      </c>
      <c r="F168" s="542" t="s">
        <v>493</v>
      </c>
      <c r="G168" s="529"/>
      <c r="H168" s="539">
        <f t="shared" si="14"/>
        <v>3019</v>
      </c>
      <c r="I168" s="543"/>
      <c r="J168" s="544" t="str">
        <f t="shared" si="15"/>
        <v>2,912 - 3,129</v>
      </c>
      <c r="K168" s="543"/>
      <c r="L168" s="543">
        <v>251</v>
      </c>
      <c r="M168" s="543"/>
      <c r="N168" s="543">
        <v>315</v>
      </c>
      <c r="O168" s="543"/>
      <c r="P168" s="543">
        <v>856</v>
      </c>
      <c r="Q168" s="543"/>
      <c r="R168" s="543">
        <v>573</v>
      </c>
      <c r="S168" s="543"/>
      <c r="T168" s="543">
        <v>444</v>
      </c>
      <c r="U168" s="543"/>
      <c r="V168" s="543">
        <v>580</v>
      </c>
      <c r="W168" s="543"/>
      <c r="X168" s="545">
        <v>135</v>
      </c>
      <c r="Y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/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  <c r="DB168" s="308"/>
      <c r="DC168" s="308"/>
      <c r="DD168" s="308"/>
      <c r="DE168" s="308"/>
      <c r="DF168" s="308"/>
      <c r="DG168" s="308"/>
      <c r="DH168" s="308"/>
      <c r="DI168" s="308"/>
      <c r="DJ168" s="308"/>
      <c r="DK168" s="308"/>
      <c r="DL168" s="308"/>
      <c r="DM168" s="308"/>
      <c r="DN168" s="308"/>
      <c r="DO168" s="308"/>
      <c r="DP168" s="308"/>
      <c r="DQ168" s="308"/>
      <c r="DR168" s="308"/>
      <c r="DS168" s="308"/>
      <c r="DT168" s="308"/>
      <c r="DU168" s="308"/>
      <c r="DV168" s="308"/>
      <c r="DW168" s="308"/>
      <c r="DX168" s="308"/>
      <c r="DY168" s="308"/>
      <c r="DZ168" s="308"/>
      <c r="EA168" s="308"/>
      <c r="EB168" s="308"/>
      <c r="EC168" s="308"/>
      <c r="ED168" s="308"/>
      <c r="EE168" s="308"/>
      <c r="EF168" s="308"/>
      <c r="EG168" s="308"/>
      <c r="EH168" s="308"/>
      <c r="EI168" s="308"/>
      <c r="EJ168" s="308"/>
      <c r="EK168" s="308"/>
      <c r="EL168" s="308"/>
      <c r="EM168" s="308"/>
      <c r="EN168" s="308"/>
      <c r="EO168" s="308"/>
      <c r="EP168" s="308"/>
      <c r="EQ168" s="308"/>
      <c r="ER168" s="308"/>
      <c r="ES168" s="308"/>
      <c r="ET168" s="308"/>
      <c r="EU168" s="308"/>
      <c r="EV168" s="308"/>
      <c r="EW168" s="308"/>
      <c r="EX168" s="308"/>
      <c r="EY168" s="308"/>
      <c r="EZ168" s="308"/>
      <c r="FA168" s="308"/>
      <c r="FB168" s="308"/>
      <c r="FC168" s="308"/>
      <c r="FD168" s="308"/>
      <c r="FE168" s="308"/>
      <c r="FF168" s="308"/>
      <c r="FG168" s="308"/>
      <c r="FH168" s="308"/>
      <c r="FI168" s="308"/>
      <c r="FJ168" s="308"/>
      <c r="FK168" s="308"/>
      <c r="FL168" s="308"/>
      <c r="FM168" s="308"/>
      <c r="FN168" s="308"/>
      <c r="FO168" s="308"/>
      <c r="FP168" s="308"/>
      <c r="FQ168" s="308"/>
      <c r="FR168" s="308"/>
      <c r="FS168" s="308"/>
      <c r="FT168" s="308"/>
      <c r="FU168" s="308"/>
      <c r="FV168" s="308"/>
      <c r="FW168" s="308"/>
      <c r="FX168" s="308"/>
      <c r="FY168" s="308"/>
      <c r="FZ168" s="308"/>
      <c r="GA168" s="308"/>
      <c r="GB168" s="308"/>
      <c r="GC168" s="308"/>
      <c r="GD168" s="308"/>
      <c r="GE168" s="308"/>
      <c r="GF168" s="308"/>
      <c r="GG168" s="308"/>
      <c r="GH168" s="308"/>
      <c r="GI168" s="308"/>
      <c r="GJ168" s="308"/>
      <c r="GK168" s="308"/>
      <c r="GL168" s="308"/>
      <c r="GM168" s="308"/>
      <c r="GN168" s="308"/>
      <c r="GO168" s="308"/>
      <c r="GP168" s="308"/>
      <c r="GQ168" s="308"/>
      <c r="GR168" s="308"/>
      <c r="GS168" s="308"/>
      <c r="GT168" s="308"/>
      <c r="GU168" s="308"/>
      <c r="GV168" s="308"/>
      <c r="GW168" s="308"/>
      <c r="GX168" s="308"/>
      <c r="GY168" s="308"/>
      <c r="GZ168" s="308"/>
      <c r="HA168" s="308"/>
      <c r="HB168" s="308"/>
      <c r="HC168" s="308"/>
      <c r="HD168" s="308"/>
      <c r="HE168" s="308"/>
      <c r="HF168" s="308"/>
      <c r="HG168" s="308"/>
      <c r="HH168" s="308"/>
      <c r="HI168" s="308"/>
      <c r="HJ168" s="308"/>
      <c r="HK168" s="308"/>
      <c r="HL168" s="308"/>
      <c r="HM168" s="308"/>
      <c r="HN168" s="308"/>
      <c r="HO168" s="308"/>
      <c r="HP168" s="308"/>
      <c r="HQ168" s="308"/>
      <c r="HR168" s="308"/>
      <c r="HS168" s="308"/>
      <c r="HT168" s="308"/>
      <c r="HU168" s="308"/>
      <c r="HV168" s="308"/>
      <c r="HW168" s="308"/>
      <c r="HX168" s="308"/>
      <c r="HY168" s="308"/>
      <c r="HZ168" s="308"/>
      <c r="IA168" s="308"/>
      <c r="IB168" s="308"/>
      <c r="IC168" s="308"/>
      <c r="ID168" s="308"/>
      <c r="IE168" s="308"/>
      <c r="IF168" s="308"/>
      <c r="IG168" s="308"/>
      <c r="IH168" s="308"/>
      <c r="II168" s="308"/>
    </row>
    <row r="169" spans="1:243" ht="12" customHeight="1">
      <c r="A169" s="323"/>
      <c r="B169" s="542"/>
      <c r="C169" s="542"/>
      <c r="D169" s="542" t="s">
        <v>441</v>
      </c>
      <c r="E169" s="542" t="s">
        <v>755</v>
      </c>
      <c r="F169" s="542" t="s">
        <v>494</v>
      </c>
      <c r="G169" s="529"/>
      <c r="H169" s="539">
        <f t="shared" si="14"/>
        <v>2038</v>
      </c>
      <c r="I169" s="543"/>
      <c r="J169" s="544" t="str">
        <f t="shared" si="15"/>
        <v>1,950 - 2,128</v>
      </c>
      <c r="K169" s="543"/>
      <c r="L169" s="543">
        <v>177</v>
      </c>
      <c r="M169" s="543"/>
      <c r="N169" s="543">
        <v>196</v>
      </c>
      <c r="O169" s="543"/>
      <c r="P169" s="543">
        <v>549</v>
      </c>
      <c r="Q169" s="543"/>
      <c r="R169" s="543">
        <v>438</v>
      </c>
      <c r="S169" s="543"/>
      <c r="T169" s="543">
        <v>330</v>
      </c>
      <c r="U169" s="543"/>
      <c r="V169" s="543">
        <v>348</v>
      </c>
      <c r="W169" s="543"/>
      <c r="X169" s="545">
        <v>120</v>
      </c>
      <c r="Y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8"/>
      <c r="BG169" s="308"/>
      <c r="BH169" s="308"/>
      <c r="BI169" s="308"/>
      <c r="BJ169" s="308"/>
      <c r="BK169" s="308"/>
      <c r="BL169" s="308"/>
      <c r="BM169" s="308"/>
      <c r="BN169" s="308"/>
      <c r="BO169" s="308"/>
      <c r="BP169" s="308"/>
      <c r="BQ169" s="308"/>
      <c r="BR169" s="308"/>
      <c r="BS169" s="308"/>
      <c r="BT169" s="308"/>
      <c r="BU169" s="308"/>
      <c r="BV169" s="308"/>
      <c r="BW169" s="308"/>
      <c r="BX169" s="308"/>
      <c r="BY169" s="308"/>
      <c r="BZ169" s="308"/>
      <c r="CA169" s="308"/>
      <c r="CB169" s="308"/>
      <c r="CC169" s="308"/>
      <c r="CD169" s="308"/>
      <c r="CE169" s="308"/>
      <c r="CF169" s="308"/>
      <c r="CG169" s="308"/>
      <c r="CH169" s="308"/>
      <c r="CI169" s="308"/>
      <c r="CJ169" s="308"/>
      <c r="CK169" s="308"/>
      <c r="CL169" s="308"/>
      <c r="CM169" s="308"/>
      <c r="CN169" s="308"/>
      <c r="CO169" s="308"/>
      <c r="CP169" s="308"/>
      <c r="CQ169" s="308"/>
      <c r="CR169" s="308"/>
      <c r="CS169" s="308"/>
      <c r="CT169" s="308"/>
      <c r="CU169" s="308"/>
      <c r="CV169" s="308"/>
      <c r="CW169" s="308"/>
      <c r="CX169" s="308"/>
      <c r="CY169" s="308"/>
      <c r="CZ169" s="308"/>
      <c r="DA169" s="308"/>
      <c r="DB169" s="308"/>
      <c r="DC169" s="308"/>
      <c r="DD169" s="308"/>
      <c r="DE169" s="308"/>
      <c r="DF169" s="308"/>
      <c r="DG169" s="308"/>
      <c r="DH169" s="308"/>
      <c r="DI169" s="308"/>
      <c r="DJ169" s="308"/>
      <c r="DK169" s="308"/>
      <c r="DL169" s="308"/>
      <c r="DM169" s="308"/>
      <c r="DN169" s="308"/>
      <c r="DO169" s="308"/>
      <c r="DP169" s="308"/>
      <c r="DQ169" s="308"/>
      <c r="DR169" s="308"/>
      <c r="DS169" s="308"/>
      <c r="DT169" s="308"/>
      <c r="DU169" s="308"/>
      <c r="DV169" s="308"/>
      <c r="DW169" s="308"/>
      <c r="DX169" s="308"/>
      <c r="DY169" s="308"/>
      <c r="DZ169" s="308"/>
      <c r="EA169" s="308"/>
      <c r="EB169" s="308"/>
      <c r="EC169" s="308"/>
      <c r="ED169" s="308"/>
      <c r="EE169" s="308"/>
      <c r="EF169" s="308"/>
      <c r="EG169" s="308"/>
      <c r="EH169" s="308"/>
      <c r="EI169" s="308"/>
      <c r="EJ169" s="308"/>
      <c r="EK169" s="308"/>
      <c r="EL169" s="308"/>
      <c r="EM169" s="308"/>
      <c r="EN169" s="308"/>
      <c r="EO169" s="308"/>
      <c r="EP169" s="308"/>
      <c r="EQ169" s="308"/>
      <c r="ER169" s="308"/>
      <c r="ES169" s="308"/>
      <c r="ET169" s="308"/>
      <c r="EU169" s="308"/>
      <c r="EV169" s="308"/>
      <c r="EW169" s="308"/>
      <c r="EX169" s="308"/>
      <c r="EY169" s="308"/>
      <c r="EZ169" s="308"/>
      <c r="FA169" s="308"/>
      <c r="FB169" s="308"/>
      <c r="FC169" s="308"/>
      <c r="FD169" s="308"/>
      <c r="FE169" s="308"/>
      <c r="FF169" s="308"/>
      <c r="FG169" s="308"/>
      <c r="FH169" s="308"/>
      <c r="FI169" s="308"/>
      <c r="FJ169" s="308"/>
      <c r="FK169" s="308"/>
      <c r="FL169" s="308"/>
      <c r="FM169" s="308"/>
      <c r="FN169" s="308"/>
      <c r="FO169" s="308"/>
      <c r="FP169" s="308"/>
      <c r="FQ169" s="308"/>
      <c r="FR169" s="308"/>
      <c r="FS169" s="308"/>
      <c r="FT169" s="308"/>
      <c r="FU169" s="308"/>
      <c r="FV169" s="308"/>
      <c r="FW169" s="308"/>
      <c r="FX169" s="308"/>
      <c r="FY169" s="308"/>
      <c r="FZ169" s="308"/>
      <c r="GA169" s="308"/>
      <c r="GB169" s="308"/>
      <c r="GC169" s="308"/>
      <c r="GD169" s="308"/>
      <c r="GE169" s="308"/>
      <c r="GF169" s="308"/>
      <c r="GG169" s="308"/>
      <c r="GH169" s="308"/>
      <c r="GI169" s="308"/>
      <c r="GJ169" s="308"/>
      <c r="GK169" s="308"/>
      <c r="GL169" s="308"/>
      <c r="GM169" s="308"/>
      <c r="GN169" s="308"/>
      <c r="GO169" s="308"/>
      <c r="GP169" s="308"/>
      <c r="GQ169" s="308"/>
      <c r="GR169" s="308"/>
      <c r="GS169" s="308"/>
      <c r="GT169" s="308"/>
      <c r="GU169" s="308"/>
      <c r="GV169" s="308"/>
      <c r="GW169" s="308"/>
      <c r="GX169" s="308"/>
      <c r="GY169" s="308"/>
      <c r="GZ169" s="308"/>
      <c r="HA169" s="308"/>
      <c r="HB169" s="308"/>
      <c r="HC169" s="308"/>
      <c r="HD169" s="308"/>
      <c r="HE169" s="308"/>
      <c r="HF169" s="308"/>
      <c r="HG169" s="308"/>
      <c r="HH169" s="308"/>
      <c r="HI169" s="308"/>
      <c r="HJ169" s="308"/>
      <c r="HK169" s="308"/>
      <c r="HL169" s="308"/>
      <c r="HM169" s="308"/>
      <c r="HN169" s="308"/>
      <c r="HO169" s="308"/>
      <c r="HP169" s="308"/>
      <c r="HQ169" s="308"/>
      <c r="HR169" s="308"/>
      <c r="HS169" s="308"/>
      <c r="HT169" s="308"/>
      <c r="HU169" s="308"/>
      <c r="HV169" s="308"/>
      <c r="HW169" s="308"/>
      <c r="HX169" s="308"/>
      <c r="HY169" s="308"/>
      <c r="HZ169" s="308"/>
      <c r="IA169" s="308"/>
      <c r="IB169" s="308"/>
      <c r="IC169" s="308"/>
      <c r="ID169" s="308"/>
      <c r="IE169" s="308"/>
      <c r="IF169" s="308"/>
      <c r="IG169" s="308"/>
      <c r="IH169" s="308"/>
      <c r="II169" s="308"/>
    </row>
    <row r="170" spans="1:243" ht="12" customHeight="1">
      <c r="A170" s="323"/>
      <c r="B170" s="542"/>
      <c r="C170" s="542"/>
      <c r="D170" s="542" t="s">
        <v>442</v>
      </c>
      <c r="E170" s="542" t="s">
        <v>756</v>
      </c>
      <c r="F170" s="542" t="s">
        <v>495</v>
      </c>
      <c r="G170" s="529"/>
      <c r="H170" s="539">
        <f t="shared" si="14"/>
        <v>2050</v>
      </c>
      <c r="I170" s="543"/>
      <c r="J170" s="544" t="str">
        <f t="shared" si="15"/>
        <v>1,962 - 2,141</v>
      </c>
      <c r="K170" s="543"/>
      <c r="L170" s="543">
        <v>165</v>
      </c>
      <c r="M170" s="543"/>
      <c r="N170" s="543">
        <v>248</v>
      </c>
      <c r="O170" s="543"/>
      <c r="P170" s="543">
        <v>561</v>
      </c>
      <c r="Q170" s="543"/>
      <c r="R170" s="543">
        <v>429</v>
      </c>
      <c r="S170" s="543"/>
      <c r="T170" s="543">
        <v>320</v>
      </c>
      <c r="U170" s="543"/>
      <c r="V170" s="543">
        <v>327</v>
      </c>
      <c r="W170" s="543"/>
      <c r="X170" s="545">
        <v>123</v>
      </c>
      <c r="Y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8"/>
      <c r="BR170" s="308"/>
      <c r="BS170" s="308"/>
      <c r="BT170" s="308"/>
      <c r="BU170" s="308"/>
      <c r="BV170" s="308"/>
      <c r="BW170" s="308"/>
      <c r="BX170" s="308"/>
      <c r="BY170" s="308"/>
      <c r="BZ170" s="308"/>
      <c r="CA170" s="308"/>
      <c r="CB170" s="308"/>
      <c r="CC170" s="308"/>
      <c r="CD170" s="308"/>
      <c r="CE170" s="308"/>
      <c r="CF170" s="308"/>
      <c r="CG170" s="308"/>
      <c r="CH170" s="308"/>
      <c r="CI170" s="308"/>
      <c r="CJ170" s="308"/>
      <c r="CK170" s="308"/>
      <c r="CL170" s="308"/>
      <c r="CM170" s="308"/>
      <c r="CN170" s="308"/>
      <c r="CO170" s="308"/>
      <c r="CP170" s="308"/>
      <c r="CQ170" s="308"/>
      <c r="CR170" s="308"/>
      <c r="CS170" s="308"/>
      <c r="CT170" s="308"/>
      <c r="CU170" s="308"/>
      <c r="CV170" s="308"/>
      <c r="CW170" s="308"/>
      <c r="CX170" s="308"/>
      <c r="CY170" s="308"/>
      <c r="CZ170" s="308"/>
      <c r="DA170" s="308"/>
      <c r="DB170" s="308"/>
      <c r="DC170" s="308"/>
      <c r="DD170" s="308"/>
      <c r="DE170" s="308"/>
      <c r="DF170" s="308"/>
      <c r="DG170" s="308"/>
      <c r="DH170" s="308"/>
      <c r="DI170" s="308"/>
      <c r="DJ170" s="308"/>
      <c r="DK170" s="308"/>
      <c r="DL170" s="308"/>
      <c r="DM170" s="308"/>
      <c r="DN170" s="308"/>
      <c r="DO170" s="308"/>
      <c r="DP170" s="308"/>
      <c r="DQ170" s="308"/>
      <c r="DR170" s="308"/>
      <c r="DS170" s="308"/>
      <c r="DT170" s="308"/>
      <c r="DU170" s="308"/>
      <c r="DV170" s="308"/>
      <c r="DW170" s="308"/>
      <c r="DX170" s="308"/>
      <c r="DY170" s="308"/>
      <c r="DZ170" s="308"/>
      <c r="EA170" s="308"/>
      <c r="EB170" s="308"/>
      <c r="EC170" s="308"/>
      <c r="ED170" s="308"/>
      <c r="EE170" s="308"/>
      <c r="EF170" s="308"/>
      <c r="EG170" s="308"/>
      <c r="EH170" s="308"/>
      <c r="EI170" s="308"/>
      <c r="EJ170" s="308"/>
      <c r="EK170" s="308"/>
      <c r="EL170" s="308"/>
      <c r="EM170" s="308"/>
      <c r="EN170" s="308"/>
      <c r="EO170" s="308"/>
      <c r="EP170" s="308"/>
      <c r="EQ170" s="308"/>
      <c r="ER170" s="308"/>
      <c r="ES170" s="308"/>
      <c r="ET170" s="308"/>
      <c r="EU170" s="308"/>
      <c r="EV170" s="308"/>
      <c r="EW170" s="308"/>
      <c r="EX170" s="308"/>
      <c r="EY170" s="308"/>
      <c r="EZ170" s="308"/>
      <c r="FA170" s="308"/>
      <c r="FB170" s="308"/>
      <c r="FC170" s="308"/>
      <c r="FD170" s="308"/>
      <c r="FE170" s="308"/>
      <c r="FF170" s="308"/>
      <c r="FG170" s="308"/>
      <c r="FH170" s="308"/>
      <c r="FI170" s="308"/>
      <c r="FJ170" s="308"/>
      <c r="FK170" s="308"/>
      <c r="FL170" s="308"/>
      <c r="FM170" s="308"/>
      <c r="FN170" s="308"/>
      <c r="FO170" s="308"/>
      <c r="FP170" s="308"/>
      <c r="FQ170" s="308"/>
      <c r="FR170" s="308"/>
      <c r="FS170" s="308"/>
      <c r="FT170" s="308"/>
      <c r="FU170" s="308"/>
      <c r="FV170" s="308"/>
      <c r="FW170" s="308"/>
      <c r="FX170" s="308"/>
      <c r="FY170" s="308"/>
      <c r="FZ170" s="308"/>
      <c r="GA170" s="308"/>
      <c r="GB170" s="308"/>
      <c r="GC170" s="308"/>
      <c r="GD170" s="308"/>
      <c r="GE170" s="308"/>
      <c r="GF170" s="308"/>
      <c r="GG170" s="308"/>
      <c r="GH170" s="308"/>
      <c r="GI170" s="308"/>
      <c r="GJ170" s="308"/>
      <c r="GK170" s="308"/>
      <c r="GL170" s="308"/>
      <c r="GM170" s="308"/>
      <c r="GN170" s="308"/>
      <c r="GO170" s="308"/>
      <c r="GP170" s="308"/>
      <c r="GQ170" s="308"/>
      <c r="GR170" s="308"/>
      <c r="GS170" s="308"/>
      <c r="GT170" s="308"/>
      <c r="GU170" s="308"/>
      <c r="GV170" s="308"/>
      <c r="GW170" s="308"/>
      <c r="GX170" s="308"/>
      <c r="GY170" s="308"/>
      <c r="GZ170" s="308"/>
      <c r="HA170" s="308"/>
      <c r="HB170" s="308"/>
      <c r="HC170" s="308"/>
      <c r="HD170" s="308"/>
      <c r="HE170" s="308"/>
      <c r="HF170" s="308"/>
      <c r="HG170" s="308"/>
      <c r="HH170" s="308"/>
      <c r="HI170" s="308"/>
      <c r="HJ170" s="308"/>
      <c r="HK170" s="308"/>
      <c r="HL170" s="308"/>
      <c r="HM170" s="308"/>
      <c r="HN170" s="308"/>
      <c r="HO170" s="308"/>
      <c r="HP170" s="308"/>
      <c r="HQ170" s="308"/>
      <c r="HR170" s="308"/>
      <c r="HS170" s="308"/>
      <c r="HT170" s="308"/>
      <c r="HU170" s="308"/>
      <c r="HV170" s="308"/>
      <c r="HW170" s="308"/>
      <c r="HX170" s="308"/>
      <c r="HY170" s="308"/>
      <c r="HZ170" s="308"/>
      <c r="IA170" s="308"/>
      <c r="IB170" s="308"/>
      <c r="IC170" s="308"/>
      <c r="ID170" s="308"/>
      <c r="IE170" s="308"/>
      <c r="IF170" s="308"/>
      <c r="IG170" s="308"/>
      <c r="IH170" s="308"/>
      <c r="II170" s="308"/>
    </row>
    <row r="171" spans="1:243" ht="12" customHeight="1">
      <c r="A171" s="323"/>
      <c r="B171" s="542"/>
      <c r="C171" s="542"/>
      <c r="D171" s="542"/>
      <c r="E171" s="542"/>
      <c r="F171" s="542"/>
      <c r="G171" s="529"/>
      <c r="H171" s="539"/>
      <c r="I171" s="543"/>
      <c r="J171" s="544"/>
      <c r="K171" s="543"/>
      <c r="L171" s="543"/>
      <c r="M171" s="543"/>
      <c r="N171" s="543"/>
      <c r="O171" s="543"/>
      <c r="P171" s="543"/>
      <c r="Q171" s="543"/>
      <c r="R171" s="543"/>
      <c r="S171" s="543"/>
      <c r="T171" s="543"/>
      <c r="U171" s="543"/>
      <c r="V171" s="543"/>
      <c r="W171" s="543"/>
      <c r="X171" s="545"/>
      <c r="Y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  <c r="AP171" s="308"/>
      <c r="AQ171" s="308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308"/>
      <c r="BP171" s="308"/>
      <c r="BQ171" s="308"/>
      <c r="BR171" s="308"/>
      <c r="BS171" s="308"/>
      <c r="BT171" s="308"/>
      <c r="BU171" s="308"/>
      <c r="BV171" s="308"/>
      <c r="BW171" s="308"/>
      <c r="BX171" s="308"/>
      <c r="BY171" s="308"/>
      <c r="BZ171" s="308"/>
      <c r="CA171" s="308"/>
      <c r="CB171" s="308"/>
      <c r="CC171" s="308"/>
      <c r="CD171" s="308"/>
      <c r="CE171" s="308"/>
      <c r="CF171" s="308"/>
      <c r="CG171" s="308"/>
      <c r="CH171" s="308"/>
      <c r="CI171" s="308"/>
      <c r="CJ171" s="308"/>
      <c r="CK171" s="308"/>
      <c r="CL171" s="308"/>
      <c r="CM171" s="308"/>
      <c r="CN171" s="308"/>
      <c r="CO171" s="308"/>
      <c r="CP171" s="308"/>
      <c r="CQ171" s="308"/>
      <c r="CR171" s="308"/>
      <c r="CS171" s="308"/>
      <c r="CT171" s="308"/>
      <c r="CU171" s="308"/>
      <c r="CV171" s="308"/>
      <c r="CW171" s="308"/>
      <c r="CX171" s="308"/>
      <c r="CY171" s="308"/>
      <c r="CZ171" s="308"/>
      <c r="DA171" s="308"/>
      <c r="DB171" s="308"/>
      <c r="DC171" s="308"/>
      <c r="DD171" s="308"/>
      <c r="DE171" s="308"/>
      <c r="DF171" s="308"/>
      <c r="DG171" s="308"/>
      <c r="DH171" s="308"/>
      <c r="DI171" s="308"/>
      <c r="DJ171" s="308"/>
      <c r="DK171" s="308"/>
      <c r="DL171" s="308"/>
      <c r="DM171" s="308"/>
      <c r="DN171" s="308"/>
      <c r="DO171" s="308"/>
      <c r="DP171" s="308"/>
      <c r="DQ171" s="308"/>
      <c r="DR171" s="308"/>
      <c r="DS171" s="308"/>
      <c r="DT171" s="308"/>
      <c r="DU171" s="308"/>
      <c r="DV171" s="308"/>
      <c r="DW171" s="308"/>
      <c r="DX171" s="308"/>
      <c r="DY171" s="308"/>
      <c r="DZ171" s="308"/>
      <c r="EA171" s="308"/>
      <c r="EB171" s="308"/>
      <c r="EC171" s="308"/>
      <c r="ED171" s="308"/>
      <c r="EE171" s="308"/>
      <c r="EF171" s="308"/>
      <c r="EG171" s="308"/>
      <c r="EH171" s="308"/>
      <c r="EI171" s="308"/>
      <c r="EJ171" s="308"/>
      <c r="EK171" s="308"/>
      <c r="EL171" s="308"/>
      <c r="EM171" s="308"/>
      <c r="EN171" s="308"/>
      <c r="EO171" s="308"/>
      <c r="EP171" s="308"/>
      <c r="EQ171" s="308"/>
      <c r="ER171" s="308"/>
      <c r="ES171" s="308"/>
      <c r="ET171" s="308"/>
      <c r="EU171" s="308"/>
      <c r="EV171" s="308"/>
      <c r="EW171" s="308"/>
      <c r="EX171" s="308"/>
      <c r="EY171" s="308"/>
      <c r="EZ171" s="308"/>
      <c r="FA171" s="308"/>
      <c r="FB171" s="308"/>
      <c r="FC171" s="308"/>
      <c r="FD171" s="308"/>
      <c r="FE171" s="308"/>
      <c r="FF171" s="308"/>
      <c r="FG171" s="308"/>
      <c r="FH171" s="308"/>
      <c r="FI171" s="308"/>
      <c r="FJ171" s="308"/>
      <c r="FK171" s="308"/>
      <c r="FL171" s="308"/>
      <c r="FM171" s="308"/>
      <c r="FN171" s="308"/>
      <c r="FO171" s="308"/>
      <c r="FP171" s="308"/>
      <c r="FQ171" s="308"/>
      <c r="FR171" s="308"/>
      <c r="FS171" s="308"/>
      <c r="FT171" s="308"/>
      <c r="FU171" s="308"/>
      <c r="FV171" s="308"/>
      <c r="FW171" s="308"/>
      <c r="FX171" s="308"/>
      <c r="FY171" s="308"/>
      <c r="FZ171" s="308"/>
      <c r="GA171" s="308"/>
      <c r="GB171" s="308"/>
      <c r="GC171" s="308"/>
      <c r="GD171" s="308"/>
      <c r="GE171" s="308"/>
      <c r="GF171" s="308"/>
      <c r="GG171" s="308"/>
      <c r="GH171" s="308"/>
      <c r="GI171" s="308"/>
      <c r="GJ171" s="308"/>
      <c r="GK171" s="308"/>
      <c r="GL171" s="308"/>
      <c r="GM171" s="308"/>
      <c r="GN171" s="308"/>
      <c r="GO171" s="308"/>
      <c r="GP171" s="308"/>
      <c r="GQ171" s="308"/>
      <c r="GR171" s="308"/>
      <c r="GS171" s="308"/>
      <c r="GT171" s="308"/>
      <c r="GU171" s="308"/>
      <c r="GV171" s="308"/>
      <c r="GW171" s="308"/>
      <c r="GX171" s="308"/>
      <c r="GY171" s="308"/>
      <c r="GZ171" s="308"/>
      <c r="HA171" s="308"/>
      <c r="HB171" s="308"/>
      <c r="HC171" s="308"/>
      <c r="HD171" s="308"/>
      <c r="HE171" s="308"/>
      <c r="HF171" s="308"/>
      <c r="HG171" s="308"/>
      <c r="HH171" s="308"/>
      <c r="HI171" s="308"/>
      <c r="HJ171" s="308"/>
      <c r="HK171" s="308"/>
      <c r="HL171" s="308"/>
      <c r="HM171" s="308"/>
      <c r="HN171" s="308"/>
      <c r="HO171" s="308"/>
      <c r="HP171" s="308"/>
      <c r="HQ171" s="308"/>
      <c r="HR171" s="308"/>
      <c r="HS171" s="308"/>
      <c r="HT171" s="308"/>
      <c r="HU171" s="308"/>
      <c r="HV171" s="308"/>
      <c r="HW171" s="308"/>
      <c r="HX171" s="308"/>
      <c r="HY171" s="308"/>
      <c r="HZ171" s="308"/>
      <c r="IA171" s="308"/>
      <c r="IB171" s="308"/>
      <c r="IC171" s="308"/>
      <c r="ID171" s="308"/>
      <c r="IE171" s="308"/>
      <c r="IF171" s="308"/>
      <c r="IG171" s="308"/>
      <c r="IH171" s="308"/>
      <c r="II171" s="308"/>
    </row>
    <row r="172" spans="1:243" ht="12" customHeight="1">
      <c r="A172" s="323"/>
      <c r="B172" s="538" t="s">
        <v>833</v>
      </c>
      <c r="C172" s="542"/>
      <c r="D172" s="542"/>
      <c r="E172" s="542"/>
      <c r="F172" s="542"/>
      <c r="G172" s="529"/>
      <c r="H172" s="539">
        <f>SUM(L172:V172)</f>
        <v>12002</v>
      </c>
      <c r="I172" s="539"/>
      <c r="J172" s="540" t="str">
        <f>TEXT(H172*((1-(1/(9*H172))-(1.96/(3*(H172^0.5))))^3),"#,##0")&amp;" - "&amp;TEXT((H172+1)*((1-(1/(9*(H172+1)))+(1.96/(3*(H172+1)^0.5)))^3),"#,##0")</f>
        <v>11,788 - 12,219</v>
      </c>
      <c r="K172" s="539"/>
      <c r="L172" s="539">
        <v>835</v>
      </c>
      <c r="M172" s="539"/>
      <c r="N172" s="539">
        <v>1286</v>
      </c>
      <c r="O172" s="539"/>
      <c r="P172" s="539">
        <v>3408</v>
      </c>
      <c r="Q172" s="539"/>
      <c r="R172" s="539">
        <v>2623</v>
      </c>
      <c r="S172" s="539"/>
      <c r="T172" s="539">
        <v>1918</v>
      </c>
      <c r="U172" s="539"/>
      <c r="V172" s="539">
        <v>1932</v>
      </c>
      <c r="W172" s="539"/>
      <c r="X172" s="541">
        <f>SUM(X174:X182)</f>
        <v>633</v>
      </c>
      <c r="Y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  <c r="AP172" s="308"/>
      <c r="AQ172" s="308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8"/>
      <c r="BC172" s="308"/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8"/>
      <c r="BN172" s="308"/>
      <c r="BO172" s="308"/>
      <c r="BP172" s="308"/>
      <c r="BQ172" s="308"/>
      <c r="BR172" s="308"/>
      <c r="BS172" s="308"/>
      <c r="BT172" s="308"/>
      <c r="BU172" s="308"/>
      <c r="BV172" s="308"/>
      <c r="BW172" s="308"/>
      <c r="BX172" s="308"/>
      <c r="BY172" s="308"/>
      <c r="BZ172" s="308"/>
      <c r="CA172" s="308"/>
      <c r="CB172" s="308"/>
      <c r="CC172" s="308"/>
      <c r="CD172" s="308"/>
      <c r="CE172" s="308"/>
      <c r="CF172" s="308"/>
      <c r="CG172" s="308"/>
      <c r="CH172" s="308"/>
      <c r="CI172" s="308"/>
      <c r="CJ172" s="308"/>
      <c r="CK172" s="308"/>
      <c r="CL172" s="308"/>
      <c r="CM172" s="308"/>
      <c r="CN172" s="308"/>
      <c r="CO172" s="308"/>
      <c r="CP172" s="308"/>
      <c r="CQ172" s="308"/>
      <c r="CR172" s="308"/>
      <c r="CS172" s="308"/>
      <c r="CT172" s="308"/>
      <c r="CU172" s="308"/>
      <c r="CV172" s="308"/>
      <c r="CW172" s="308"/>
      <c r="CX172" s="308"/>
      <c r="CY172" s="308"/>
      <c r="CZ172" s="308"/>
      <c r="DA172" s="308"/>
      <c r="DB172" s="308"/>
      <c r="DC172" s="308"/>
      <c r="DD172" s="308"/>
      <c r="DE172" s="308"/>
      <c r="DF172" s="308"/>
      <c r="DG172" s="308"/>
      <c r="DH172" s="308"/>
      <c r="DI172" s="308"/>
      <c r="DJ172" s="308"/>
      <c r="DK172" s="308"/>
      <c r="DL172" s="308"/>
      <c r="DM172" s="308"/>
      <c r="DN172" s="308"/>
      <c r="DO172" s="308"/>
      <c r="DP172" s="308"/>
      <c r="DQ172" s="308"/>
      <c r="DR172" s="308"/>
      <c r="DS172" s="308"/>
      <c r="DT172" s="308"/>
      <c r="DU172" s="308"/>
      <c r="DV172" s="308"/>
      <c r="DW172" s="308"/>
      <c r="DX172" s="308"/>
      <c r="DY172" s="308"/>
      <c r="DZ172" s="308"/>
      <c r="EA172" s="308"/>
      <c r="EB172" s="308"/>
      <c r="EC172" s="308"/>
      <c r="ED172" s="308"/>
      <c r="EE172" s="308"/>
      <c r="EF172" s="308"/>
      <c r="EG172" s="308"/>
      <c r="EH172" s="308"/>
      <c r="EI172" s="308"/>
      <c r="EJ172" s="308"/>
      <c r="EK172" s="308"/>
      <c r="EL172" s="308"/>
      <c r="EM172" s="308"/>
      <c r="EN172" s="308"/>
      <c r="EO172" s="308"/>
      <c r="EP172" s="308"/>
      <c r="EQ172" s="308"/>
      <c r="ER172" s="308"/>
      <c r="ES172" s="308"/>
      <c r="ET172" s="308"/>
      <c r="EU172" s="308"/>
      <c r="EV172" s="308"/>
      <c r="EW172" s="308"/>
      <c r="EX172" s="308"/>
      <c r="EY172" s="308"/>
      <c r="EZ172" s="308"/>
      <c r="FA172" s="308"/>
      <c r="FB172" s="308"/>
      <c r="FC172" s="308"/>
      <c r="FD172" s="308"/>
      <c r="FE172" s="308"/>
      <c r="FF172" s="308"/>
      <c r="FG172" s="308"/>
      <c r="FH172" s="308"/>
      <c r="FI172" s="308"/>
      <c r="FJ172" s="308"/>
      <c r="FK172" s="308"/>
      <c r="FL172" s="308"/>
      <c r="FM172" s="308"/>
      <c r="FN172" s="308"/>
      <c r="FO172" s="308"/>
      <c r="FP172" s="308"/>
      <c r="FQ172" s="308"/>
      <c r="FR172" s="308"/>
      <c r="FS172" s="308"/>
      <c r="FT172" s="308"/>
      <c r="FU172" s="308"/>
      <c r="FV172" s="308"/>
      <c r="FW172" s="308"/>
      <c r="FX172" s="308"/>
      <c r="FY172" s="308"/>
      <c r="FZ172" s="308"/>
      <c r="GA172" s="308"/>
      <c r="GB172" s="308"/>
      <c r="GC172" s="308"/>
      <c r="GD172" s="308"/>
      <c r="GE172" s="308"/>
      <c r="GF172" s="308"/>
      <c r="GG172" s="308"/>
      <c r="GH172" s="308"/>
      <c r="GI172" s="308"/>
      <c r="GJ172" s="308"/>
      <c r="GK172" s="308"/>
      <c r="GL172" s="308"/>
      <c r="GM172" s="308"/>
      <c r="GN172" s="308"/>
      <c r="GO172" s="308"/>
      <c r="GP172" s="308"/>
      <c r="GQ172" s="308"/>
      <c r="GR172" s="308"/>
      <c r="GS172" s="308"/>
      <c r="GT172" s="308"/>
      <c r="GU172" s="308"/>
      <c r="GV172" s="308"/>
      <c r="GW172" s="308"/>
      <c r="GX172" s="308"/>
      <c r="GY172" s="308"/>
      <c r="GZ172" s="308"/>
      <c r="HA172" s="308"/>
      <c r="HB172" s="308"/>
      <c r="HC172" s="308"/>
      <c r="HD172" s="308"/>
      <c r="HE172" s="308"/>
      <c r="HF172" s="308"/>
      <c r="HG172" s="308"/>
      <c r="HH172" s="308"/>
      <c r="HI172" s="308"/>
      <c r="HJ172" s="308"/>
      <c r="HK172" s="308"/>
      <c r="HL172" s="308"/>
      <c r="HM172" s="308"/>
      <c r="HN172" s="308"/>
      <c r="HO172" s="308"/>
      <c r="HP172" s="308"/>
      <c r="HQ172" s="308"/>
      <c r="HR172" s="308"/>
      <c r="HS172" s="308"/>
      <c r="HT172" s="308"/>
      <c r="HU172" s="308"/>
      <c r="HV172" s="308"/>
      <c r="HW172" s="308"/>
      <c r="HX172" s="308"/>
      <c r="HY172" s="308"/>
      <c r="HZ172" s="308"/>
      <c r="IA172" s="308"/>
      <c r="IB172" s="308"/>
      <c r="IC172" s="308"/>
      <c r="ID172" s="308"/>
      <c r="IE172" s="308"/>
      <c r="IF172" s="308"/>
      <c r="IG172" s="308"/>
      <c r="IH172" s="308"/>
      <c r="II172" s="308"/>
    </row>
    <row r="173" spans="1:243" ht="12" customHeight="1">
      <c r="A173" s="323"/>
      <c r="B173" s="542"/>
      <c r="C173" s="542"/>
      <c r="D173" s="542"/>
      <c r="E173" s="542"/>
      <c r="F173" s="542"/>
      <c r="G173" s="529"/>
      <c r="H173" s="539"/>
      <c r="I173" s="543"/>
      <c r="J173" s="544"/>
      <c r="K173" s="543"/>
      <c r="L173" s="543"/>
      <c r="M173" s="543"/>
      <c r="N173" s="543"/>
      <c r="O173" s="543"/>
      <c r="P173" s="543"/>
      <c r="Q173" s="543"/>
      <c r="R173" s="543"/>
      <c r="S173" s="543"/>
      <c r="T173" s="543"/>
      <c r="U173" s="543"/>
      <c r="V173" s="543"/>
      <c r="W173" s="543"/>
      <c r="X173" s="545"/>
      <c r="Y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  <c r="AP173" s="308"/>
      <c r="AQ173" s="308"/>
      <c r="AR173" s="308"/>
      <c r="AS173" s="308"/>
      <c r="AT173" s="308"/>
      <c r="AU173" s="308"/>
      <c r="AV173" s="308"/>
      <c r="AW173" s="308"/>
      <c r="AX173" s="308"/>
      <c r="AY173" s="308"/>
      <c r="AZ173" s="308"/>
      <c r="BA173" s="308"/>
      <c r="BB173" s="308"/>
      <c r="BC173" s="308"/>
      <c r="BD173" s="308"/>
      <c r="BE173" s="308"/>
      <c r="BF173" s="308"/>
      <c r="BG173" s="308"/>
      <c r="BH173" s="308"/>
      <c r="BI173" s="308"/>
      <c r="BJ173" s="308"/>
      <c r="BK173" s="308"/>
      <c r="BL173" s="308"/>
      <c r="BM173" s="308"/>
      <c r="BN173" s="308"/>
      <c r="BO173" s="308"/>
      <c r="BP173" s="308"/>
      <c r="BQ173" s="308"/>
      <c r="BR173" s="308"/>
      <c r="BS173" s="308"/>
      <c r="BT173" s="308"/>
      <c r="BU173" s="308"/>
      <c r="BV173" s="308"/>
      <c r="BW173" s="308"/>
      <c r="BX173" s="308"/>
      <c r="BY173" s="308"/>
      <c r="BZ173" s="308"/>
      <c r="CA173" s="308"/>
      <c r="CB173" s="308"/>
      <c r="CC173" s="308"/>
      <c r="CD173" s="308"/>
      <c r="CE173" s="308"/>
      <c r="CF173" s="308"/>
      <c r="CG173" s="308"/>
      <c r="CH173" s="308"/>
      <c r="CI173" s="308"/>
      <c r="CJ173" s="308"/>
      <c r="CK173" s="308"/>
      <c r="CL173" s="308"/>
      <c r="CM173" s="308"/>
      <c r="CN173" s="308"/>
      <c r="CO173" s="308"/>
      <c r="CP173" s="308"/>
      <c r="CQ173" s="308"/>
      <c r="CR173" s="308"/>
      <c r="CS173" s="308"/>
      <c r="CT173" s="308"/>
      <c r="CU173" s="308"/>
      <c r="CV173" s="308"/>
      <c r="CW173" s="308"/>
      <c r="CX173" s="308"/>
      <c r="CY173" s="308"/>
      <c r="CZ173" s="308"/>
      <c r="DA173" s="308"/>
      <c r="DB173" s="308"/>
      <c r="DC173" s="308"/>
      <c r="DD173" s="308"/>
      <c r="DE173" s="308"/>
      <c r="DF173" s="308"/>
      <c r="DG173" s="308"/>
      <c r="DH173" s="308"/>
      <c r="DI173" s="308"/>
      <c r="DJ173" s="308"/>
      <c r="DK173" s="308"/>
      <c r="DL173" s="308"/>
      <c r="DM173" s="308"/>
      <c r="DN173" s="308"/>
      <c r="DO173" s="308"/>
      <c r="DP173" s="308"/>
      <c r="DQ173" s="308"/>
      <c r="DR173" s="308"/>
      <c r="DS173" s="308"/>
      <c r="DT173" s="308"/>
      <c r="DU173" s="308"/>
      <c r="DV173" s="308"/>
      <c r="DW173" s="308"/>
      <c r="DX173" s="308"/>
      <c r="DY173" s="308"/>
      <c r="DZ173" s="308"/>
      <c r="EA173" s="308"/>
      <c r="EB173" s="308"/>
      <c r="EC173" s="308"/>
      <c r="ED173" s="308"/>
      <c r="EE173" s="308"/>
      <c r="EF173" s="308"/>
      <c r="EG173" s="308"/>
      <c r="EH173" s="308"/>
      <c r="EI173" s="308"/>
      <c r="EJ173" s="308"/>
      <c r="EK173" s="308"/>
      <c r="EL173" s="308"/>
      <c r="EM173" s="308"/>
      <c r="EN173" s="308"/>
      <c r="EO173" s="308"/>
      <c r="EP173" s="308"/>
      <c r="EQ173" s="308"/>
      <c r="ER173" s="308"/>
      <c r="ES173" s="308"/>
      <c r="ET173" s="308"/>
      <c r="EU173" s="308"/>
      <c r="EV173" s="308"/>
      <c r="EW173" s="308"/>
      <c r="EX173" s="308"/>
      <c r="EY173" s="308"/>
      <c r="EZ173" s="308"/>
      <c r="FA173" s="308"/>
      <c r="FB173" s="308"/>
      <c r="FC173" s="308"/>
      <c r="FD173" s="308"/>
      <c r="FE173" s="308"/>
      <c r="FF173" s="308"/>
      <c r="FG173" s="308"/>
      <c r="FH173" s="308"/>
      <c r="FI173" s="308"/>
      <c r="FJ173" s="308"/>
      <c r="FK173" s="308"/>
      <c r="FL173" s="308"/>
      <c r="FM173" s="308"/>
      <c r="FN173" s="308"/>
      <c r="FO173" s="308"/>
      <c r="FP173" s="308"/>
      <c r="FQ173" s="308"/>
      <c r="FR173" s="308"/>
      <c r="FS173" s="308"/>
      <c r="FT173" s="308"/>
      <c r="FU173" s="308"/>
      <c r="FV173" s="308"/>
      <c r="FW173" s="308"/>
      <c r="FX173" s="308"/>
      <c r="FY173" s="308"/>
      <c r="FZ173" s="308"/>
      <c r="GA173" s="308"/>
      <c r="GB173" s="308"/>
      <c r="GC173" s="308"/>
      <c r="GD173" s="308"/>
      <c r="GE173" s="308"/>
      <c r="GF173" s="308"/>
      <c r="GG173" s="308"/>
      <c r="GH173" s="308"/>
      <c r="GI173" s="308"/>
      <c r="GJ173" s="308"/>
      <c r="GK173" s="308"/>
      <c r="GL173" s="308"/>
      <c r="GM173" s="308"/>
      <c r="GN173" s="308"/>
      <c r="GO173" s="308"/>
      <c r="GP173" s="308"/>
      <c r="GQ173" s="308"/>
      <c r="GR173" s="308"/>
      <c r="GS173" s="308"/>
      <c r="GT173" s="308"/>
      <c r="GU173" s="308"/>
      <c r="GV173" s="308"/>
      <c r="GW173" s="308"/>
      <c r="GX173" s="308"/>
      <c r="GY173" s="308"/>
      <c r="GZ173" s="308"/>
      <c r="HA173" s="308"/>
      <c r="HB173" s="308"/>
      <c r="HC173" s="308"/>
      <c r="HD173" s="308"/>
      <c r="HE173" s="308"/>
      <c r="HF173" s="308"/>
      <c r="HG173" s="308"/>
      <c r="HH173" s="308"/>
      <c r="HI173" s="308"/>
      <c r="HJ173" s="308"/>
      <c r="HK173" s="308"/>
      <c r="HL173" s="308"/>
      <c r="HM173" s="308"/>
      <c r="HN173" s="308"/>
      <c r="HO173" s="308"/>
      <c r="HP173" s="308"/>
      <c r="HQ173" s="308"/>
      <c r="HR173" s="308"/>
      <c r="HS173" s="308"/>
      <c r="HT173" s="308"/>
      <c r="HU173" s="308"/>
      <c r="HV173" s="308"/>
      <c r="HW173" s="308"/>
      <c r="HX173" s="308"/>
      <c r="HY173" s="308"/>
      <c r="HZ173" s="308"/>
      <c r="IA173" s="308"/>
      <c r="IB173" s="308"/>
      <c r="IC173" s="308"/>
      <c r="ID173" s="308"/>
      <c r="IE173" s="308"/>
      <c r="IF173" s="308"/>
      <c r="IG173" s="308"/>
      <c r="IH173" s="308"/>
      <c r="II173" s="308"/>
    </row>
    <row r="174" spans="1:243" ht="12" customHeight="1">
      <c r="A174" s="323"/>
      <c r="B174" s="542"/>
      <c r="C174" s="542"/>
      <c r="D174" s="542" t="s">
        <v>443</v>
      </c>
      <c r="E174" s="542" t="s">
        <v>757</v>
      </c>
      <c r="F174" s="542" t="s">
        <v>818</v>
      </c>
      <c r="G174" s="529"/>
      <c r="H174" s="539">
        <f aca="true" t="shared" si="16" ref="H174:H182">SUM(L174:V174)</f>
        <v>1457</v>
      </c>
      <c r="I174" s="543"/>
      <c r="J174" s="544" t="str">
        <f aca="true" t="shared" si="17" ref="J174:J182">TEXT(H174*((1-(1/(9*H174))-(1.96/(3*(H174^0.5))))^3),"#,##0")&amp;" - "&amp;TEXT((H174+1)*((1-(1/(9*(H174+1)))+(1.96/(3*(H174+1)^0.5)))^3),"#,##0")</f>
        <v>1,383 - 1,534</v>
      </c>
      <c r="K174" s="543"/>
      <c r="L174" s="543">
        <v>69</v>
      </c>
      <c r="M174" s="543"/>
      <c r="N174" s="543">
        <v>127</v>
      </c>
      <c r="O174" s="543"/>
      <c r="P174" s="543">
        <v>377</v>
      </c>
      <c r="Q174" s="543"/>
      <c r="R174" s="543">
        <v>351</v>
      </c>
      <c r="S174" s="543"/>
      <c r="T174" s="543">
        <v>279</v>
      </c>
      <c r="U174" s="543"/>
      <c r="V174" s="543">
        <v>254</v>
      </c>
      <c r="W174" s="543"/>
      <c r="X174" s="545">
        <v>55</v>
      </c>
      <c r="Y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  <c r="AP174" s="308"/>
      <c r="AQ174" s="308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308"/>
      <c r="BP174" s="308"/>
      <c r="BQ174" s="308"/>
      <c r="BR174" s="308"/>
      <c r="BS174" s="308"/>
      <c r="BT174" s="308"/>
      <c r="BU174" s="308"/>
      <c r="BV174" s="308"/>
      <c r="BW174" s="308"/>
      <c r="BX174" s="308"/>
      <c r="BY174" s="308"/>
      <c r="BZ174" s="308"/>
      <c r="CA174" s="308"/>
      <c r="CB174" s="308"/>
      <c r="CC174" s="308"/>
      <c r="CD174" s="308"/>
      <c r="CE174" s="308"/>
      <c r="CF174" s="308"/>
      <c r="CG174" s="308"/>
      <c r="CH174" s="308"/>
      <c r="CI174" s="308"/>
      <c r="CJ174" s="308"/>
      <c r="CK174" s="308"/>
      <c r="CL174" s="308"/>
      <c r="CM174" s="308"/>
      <c r="CN174" s="308"/>
      <c r="CO174" s="308"/>
      <c r="CP174" s="308"/>
      <c r="CQ174" s="308"/>
      <c r="CR174" s="308"/>
      <c r="CS174" s="308"/>
      <c r="CT174" s="308"/>
      <c r="CU174" s="308"/>
      <c r="CV174" s="308"/>
      <c r="CW174" s="308"/>
      <c r="CX174" s="308"/>
      <c r="CY174" s="308"/>
      <c r="CZ174" s="308"/>
      <c r="DA174" s="308"/>
      <c r="DB174" s="308"/>
      <c r="DC174" s="308"/>
      <c r="DD174" s="308"/>
      <c r="DE174" s="308"/>
      <c r="DF174" s="308"/>
      <c r="DG174" s="308"/>
      <c r="DH174" s="308"/>
      <c r="DI174" s="308"/>
      <c r="DJ174" s="308"/>
      <c r="DK174" s="308"/>
      <c r="DL174" s="308"/>
      <c r="DM174" s="308"/>
      <c r="DN174" s="308"/>
      <c r="DO174" s="308"/>
      <c r="DP174" s="308"/>
      <c r="DQ174" s="308"/>
      <c r="DR174" s="308"/>
      <c r="DS174" s="308"/>
      <c r="DT174" s="308"/>
      <c r="DU174" s="308"/>
      <c r="DV174" s="308"/>
      <c r="DW174" s="308"/>
      <c r="DX174" s="308"/>
      <c r="DY174" s="308"/>
      <c r="DZ174" s="308"/>
      <c r="EA174" s="308"/>
      <c r="EB174" s="308"/>
      <c r="EC174" s="308"/>
      <c r="ED174" s="308"/>
      <c r="EE174" s="308"/>
      <c r="EF174" s="308"/>
      <c r="EG174" s="308"/>
      <c r="EH174" s="308"/>
      <c r="EI174" s="308"/>
      <c r="EJ174" s="308"/>
      <c r="EK174" s="308"/>
      <c r="EL174" s="308"/>
      <c r="EM174" s="308"/>
      <c r="EN174" s="308"/>
      <c r="EO174" s="308"/>
      <c r="EP174" s="308"/>
      <c r="EQ174" s="308"/>
      <c r="ER174" s="308"/>
      <c r="ES174" s="308"/>
      <c r="ET174" s="308"/>
      <c r="EU174" s="308"/>
      <c r="EV174" s="308"/>
      <c r="EW174" s="308"/>
      <c r="EX174" s="308"/>
      <c r="EY174" s="308"/>
      <c r="EZ174" s="308"/>
      <c r="FA174" s="308"/>
      <c r="FB174" s="308"/>
      <c r="FC174" s="308"/>
      <c r="FD174" s="308"/>
      <c r="FE174" s="308"/>
      <c r="FF174" s="308"/>
      <c r="FG174" s="308"/>
      <c r="FH174" s="308"/>
      <c r="FI174" s="308"/>
      <c r="FJ174" s="308"/>
      <c r="FK174" s="308"/>
      <c r="FL174" s="308"/>
      <c r="FM174" s="308"/>
      <c r="FN174" s="308"/>
      <c r="FO174" s="308"/>
      <c r="FP174" s="308"/>
      <c r="FQ174" s="308"/>
      <c r="FR174" s="308"/>
      <c r="FS174" s="308"/>
      <c r="FT174" s="308"/>
      <c r="FU174" s="308"/>
      <c r="FV174" s="308"/>
      <c r="FW174" s="308"/>
      <c r="FX174" s="308"/>
      <c r="FY174" s="308"/>
      <c r="FZ174" s="308"/>
      <c r="GA174" s="308"/>
      <c r="GB174" s="308"/>
      <c r="GC174" s="308"/>
      <c r="GD174" s="308"/>
      <c r="GE174" s="308"/>
      <c r="GF174" s="308"/>
      <c r="GG174" s="308"/>
      <c r="GH174" s="308"/>
      <c r="GI174" s="308"/>
      <c r="GJ174" s="308"/>
      <c r="GK174" s="308"/>
      <c r="GL174" s="308"/>
      <c r="GM174" s="308"/>
      <c r="GN174" s="308"/>
      <c r="GO174" s="308"/>
      <c r="GP174" s="308"/>
      <c r="GQ174" s="308"/>
      <c r="GR174" s="308"/>
      <c r="GS174" s="308"/>
      <c r="GT174" s="308"/>
      <c r="GU174" s="308"/>
      <c r="GV174" s="308"/>
      <c r="GW174" s="308"/>
      <c r="GX174" s="308"/>
      <c r="GY174" s="308"/>
      <c r="GZ174" s="308"/>
      <c r="HA174" s="308"/>
      <c r="HB174" s="308"/>
      <c r="HC174" s="308"/>
      <c r="HD174" s="308"/>
      <c r="HE174" s="308"/>
      <c r="HF174" s="308"/>
      <c r="HG174" s="308"/>
      <c r="HH174" s="308"/>
      <c r="HI174" s="308"/>
      <c r="HJ174" s="308"/>
      <c r="HK174" s="308"/>
      <c r="HL174" s="308"/>
      <c r="HM174" s="308"/>
      <c r="HN174" s="308"/>
      <c r="HO174" s="308"/>
      <c r="HP174" s="308"/>
      <c r="HQ174" s="308"/>
      <c r="HR174" s="308"/>
      <c r="HS174" s="308"/>
      <c r="HT174" s="308"/>
      <c r="HU174" s="308"/>
      <c r="HV174" s="308"/>
      <c r="HW174" s="308"/>
      <c r="HX174" s="308"/>
      <c r="HY174" s="308"/>
      <c r="HZ174" s="308"/>
      <c r="IA174" s="308"/>
      <c r="IB174" s="308"/>
      <c r="IC174" s="308"/>
      <c r="ID174" s="308"/>
      <c r="IE174" s="308"/>
      <c r="IF174" s="308"/>
      <c r="IG174" s="308"/>
      <c r="IH174" s="308"/>
      <c r="II174" s="308"/>
    </row>
    <row r="175" spans="1:243" s="176" customFormat="1" ht="12" customHeight="1">
      <c r="A175" s="323"/>
      <c r="B175" s="542"/>
      <c r="C175" s="542"/>
      <c r="D175" s="542" t="s">
        <v>444</v>
      </c>
      <c r="E175" s="542" t="s">
        <v>758</v>
      </c>
      <c r="F175" s="542" t="s">
        <v>819</v>
      </c>
      <c r="G175" s="529"/>
      <c r="H175" s="539">
        <f t="shared" si="16"/>
        <v>1509</v>
      </c>
      <c r="I175" s="543"/>
      <c r="J175" s="544" t="str">
        <f t="shared" si="17"/>
        <v>1,434 - 1,587</v>
      </c>
      <c r="K175" s="543"/>
      <c r="L175" s="543">
        <v>112</v>
      </c>
      <c r="M175" s="543"/>
      <c r="N175" s="543">
        <v>128</v>
      </c>
      <c r="O175" s="543"/>
      <c r="P175" s="543">
        <v>418</v>
      </c>
      <c r="Q175" s="543"/>
      <c r="R175" s="543">
        <v>323</v>
      </c>
      <c r="S175" s="543"/>
      <c r="T175" s="543">
        <v>272</v>
      </c>
      <c r="U175" s="543"/>
      <c r="V175" s="543">
        <v>256</v>
      </c>
      <c r="W175" s="543"/>
      <c r="X175" s="545">
        <v>69</v>
      </c>
      <c r="Y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  <c r="AP175" s="308"/>
      <c r="AQ175" s="308"/>
      <c r="AR175" s="308"/>
      <c r="AS175" s="308"/>
      <c r="AT175" s="308"/>
      <c r="AU175" s="308"/>
      <c r="AV175" s="308"/>
      <c r="AW175" s="308"/>
      <c r="AX175" s="308"/>
      <c r="AY175" s="308"/>
      <c r="AZ175" s="308"/>
      <c r="BA175" s="308"/>
      <c r="BB175" s="308"/>
      <c r="BC175" s="308"/>
      <c r="BD175" s="308"/>
      <c r="BE175" s="308"/>
      <c r="BF175" s="308"/>
      <c r="BG175" s="308"/>
      <c r="BH175" s="308"/>
      <c r="BI175" s="308"/>
      <c r="BJ175" s="308"/>
      <c r="BK175" s="308"/>
      <c r="BL175" s="308"/>
      <c r="BM175" s="308"/>
      <c r="BN175" s="308"/>
      <c r="BO175" s="308"/>
      <c r="BP175" s="308"/>
      <c r="BQ175" s="308"/>
      <c r="BR175" s="308"/>
      <c r="BS175" s="308"/>
      <c r="BT175" s="308"/>
      <c r="BU175" s="308"/>
      <c r="BV175" s="308"/>
      <c r="BW175" s="308"/>
      <c r="BX175" s="308"/>
      <c r="BY175" s="308"/>
      <c r="BZ175" s="308"/>
      <c r="CA175" s="308"/>
      <c r="CB175" s="308"/>
      <c r="CC175" s="308"/>
      <c r="CD175" s="308"/>
      <c r="CE175" s="308"/>
      <c r="CF175" s="308"/>
      <c r="CG175" s="308"/>
      <c r="CH175" s="308"/>
      <c r="CI175" s="308"/>
      <c r="CJ175" s="308"/>
      <c r="CK175" s="308"/>
      <c r="CL175" s="308"/>
      <c r="CM175" s="308"/>
      <c r="CN175" s="308"/>
      <c r="CO175" s="308"/>
      <c r="CP175" s="308"/>
      <c r="CQ175" s="308"/>
      <c r="CR175" s="308"/>
      <c r="CS175" s="308"/>
      <c r="CT175" s="308"/>
      <c r="CU175" s="308"/>
      <c r="CV175" s="308"/>
      <c r="CW175" s="308"/>
      <c r="CX175" s="308"/>
      <c r="CY175" s="308"/>
      <c r="CZ175" s="308"/>
      <c r="DA175" s="308"/>
      <c r="DB175" s="308"/>
      <c r="DC175" s="308"/>
      <c r="DD175" s="308"/>
      <c r="DE175" s="308"/>
      <c r="DF175" s="308"/>
      <c r="DG175" s="308"/>
      <c r="DH175" s="308"/>
      <c r="DI175" s="308"/>
      <c r="DJ175" s="308"/>
      <c r="DK175" s="308"/>
      <c r="DL175" s="308"/>
      <c r="DM175" s="308"/>
      <c r="DN175" s="308"/>
      <c r="DO175" s="308"/>
      <c r="DP175" s="308"/>
      <c r="DQ175" s="308"/>
      <c r="DR175" s="308"/>
      <c r="DS175" s="308"/>
      <c r="DT175" s="308"/>
      <c r="DU175" s="308"/>
      <c r="DV175" s="308"/>
      <c r="DW175" s="308"/>
      <c r="DX175" s="308"/>
      <c r="DY175" s="308"/>
      <c r="DZ175" s="308"/>
      <c r="EA175" s="308"/>
      <c r="EB175" s="308"/>
      <c r="EC175" s="308"/>
      <c r="ED175" s="308"/>
      <c r="EE175" s="308"/>
      <c r="EF175" s="308"/>
      <c r="EG175" s="308"/>
      <c r="EH175" s="308"/>
      <c r="EI175" s="308"/>
      <c r="EJ175" s="308"/>
      <c r="EK175" s="308"/>
      <c r="EL175" s="308"/>
      <c r="EM175" s="308"/>
      <c r="EN175" s="308"/>
      <c r="EO175" s="308"/>
      <c r="EP175" s="308"/>
      <c r="EQ175" s="308"/>
      <c r="ER175" s="308"/>
      <c r="ES175" s="308"/>
      <c r="ET175" s="308"/>
      <c r="EU175" s="308"/>
      <c r="EV175" s="308"/>
      <c r="EW175" s="308"/>
      <c r="EX175" s="308"/>
      <c r="EY175" s="308"/>
      <c r="EZ175" s="308"/>
      <c r="FA175" s="308"/>
      <c r="FB175" s="308"/>
      <c r="FC175" s="308"/>
      <c r="FD175" s="308"/>
      <c r="FE175" s="308"/>
      <c r="FF175" s="308"/>
      <c r="FG175" s="308"/>
      <c r="FH175" s="308"/>
      <c r="FI175" s="308"/>
      <c r="FJ175" s="308"/>
      <c r="FK175" s="308"/>
      <c r="FL175" s="308"/>
      <c r="FM175" s="308"/>
      <c r="FN175" s="308"/>
      <c r="FO175" s="308"/>
      <c r="FP175" s="308"/>
      <c r="FQ175" s="308"/>
      <c r="FR175" s="308"/>
      <c r="FS175" s="308"/>
      <c r="FT175" s="308"/>
      <c r="FU175" s="308"/>
      <c r="FV175" s="308"/>
      <c r="FW175" s="308"/>
      <c r="FX175" s="308"/>
      <c r="FY175" s="308"/>
      <c r="FZ175" s="308"/>
      <c r="GA175" s="308"/>
      <c r="GB175" s="308"/>
      <c r="GC175" s="308"/>
      <c r="GD175" s="308"/>
      <c r="GE175" s="308"/>
      <c r="GF175" s="308"/>
      <c r="GG175" s="308"/>
      <c r="GH175" s="308"/>
      <c r="GI175" s="308"/>
      <c r="GJ175" s="308"/>
      <c r="GK175" s="308"/>
      <c r="GL175" s="308"/>
      <c r="GM175" s="308"/>
      <c r="GN175" s="308"/>
      <c r="GO175" s="308"/>
      <c r="GP175" s="308"/>
      <c r="GQ175" s="308"/>
      <c r="GR175" s="308"/>
      <c r="GS175" s="308"/>
      <c r="GT175" s="308"/>
      <c r="GU175" s="308"/>
      <c r="GV175" s="308"/>
      <c r="GW175" s="308"/>
      <c r="GX175" s="308"/>
      <c r="GY175" s="308"/>
      <c r="GZ175" s="308"/>
      <c r="HA175" s="308"/>
      <c r="HB175" s="308"/>
      <c r="HC175" s="308"/>
      <c r="HD175" s="308"/>
      <c r="HE175" s="308"/>
      <c r="HF175" s="308"/>
      <c r="HG175" s="308"/>
      <c r="HH175" s="308"/>
      <c r="HI175" s="308"/>
      <c r="HJ175" s="308"/>
      <c r="HK175" s="308"/>
      <c r="HL175" s="308"/>
      <c r="HM175" s="308"/>
      <c r="HN175" s="308"/>
      <c r="HO175" s="308"/>
      <c r="HP175" s="308"/>
      <c r="HQ175" s="308"/>
      <c r="HR175" s="308"/>
      <c r="HS175" s="308"/>
      <c r="HT175" s="308"/>
      <c r="HU175" s="308"/>
      <c r="HV175" s="308"/>
      <c r="HW175" s="308"/>
      <c r="HX175" s="308"/>
      <c r="HY175" s="308"/>
      <c r="HZ175" s="308"/>
      <c r="IA175" s="308"/>
      <c r="IB175" s="308"/>
      <c r="IC175" s="308"/>
      <c r="ID175" s="308"/>
      <c r="IE175" s="308"/>
      <c r="IF175" s="308"/>
      <c r="IG175" s="308"/>
      <c r="IH175" s="308"/>
      <c r="II175" s="308"/>
    </row>
    <row r="176" spans="1:243" ht="12" customHeight="1">
      <c r="A176" s="323"/>
      <c r="B176" s="542"/>
      <c r="C176" s="542"/>
      <c r="D176" s="542" t="s">
        <v>445</v>
      </c>
      <c r="E176" s="542" t="s">
        <v>759</v>
      </c>
      <c r="F176" s="542" t="s">
        <v>496</v>
      </c>
      <c r="G176" s="529"/>
      <c r="H176" s="539">
        <f t="shared" si="16"/>
        <v>1407</v>
      </c>
      <c r="I176" s="543"/>
      <c r="J176" s="544" t="str">
        <f t="shared" si="17"/>
        <v>1,334 - 1,482</v>
      </c>
      <c r="K176" s="543"/>
      <c r="L176" s="543">
        <v>103</v>
      </c>
      <c r="M176" s="543"/>
      <c r="N176" s="543">
        <v>152</v>
      </c>
      <c r="O176" s="543"/>
      <c r="P176" s="543">
        <v>386</v>
      </c>
      <c r="Q176" s="543"/>
      <c r="R176" s="543">
        <v>260</v>
      </c>
      <c r="S176" s="543"/>
      <c r="T176" s="543">
        <v>222</v>
      </c>
      <c r="U176" s="543"/>
      <c r="V176" s="543">
        <v>284</v>
      </c>
      <c r="W176" s="543"/>
      <c r="X176" s="545">
        <v>66</v>
      </c>
      <c r="Y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308"/>
      <c r="AZ176" s="308"/>
      <c r="BA176" s="308"/>
      <c r="BB176" s="308"/>
      <c r="BC176" s="308"/>
      <c r="BD176" s="308"/>
      <c r="BE176" s="308"/>
      <c r="BF176" s="308"/>
      <c r="BG176" s="308"/>
      <c r="BH176" s="308"/>
      <c r="BI176" s="308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308"/>
      <c r="BU176" s="308"/>
      <c r="BV176" s="308"/>
      <c r="BW176" s="308"/>
      <c r="BX176" s="308"/>
      <c r="BY176" s="308"/>
      <c r="BZ176" s="308"/>
      <c r="CA176" s="308"/>
      <c r="CB176" s="308"/>
      <c r="CC176" s="308"/>
      <c r="CD176" s="308"/>
      <c r="CE176" s="308"/>
      <c r="CF176" s="308"/>
      <c r="CG176" s="308"/>
      <c r="CH176" s="308"/>
      <c r="CI176" s="308"/>
      <c r="CJ176" s="308"/>
      <c r="CK176" s="308"/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308"/>
      <c r="DE176" s="308"/>
      <c r="DF176" s="308"/>
      <c r="DG176" s="308"/>
      <c r="DH176" s="308"/>
      <c r="DI176" s="308"/>
      <c r="DJ176" s="308"/>
      <c r="DK176" s="308"/>
      <c r="DL176" s="308"/>
      <c r="DM176" s="308"/>
      <c r="DN176" s="308"/>
      <c r="DO176" s="308"/>
      <c r="DP176" s="308"/>
      <c r="DQ176" s="308"/>
      <c r="DR176" s="308"/>
      <c r="DS176" s="308"/>
      <c r="DT176" s="308"/>
      <c r="DU176" s="308"/>
      <c r="DV176" s="308"/>
      <c r="DW176" s="308"/>
      <c r="DX176" s="308"/>
      <c r="DY176" s="308"/>
      <c r="DZ176" s="308"/>
      <c r="EA176" s="308"/>
      <c r="EB176" s="308"/>
      <c r="EC176" s="308"/>
      <c r="ED176" s="308"/>
      <c r="EE176" s="308"/>
      <c r="EF176" s="308"/>
      <c r="EG176" s="308"/>
      <c r="EH176" s="308"/>
      <c r="EI176" s="308"/>
      <c r="EJ176" s="308"/>
      <c r="EK176" s="308"/>
      <c r="EL176" s="308"/>
      <c r="EM176" s="308"/>
      <c r="EN176" s="308"/>
      <c r="EO176" s="308"/>
      <c r="EP176" s="308"/>
      <c r="EQ176" s="308"/>
      <c r="ER176" s="308"/>
      <c r="ES176" s="308"/>
      <c r="ET176" s="308"/>
      <c r="EU176" s="308"/>
      <c r="EV176" s="308"/>
      <c r="EW176" s="308"/>
      <c r="EX176" s="308"/>
      <c r="EY176" s="308"/>
      <c r="EZ176" s="308"/>
      <c r="FA176" s="308"/>
      <c r="FB176" s="308"/>
      <c r="FC176" s="308"/>
      <c r="FD176" s="308"/>
      <c r="FE176" s="308"/>
      <c r="FF176" s="308"/>
      <c r="FG176" s="308"/>
      <c r="FH176" s="308"/>
      <c r="FI176" s="308"/>
      <c r="FJ176" s="308"/>
      <c r="FK176" s="308"/>
      <c r="FL176" s="308"/>
      <c r="FM176" s="308"/>
      <c r="FN176" s="308"/>
      <c r="FO176" s="308"/>
      <c r="FP176" s="308"/>
      <c r="FQ176" s="308"/>
      <c r="FR176" s="308"/>
      <c r="FS176" s="308"/>
      <c r="FT176" s="308"/>
      <c r="FU176" s="308"/>
      <c r="FV176" s="308"/>
      <c r="FW176" s="308"/>
      <c r="FX176" s="308"/>
      <c r="FY176" s="308"/>
      <c r="FZ176" s="308"/>
      <c r="GA176" s="308"/>
      <c r="GB176" s="308"/>
      <c r="GC176" s="308"/>
      <c r="GD176" s="308"/>
      <c r="GE176" s="308"/>
      <c r="GF176" s="308"/>
      <c r="GG176" s="308"/>
      <c r="GH176" s="308"/>
      <c r="GI176" s="308"/>
      <c r="GJ176" s="308"/>
      <c r="GK176" s="308"/>
      <c r="GL176" s="308"/>
      <c r="GM176" s="308"/>
      <c r="GN176" s="308"/>
      <c r="GO176" s="308"/>
      <c r="GP176" s="308"/>
      <c r="GQ176" s="308"/>
      <c r="GR176" s="308"/>
      <c r="GS176" s="308"/>
      <c r="GT176" s="308"/>
      <c r="GU176" s="308"/>
      <c r="GV176" s="308"/>
      <c r="GW176" s="308"/>
      <c r="GX176" s="308"/>
      <c r="GY176" s="308"/>
      <c r="GZ176" s="308"/>
      <c r="HA176" s="308"/>
      <c r="HB176" s="308"/>
      <c r="HC176" s="308"/>
      <c r="HD176" s="308"/>
      <c r="HE176" s="308"/>
      <c r="HF176" s="308"/>
      <c r="HG176" s="308"/>
      <c r="HH176" s="308"/>
      <c r="HI176" s="308"/>
      <c r="HJ176" s="308"/>
      <c r="HK176" s="308"/>
      <c r="HL176" s="308"/>
      <c r="HM176" s="308"/>
      <c r="HN176" s="308"/>
      <c r="HO176" s="308"/>
      <c r="HP176" s="308"/>
      <c r="HQ176" s="308"/>
      <c r="HR176" s="308"/>
      <c r="HS176" s="308"/>
      <c r="HT176" s="308"/>
      <c r="HU176" s="308"/>
      <c r="HV176" s="308"/>
      <c r="HW176" s="308"/>
      <c r="HX176" s="308"/>
      <c r="HY176" s="308"/>
      <c r="HZ176" s="308"/>
      <c r="IA176" s="308"/>
      <c r="IB176" s="308"/>
      <c r="IC176" s="308"/>
      <c r="ID176" s="308"/>
      <c r="IE176" s="308"/>
      <c r="IF176" s="308"/>
      <c r="IG176" s="308"/>
      <c r="IH176" s="308"/>
      <c r="II176" s="308"/>
    </row>
    <row r="177" spans="1:243" ht="12" customHeight="1">
      <c r="A177" s="323"/>
      <c r="B177" s="542"/>
      <c r="C177" s="542"/>
      <c r="D177" s="542" t="s">
        <v>446</v>
      </c>
      <c r="E177" s="542" t="s">
        <v>760</v>
      </c>
      <c r="F177" s="542" t="s">
        <v>497</v>
      </c>
      <c r="G177" s="529"/>
      <c r="H177" s="539">
        <f t="shared" si="16"/>
        <v>3040</v>
      </c>
      <c r="I177" s="543"/>
      <c r="J177" s="544" t="str">
        <f t="shared" si="17"/>
        <v>2,933 - 3,150</v>
      </c>
      <c r="K177" s="543"/>
      <c r="L177" s="543">
        <v>254</v>
      </c>
      <c r="M177" s="543"/>
      <c r="N177" s="543">
        <v>369</v>
      </c>
      <c r="O177" s="543"/>
      <c r="P177" s="543">
        <v>868</v>
      </c>
      <c r="Q177" s="543"/>
      <c r="R177" s="543">
        <v>606</v>
      </c>
      <c r="S177" s="543"/>
      <c r="T177" s="543">
        <v>445</v>
      </c>
      <c r="U177" s="543"/>
      <c r="V177" s="543">
        <v>498</v>
      </c>
      <c r="W177" s="543"/>
      <c r="X177" s="545">
        <v>217</v>
      </c>
      <c r="Y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  <c r="AP177" s="308"/>
      <c r="AQ177" s="308"/>
      <c r="AR177" s="308"/>
      <c r="AS177" s="308"/>
      <c r="AT177" s="308"/>
      <c r="AU177" s="308"/>
      <c r="AV177" s="308"/>
      <c r="AW177" s="308"/>
      <c r="AX177" s="308"/>
      <c r="AY177" s="308"/>
      <c r="AZ177" s="308"/>
      <c r="BA177" s="308"/>
      <c r="BB177" s="308"/>
      <c r="BC177" s="308"/>
      <c r="BD177" s="308"/>
      <c r="BE177" s="308"/>
      <c r="BF177" s="308"/>
      <c r="BG177" s="308"/>
      <c r="BH177" s="308"/>
      <c r="BI177" s="308"/>
      <c r="BJ177" s="308"/>
      <c r="BK177" s="308"/>
      <c r="BL177" s="308"/>
      <c r="BM177" s="308"/>
      <c r="BN177" s="308"/>
      <c r="BO177" s="308"/>
      <c r="BP177" s="308"/>
      <c r="BQ177" s="308"/>
      <c r="BR177" s="308"/>
      <c r="BS177" s="308"/>
      <c r="BT177" s="308"/>
      <c r="BU177" s="308"/>
      <c r="BV177" s="308"/>
      <c r="BW177" s="308"/>
      <c r="BX177" s="308"/>
      <c r="BY177" s="308"/>
      <c r="BZ177" s="308"/>
      <c r="CA177" s="308"/>
      <c r="CB177" s="308"/>
      <c r="CC177" s="308"/>
      <c r="CD177" s="308"/>
      <c r="CE177" s="308"/>
      <c r="CF177" s="308"/>
      <c r="CG177" s="308"/>
      <c r="CH177" s="308"/>
      <c r="CI177" s="308"/>
      <c r="CJ177" s="308"/>
      <c r="CK177" s="308"/>
      <c r="CL177" s="308"/>
      <c r="CM177" s="308"/>
      <c r="CN177" s="308"/>
      <c r="CO177" s="308"/>
      <c r="CP177" s="308"/>
      <c r="CQ177" s="308"/>
      <c r="CR177" s="308"/>
      <c r="CS177" s="308"/>
      <c r="CT177" s="308"/>
      <c r="CU177" s="308"/>
      <c r="CV177" s="308"/>
      <c r="CW177" s="308"/>
      <c r="CX177" s="308"/>
      <c r="CY177" s="308"/>
      <c r="CZ177" s="308"/>
      <c r="DA177" s="308"/>
      <c r="DB177" s="308"/>
      <c r="DC177" s="308"/>
      <c r="DD177" s="308"/>
      <c r="DE177" s="308"/>
      <c r="DF177" s="308"/>
      <c r="DG177" s="308"/>
      <c r="DH177" s="308"/>
      <c r="DI177" s="308"/>
      <c r="DJ177" s="308"/>
      <c r="DK177" s="308"/>
      <c r="DL177" s="308"/>
      <c r="DM177" s="308"/>
      <c r="DN177" s="308"/>
      <c r="DO177" s="308"/>
      <c r="DP177" s="308"/>
      <c r="DQ177" s="308"/>
      <c r="DR177" s="308"/>
      <c r="DS177" s="308"/>
      <c r="DT177" s="308"/>
      <c r="DU177" s="308"/>
      <c r="DV177" s="308"/>
      <c r="DW177" s="308"/>
      <c r="DX177" s="308"/>
      <c r="DY177" s="308"/>
      <c r="DZ177" s="308"/>
      <c r="EA177" s="308"/>
      <c r="EB177" s="308"/>
      <c r="EC177" s="308"/>
      <c r="ED177" s="308"/>
      <c r="EE177" s="308"/>
      <c r="EF177" s="308"/>
      <c r="EG177" s="308"/>
      <c r="EH177" s="308"/>
      <c r="EI177" s="308"/>
      <c r="EJ177" s="308"/>
      <c r="EK177" s="308"/>
      <c r="EL177" s="308"/>
      <c r="EM177" s="308"/>
      <c r="EN177" s="308"/>
      <c r="EO177" s="308"/>
      <c r="EP177" s="308"/>
      <c r="EQ177" s="308"/>
      <c r="ER177" s="308"/>
      <c r="ES177" s="308"/>
      <c r="ET177" s="308"/>
      <c r="EU177" s="308"/>
      <c r="EV177" s="308"/>
      <c r="EW177" s="308"/>
      <c r="EX177" s="308"/>
      <c r="EY177" s="308"/>
      <c r="EZ177" s="308"/>
      <c r="FA177" s="308"/>
      <c r="FB177" s="308"/>
      <c r="FC177" s="308"/>
      <c r="FD177" s="308"/>
      <c r="FE177" s="308"/>
      <c r="FF177" s="308"/>
      <c r="FG177" s="308"/>
      <c r="FH177" s="308"/>
      <c r="FI177" s="308"/>
      <c r="FJ177" s="308"/>
      <c r="FK177" s="308"/>
      <c r="FL177" s="308"/>
      <c r="FM177" s="308"/>
      <c r="FN177" s="308"/>
      <c r="FO177" s="308"/>
      <c r="FP177" s="308"/>
      <c r="FQ177" s="308"/>
      <c r="FR177" s="308"/>
      <c r="FS177" s="308"/>
      <c r="FT177" s="308"/>
      <c r="FU177" s="308"/>
      <c r="FV177" s="308"/>
      <c r="FW177" s="308"/>
      <c r="FX177" s="308"/>
      <c r="FY177" s="308"/>
      <c r="FZ177" s="308"/>
      <c r="GA177" s="308"/>
      <c r="GB177" s="308"/>
      <c r="GC177" s="308"/>
      <c r="GD177" s="308"/>
      <c r="GE177" s="308"/>
      <c r="GF177" s="308"/>
      <c r="GG177" s="308"/>
      <c r="GH177" s="308"/>
      <c r="GI177" s="308"/>
      <c r="GJ177" s="308"/>
      <c r="GK177" s="308"/>
      <c r="GL177" s="308"/>
      <c r="GM177" s="308"/>
      <c r="GN177" s="308"/>
      <c r="GO177" s="308"/>
      <c r="GP177" s="308"/>
      <c r="GQ177" s="308"/>
      <c r="GR177" s="308"/>
      <c r="GS177" s="308"/>
      <c r="GT177" s="308"/>
      <c r="GU177" s="308"/>
      <c r="GV177" s="308"/>
      <c r="GW177" s="308"/>
      <c r="GX177" s="308"/>
      <c r="GY177" s="308"/>
      <c r="GZ177" s="308"/>
      <c r="HA177" s="308"/>
      <c r="HB177" s="308"/>
      <c r="HC177" s="308"/>
      <c r="HD177" s="308"/>
      <c r="HE177" s="308"/>
      <c r="HF177" s="308"/>
      <c r="HG177" s="308"/>
      <c r="HH177" s="308"/>
      <c r="HI177" s="308"/>
      <c r="HJ177" s="308"/>
      <c r="HK177" s="308"/>
      <c r="HL177" s="308"/>
      <c r="HM177" s="308"/>
      <c r="HN177" s="308"/>
      <c r="HO177" s="308"/>
      <c r="HP177" s="308"/>
      <c r="HQ177" s="308"/>
      <c r="HR177" s="308"/>
      <c r="HS177" s="308"/>
      <c r="HT177" s="308"/>
      <c r="HU177" s="308"/>
      <c r="HV177" s="308"/>
      <c r="HW177" s="308"/>
      <c r="HX177" s="308"/>
      <c r="HY177" s="308"/>
      <c r="HZ177" s="308"/>
      <c r="IA177" s="308"/>
      <c r="IB177" s="308"/>
      <c r="IC177" s="308"/>
      <c r="ID177" s="308"/>
      <c r="IE177" s="308"/>
      <c r="IF177" s="308"/>
      <c r="IG177" s="308"/>
      <c r="IH177" s="308"/>
      <c r="II177" s="308"/>
    </row>
    <row r="178" spans="1:243" ht="12" customHeight="1">
      <c r="A178" s="323"/>
      <c r="B178" s="542"/>
      <c r="C178" s="542"/>
      <c r="D178" s="542" t="s">
        <v>447</v>
      </c>
      <c r="E178" s="542" t="s">
        <v>761</v>
      </c>
      <c r="F178" s="542" t="s">
        <v>820</v>
      </c>
      <c r="G178" s="529"/>
      <c r="H178" s="539">
        <f t="shared" si="16"/>
        <v>248</v>
      </c>
      <c r="I178" s="543"/>
      <c r="J178" s="544" t="str">
        <f t="shared" si="17"/>
        <v>218 - 281</v>
      </c>
      <c r="K178" s="543"/>
      <c r="L178" s="543">
        <v>33</v>
      </c>
      <c r="M178" s="543"/>
      <c r="N178" s="543">
        <v>34</v>
      </c>
      <c r="O178" s="543"/>
      <c r="P178" s="543">
        <v>71</v>
      </c>
      <c r="Q178" s="543"/>
      <c r="R178" s="543">
        <v>65</v>
      </c>
      <c r="S178" s="543"/>
      <c r="T178" s="543">
        <v>23</v>
      </c>
      <c r="U178" s="543"/>
      <c r="V178" s="543">
        <v>22</v>
      </c>
      <c r="W178" s="543"/>
      <c r="X178" s="545">
        <v>25</v>
      </c>
      <c r="Y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  <c r="AP178" s="308"/>
      <c r="AQ178" s="308"/>
      <c r="AR178" s="308"/>
      <c r="AS178" s="308"/>
      <c r="AT178" s="308"/>
      <c r="AU178" s="308"/>
      <c r="AV178" s="308"/>
      <c r="AW178" s="308"/>
      <c r="AX178" s="308"/>
      <c r="AY178" s="308"/>
      <c r="AZ178" s="308"/>
      <c r="BA178" s="308"/>
      <c r="BB178" s="308"/>
      <c r="BC178" s="308"/>
      <c r="BD178" s="308"/>
      <c r="BE178" s="308"/>
      <c r="BF178" s="308"/>
      <c r="BG178" s="308"/>
      <c r="BH178" s="308"/>
      <c r="BI178" s="308"/>
      <c r="BJ178" s="308"/>
      <c r="BK178" s="308"/>
      <c r="BL178" s="308"/>
      <c r="BM178" s="308"/>
      <c r="BN178" s="308"/>
      <c r="BO178" s="308"/>
      <c r="BP178" s="308"/>
      <c r="BQ178" s="308"/>
      <c r="BR178" s="308"/>
      <c r="BS178" s="308"/>
      <c r="BT178" s="308"/>
      <c r="BU178" s="308"/>
      <c r="BV178" s="308"/>
      <c r="BW178" s="308"/>
      <c r="BX178" s="308"/>
      <c r="BY178" s="308"/>
      <c r="BZ178" s="308"/>
      <c r="CA178" s="308"/>
      <c r="CB178" s="308"/>
      <c r="CC178" s="308"/>
      <c r="CD178" s="308"/>
      <c r="CE178" s="308"/>
      <c r="CF178" s="308"/>
      <c r="CG178" s="308"/>
      <c r="CH178" s="308"/>
      <c r="CI178" s="308"/>
      <c r="CJ178" s="308"/>
      <c r="CK178" s="308"/>
      <c r="CL178" s="308"/>
      <c r="CM178" s="308"/>
      <c r="CN178" s="308"/>
      <c r="CO178" s="308"/>
      <c r="CP178" s="308"/>
      <c r="CQ178" s="308"/>
      <c r="CR178" s="308"/>
      <c r="CS178" s="308"/>
      <c r="CT178" s="308"/>
      <c r="CU178" s="308"/>
      <c r="CV178" s="308"/>
      <c r="CW178" s="308"/>
      <c r="CX178" s="308"/>
      <c r="CY178" s="308"/>
      <c r="CZ178" s="308"/>
      <c r="DA178" s="308"/>
      <c r="DB178" s="308"/>
      <c r="DC178" s="308"/>
      <c r="DD178" s="308"/>
      <c r="DE178" s="308"/>
      <c r="DF178" s="308"/>
      <c r="DG178" s="308"/>
      <c r="DH178" s="308"/>
      <c r="DI178" s="308"/>
      <c r="DJ178" s="308"/>
      <c r="DK178" s="308"/>
      <c r="DL178" s="308"/>
      <c r="DM178" s="308"/>
      <c r="DN178" s="308"/>
      <c r="DO178" s="308"/>
      <c r="DP178" s="308"/>
      <c r="DQ178" s="308"/>
      <c r="DR178" s="308"/>
      <c r="DS178" s="308"/>
      <c r="DT178" s="308"/>
      <c r="DU178" s="308"/>
      <c r="DV178" s="308"/>
      <c r="DW178" s="308"/>
      <c r="DX178" s="308"/>
      <c r="DY178" s="308"/>
      <c r="DZ178" s="308"/>
      <c r="EA178" s="308"/>
      <c r="EB178" s="308"/>
      <c r="EC178" s="308"/>
      <c r="ED178" s="308"/>
      <c r="EE178" s="308"/>
      <c r="EF178" s="308"/>
      <c r="EG178" s="308"/>
      <c r="EH178" s="308"/>
      <c r="EI178" s="308"/>
      <c r="EJ178" s="308"/>
      <c r="EK178" s="308"/>
      <c r="EL178" s="308"/>
      <c r="EM178" s="308"/>
      <c r="EN178" s="308"/>
      <c r="EO178" s="308"/>
      <c r="EP178" s="308"/>
      <c r="EQ178" s="308"/>
      <c r="ER178" s="308"/>
      <c r="ES178" s="308"/>
      <c r="ET178" s="308"/>
      <c r="EU178" s="308"/>
      <c r="EV178" s="308"/>
      <c r="EW178" s="308"/>
      <c r="EX178" s="308"/>
      <c r="EY178" s="308"/>
      <c r="EZ178" s="308"/>
      <c r="FA178" s="308"/>
      <c r="FB178" s="308"/>
      <c r="FC178" s="308"/>
      <c r="FD178" s="308"/>
      <c r="FE178" s="308"/>
      <c r="FF178" s="308"/>
      <c r="FG178" s="308"/>
      <c r="FH178" s="308"/>
      <c r="FI178" s="308"/>
      <c r="FJ178" s="308"/>
      <c r="FK178" s="308"/>
      <c r="FL178" s="308"/>
      <c r="FM178" s="308"/>
      <c r="FN178" s="308"/>
      <c r="FO178" s="308"/>
      <c r="FP178" s="308"/>
      <c r="FQ178" s="308"/>
      <c r="FR178" s="308"/>
      <c r="FS178" s="308"/>
      <c r="FT178" s="308"/>
      <c r="FU178" s="308"/>
      <c r="FV178" s="308"/>
      <c r="FW178" s="308"/>
      <c r="FX178" s="308"/>
      <c r="FY178" s="308"/>
      <c r="FZ178" s="308"/>
      <c r="GA178" s="308"/>
      <c r="GB178" s="308"/>
      <c r="GC178" s="308"/>
      <c r="GD178" s="308"/>
      <c r="GE178" s="308"/>
      <c r="GF178" s="308"/>
      <c r="GG178" s="308"/>
      <c r="GH178" s="308"/>
      <c r="GI178" s="308"/>
      <c r="GJ178" s="308"/>
      <c r="GK178" s="308"/>
      <c r="GL178" s="308"/>
      <c r="GM178" s="308"/>
      <c r="GN178" s="308"/>
      <c r="GO178" s="308"/>
      <c r="GP178" s="308"/>
      <c r="GQ178" s="308"/>
      <c r="GR178" s="308"/>
      <c r="GS178" s="308"/>
      <c r="GT178" s="308"/>
      <c r="GU178" s="308"/>
      <c r="GV178" s="308"/>
      <c r="GW178" s="308"/>
      <c r="GX178" s="308"/>
      <c r="GY178" s="308"/>
      <c r="GZ178" s="308"/>
      <c r="HA178" s="308"/>
      <c r="HB178" s="308"/>
      <c r="HC178" s="308"/>
      <c r="HD178" s="308"/>
      <c r="HE178" s="308"/>
      <c r="HF178" s="308"/>
      <c r="HG178" s="308"/>
      <c r="HH178" s="308"/>
      <c r="HI178" s="308"/>
      <c r="HJ178" s="308"/>
      <c r="HK178" s="308"/>
      <c r="HL178" s="308"/>
      <c r="HM178" s="308"/>
      <c r="HN178" s="308"/>
      <c r="HO178" s="308"/>
      <c r="HP178" s="308"/>
      <c r="HQ178" s="308"/>
      <c r="HR178" s="308"/>
      <c r="HS178" s="308"/>
      <c r="HT178" s="308"/>
      <c r="HU178" s="308"/>
      <c r="HV178" s="308"/>
      <c r="HW178" s="308"/>
      <c r="HX178" s="308"/>
      <c r="HY178" s="308"/>
      <c r="HZ178" s="308"/>
      <c r="IA178" s="308"/>
      <c r="IB178" s="308"/>
      <c r="IC178" s="308"/>
      <c r="ID178" s="308"/>
      <c r="IE178" s="308"/>
      <c r="IF178" s="308"/>
      <c r="IG178" s="308"/>
      <c r="IH178" s="308"/>
      <c r="II178" s="308"/>
    </row>
    <row r="179" spans="1:243" ht="12" customHeight="1">
      <c r="A179" s="323"/>
      <c r="B179" s="542"/>
      <c r="C179" s="542"/>
      <c r="D179" s="542" t="s">
        <v>236</v>
      </c>
      <c r="E179" s="542" t="s">
        <v>762</v>
      </c>
      <c r="F179" s="542" t="s">
        <v>237</v>
      </c>
      <c r="G179" s="529"/>
      <c r="H179" s="539">
        <f t="shared" si="16"/>
        <v>1010</v>
      </c>
      <c r="I179" s="543"/>
      <c r="J179" s="544" t="str">
        <f t="shared" si="17"/>
        <v>949 - 1,074</v>
      </c>
      <c r="K179" s="543"/>
      <c r="L179" s="543">
        <v>42</v>
      </c>
      <c r="M179" s="543"/>
      <c r="N179" s="543">
        <v>89</v>
      </c>
      <c r="O179" s="543"/>
      <c r="P179" s="543">
        <v>258</v>
      </c>
      <c r="Q179" s="543"/>
      <c r="R179" s="543">
        <v>236</v>
      </c>
      <c r="S179" s="543"/>
      <c r="T179" s="543">
        <v>210</v>
      </c>
      <c r="U179" s="543"/>
      <c r="V179" s="543">
        <v>175</v>
      </c>
      <c r="W179" s="543"/>
      <c r="X179" s="545">
        <v>38</v>
      </c>
      <c r="Y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  <c r="AP179" s="308"/>
      <c r="AQ179" s="308"/>
      <c r="AR179" s="308"/>
      <c r="AS179" s="308"/>
      <c r="AT179" s="308"/>
      <c r="AU179" s="308"/>
      <c r="AV179" s="308"/>
      <c r="AW179" s="308"/>
      <c r="AX179" s="308"/>
      <c r="AY179" s="308"/>
      <c r="AZ179" s="308"/>
      <c r="BA179" s="308"/>
      <c r="BB179" s="308"/>
      <c r="BC179" s="308"/>
      <c r="BD179" s="308"/>
      <c r="BE179" s="308"/>
      <c r="BF179" s="308"/>
      <c r="BG179" s="308"/>
      <c r="BH179" s="308"/>
      <c r="BI179" s="308"/>
      <c r="BJ179" s="308"/>
      <c r="BK179" s="308"/>
      <c r="BL179" s="308"/>
      <c r="BM179" s="308"/>
      <c r="BN179" s="308"/>
      <c r="BO179" s="308"/>
      <c r="BP179" s="308"/>
      <c r="BQ179" s="308"/>
      <c r="BR179" s="308"/>
      <c r="BS179" s="308"/>
      <c r="BT179" s="308"/>
      <c r="BU179" s="308"/>
      <c r="BV179" s="308"/>
      <c r="BW179" s="308"/>
      <c r="BX179" s="308"/>
      <c r="BY179" s="308"/>
      <c r="BZ179" s="308"/>
      <c r="CA179" s="308"/>
      <c r="CB179" s="308"/>
      <c r="CC179" s="308"/>
      <c r="CD179" s="308"/>
      <c r="CE179" s="308"/>
      <c r="CF179" s="308"/>
      <c r="CG179" s="308"/>
      <c r="CH179" s="308"/>
      <c r="CI179" s="308"/>
      <c r="CJ179" s="308"/>
      <c r="CK179" s="308"/>
      <c r="CL179" s="308"/>
      <c r="CM179" s="308"/>
      <c r="CN179" s="308"/>
      <c r="CO179" s="308"/>
      <c r="CP179" s="308"/>
      <c r="CQ179" s="308"/>
      <c r="CR179" s="308"/>
      <c r="CS179" s="308"/>
      <c r="CT179" s="308"/>
      <c r="CU179" s="308"/>
      <c r="CV179" s="308"/>
      <c r="CW179" s="308"/>
      <c r="CX179" s="308"/>
      <c r="CY179" s="308"/>
      <c r="CZ179" s="308"/>
      <c r="DA179" s="308"/>
      <c r="DB179" s="308"/>
      <c r="DC179" s="308"/>
      <c r="DD179" s="308"/>
      <c r="DE179" s="308"/>
      <c r="DF179" s="308"/>
      <c r="DG179" s="308"/>
      <c r="DH179" s="308"/>
      <c r="DI179" s="308"/>
      <c r="DJ179" s="308"/>
      <c r="DK179" s="308"/>
      <c r="DL179" s="308"/>
      <c r="DM179" s="308"/>
      <c r="DN179" s="308"/>
      <c r="DO179" s="308"/>
      <c r="DP179" s="308"/>
      <c r="DQ179" s="308"/>
      <c r="DR179" s="308"/>
      <c r="DS179" s="308"/>
      <c r="DT179" s="308"/>
      <c r="DU179" s="308"/>
      <c r="DV179" s="308"/>
      <c r="DW179" s="308"/>
      <c r="DX179" s="308"/>
      <c r="DY179" s="308"/>
      <c r="DZ179" s="308"/>
      <c r="EA179" s="308"/>
      <c r="EB179" s="308"/>
      <c r="EC179" s="308"/>
      <c r="ED179" s="308"/>
      <c r="EE179" s="308"/>
      <c r="EF179" s="308"/>
      <c r="EG179" s="308"/>
      <c r="EH179" s="308"/>
      <c r="EI179" s="308"/>
      <c r="EJ179" s="308"/>
      <c r="EK179" s="308"/>
      <c r="EL179" s="308"/>
      <c r="EM179" s="308"/>
      <c r="EN179" s="308"/>
      <c r="EO179" s="308"/>
      <c r="EP179" s="308"/>
      <c r="EQ179" s="308"/>
      <c r="ER179" s="308"/>
      <c r="ES179" s="308"/>
      <c r="ET179" s="308"/>
      <c r="EU179" s="308"/>
      <c r="EV179" s="308"/>
      <c r="EW179" s="308"/>
      <c r="EX179" s="308"/>
      <c r="EY179" s="308"/>
      <c r="EZ179" s="308"/>
      <c r="FA179" s="308"/>
      <c r="FB179" s="308"/>
      <c r="FC179" s="308"/>
      <c r="FD179" s="308"/>
      <c r="FE179" s="308"/>
      <c r="FF179" s="308"/>
      <c r="FG179" s="308"/>
      <c r="FH179" s="308"/>
      <c r="FI179" s="308"/>
      <c r="FJ179" s="308"/>
      <c r="FK179" s="308"/>
      <c r="FL179" s="308"/>
      <c r="FM179" s="308"/>
      <c r="FN179" s="308"/>
      <c r="FO179" s="308"/>
      <c r="FP179" s="308"/>
      <c r="FQ179" s="308"/>
      <c r="FR179" s="308"/>
      <c r="FS179" s="308"/>
      <c r="FT179" s="308"/>
      <c r="FU179" s="308"/>
      <c r="FV179" s="308"/>
      <c r="FW179" s="308"/>
      <c r="FX179" s="308"/>
      <c r="FY179" s="308"/>
      <c r="FZ179" s="308"/>
      <c r="GA179" s="308"/>
      <c r="GB179" s="308"/>
      <c r="GC179" s="308"/>
      <c r="GD179" s="308"/>
      <c r="GE179" s="308"/>
      <c r="GF179" s="308"/>
      <c r="GG179" s="308"/>
      <c r="GH179" s="308"/>
      <c r="GI179" s="308"/>
      <c r="GJ179" s="308"/>
      <c r="GK179" s="308"/>
      <c r="GL179" s="308"/>
      <c r="GM179" s="308"/>
      <c r="GN179" s="308"/>
      <c r="GO179" s="308"/>
      <c r="GP179" s="308"/>
      <c r="GQ179" s="308"/>
      <c r="GR179" s="308"/>
      <c r="GS179" s="308"/>
      <c r="GT179" s="308"/>
      <c r="GU179" s="308"/>
      <c r="GV179" s="308"/>
      <c r="GW179" s="308"/>
      <c r="GX179" s="308"/>
      <c r="GY179" s="308"/>
      <c r="GZ179" s="308"/>
      <c r="HA179" s="308"/>
      <c r="HB179" s="308"/>
      <c r="HC179" s="308"/>
      <c r="HD179" s="308"/>
      <c r="HE179" s="308"/>
      <c r="HF179" s="308"/>
      <c r="HG179" s="308"/>
      <c r="HH179" s="308"/>
      <c r="HI179" s="308"/>
      <c r="HJ179" s="308"/>
      <c r="HK179" s="308"/>
      <c r="HL179" s="308"/>
      <c r="HM179" s="308"/>
      <c r="HN179" s="308"/>
      <c r="HO179" s="308"/>
      <c r="HP179" s="308"/>
      <c r="HQ179" s="308"/>
      <c r="HR179" s="308"/>
      <c r="HS179" s="308"/>
      <c r="HT179" s="308"/>
      <c r="HU179" s="308"/>
      <c r="HV179" s="308"/>
      <c r="HW179" s="308"/>
      <c r="HX179" s="308"/>
      <c r="HY179" s="308"/>
      <c r="HZ179" s="308"/>
      <c r="IA179" s="308"/>
      <c r="IB179" s="308"/>
      <c r="IC179" s="308"/>
      <c r="ID179" s="308"/>
      <c r="IE179" s="308"/>
      <c r="IF179" s="308"/>
      <c r="IG179" s="308"/>
      <c r="IH179" s="308"/>
      <c r="II179" s="308"/>
    </row>
    <row r="180" spans="1:243" ht="12" customHeight="1">
      <c r="A180" s="323"/>
      <c r="B180" s="542"/>
      <c r="C180" s="542"/>
      <c r="D180" s="542" t="s">
        <v>448</v>
      </c>
      <c r="E180" s="542" t="s">
        <v>763</v>
      </c>
      <c r="F180" s="542" t="s">
        <v>821</v>
      </c>
      <c r="G180" s="529"/>
      <c r="H180" s="539">
        <f t="shared" si="16"/>
        <v>1565</v>
      </c>
      <c r="I180" s="543"/>
      <c r="J180" s="544" t="str">
        <f t="shared" si="17"/>
        <v>1,488 - 1,645</v>
      </c>
      <c r="K180" s="543"/>
      <c r="L180" s="543">
        <v>114</v>
      </c>
      <c r="M180" s="543"/>
      <c r="N180" s="543">
        <v>180</v>
      </c>
      <c r="O180" s="543"/>
      <c r="P180" s="543">
        <v>426</v>
      </c>
      <c r="Q180" s="543"/>
      <c r="R180" s="543">
        <v>369</v>
      </c>
      <c r="S180" s="543"/>
      <c r="T180" s="543">
        <v>227</v>
      </c>
      <c r="U180" s="543"/>
      <c r="V180" s="543">
        <v>249</v>
      </c>
      <c r="W180" s="543"/>
      <c r="X180" s="545">
        <v>86</v>
      </c>
      <c r="Y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  <c r="AP180" s="308"/>
      <c r="AQ180" s="308"/>
      <c r="AR180" s="308"/>
      <c r="AS180" s="308"/>
      <c r="AT180" s="308"/>
      <c r="AU180" s="308"/>
      <c r="AV180" s="308"/>
      <c r="AW180" s="308"/>
      <c r="AX180" s="308"/>
      <c r="AY180" s="308"/>
      <c r="AZ180" s="308"/>
      <c r="BA180" s="308"/>
      <c r="BB180" s="308"/>
      <c r="BC180" s="308"/>
      <c r="BD180" s="308"/>
      <c r="BE180" s="308"/>
      <c r="BF180" s="308"/>
      <c r="BG180" s="308"/>
      <c r="BH180" s="308"/>
      <c r="BI180" s="308"/>
      <c r="BJ180" s="308"/>
      <c r="BK180" s="308"/>
      <c r="BL180" s="308"/>
      <c r="BM180" s="308"/>
      <c r="BN180" s="308"/>
      <c r="BO180" s="308"/>
      <c r="BP180" s="308"/>
      <c r="BQ180" s="308"/>
      <c r="BR180" s="308"/>
      <c r="BS180" s="308"/>
      <c r="BT180" s="308"/>
      <c r="BU180" s="308"/>
      <c r="BV180" s="308"/>
      <c r="BW180" s="308"/>
      <c r="BX180" s="308"/>
      <c r="BY180" s="308"/>
      <c r="BZ180" s="308"/>
      <c r="CA180" s="308"/>
      <c r="CB180" s="308"/>
      <c r="CC180" s="308"/>
      <c r="CD180" s="308"/>
      <c r="CE180" s="308"/>
      <c r="CF180" s="308"/>
      <c r="CG180" s="308"/>
      <c r="CH180" s="308"/>
      <c r="CI180" s="308"/>
      <c r="CJ180" s="308"/>
      <c r="CK180" s="308"/>
      <c r="CL180" s="308"/>
      <c r="CM180" s="308"/>
      <c r="CN180" s="308"/>
      <c r="CO180" s="308"/>
      <c r="CP180" s="308"/>
      <c r="CQ180" s="308"/>
      <c r="CR180" s="308"/>
      <c r="CS180" s="308"/>
      <c r="CT180" s="308"/>
      <c r="CU180" s="308"/>
      <c r="CV180" s="308"/>
      <c r="CW180" s="308"/>
      <c r="CX180" s="308"/>
      <c r="CY180" s="308"/>
      <c r="CZ180" s="308"/>
      <c r="DA180" s="308"/>
      <c r="DB180" s="308"/>
      <c r="DC180" s="308"/>
      <c r="DD180" s="308"/>
      <c r="DE180" s="308"/>
      <c r="DF180" s="308"/>
      <c r="DG180" s="308"/>
      <c r="DH180" s="308"/>
      <c r="DI180" s="308"/>
      <c r="DJ180" s="308"/>
      <c r="DK180" s="308"/>
      <c r="DL180" s="308"/>
      <c r="DM180" s="308"/>
      <c r="DN180" s="308"/>
      <c r="DO180" s="308"/>
      <c r="DP180" s="308"/>
      <c r="DQ180" s="308"/>
      <c r="DR180" s="308"/>
      <c r="DS180" s="308"/>
      <c r="DT180" s="308"/>
      <c r="DU180" s="308"/>
      <c r="DV180" s="308"/>
      <c r="DW180" s="308"/>
      <c r="DX180" s="308"/>
      <c r="DY180" s="308"/>
      <c r="DZ180" s="308"/>
      <c r="EA180" s="308"/>
      <c r="EB180" s="308"/>
      <c r="EC180" s="308"/>
      <c r="ED180" s="308"/>
      <c r="EE180" s="308"/>
      <c r="EF180" s="308"/>
      <c r="EG180" s="308"/>
      <c r="EH180" s="308"/>
      <c r="EI180" s="308"/>
      <c r="EJ180" s="308"/>
      <c r="EK180" s="308"/>
      <c r="EL180" s="308"/>
      <c r="EM180" s="308"/>
      <c r="EN180" s="308"/>
      <c r="EO180" s="308"/>
      <c r="EP180" s="308"/>
      <c r="EQ180" s="308"/>
      <c r="ER180" s="308"/>
      <c r="ES180" s="308"/>
      <c r="ET180" s="308"/>
      <c r="EU180" s="308"/>
      <c r="EV180" s="308"/>
      <c r="EW180" s="308"/>
      <c r="EX180" s="308"/>
      <c r="EY180" s="308"/>
      <c r="EZ180" s="308"/>
      <c r="FA180" s="308"/>
      <c r="FB180" s="308"/>
      <c r="FC180" s="308"/>
      <c r="FD180" s="308"/>
      <c r="FE180" s="308"/>
      <c r="FF180" s="308"/>
      <c r="FG180" s="308"/>
      <c r="FH180" s="308"/>
      <c r="FI180" s="308"/>
      <c r="FJ180" s="308"/>
      <c r="FK180" s="308"/>
      <c r="FL180" s="308"/>
      <c r="FM180" s="308"/>
      <c r="FN180" s="308"/>
      <c r="FO180" s="308"/>
      <c r="FP180" s="308"/>
      <c r="FQ180" s="308"/>
      <c r="FR180" s="308"/>
      <c r="FS180" s="308"/>
      <c r="FT180" s="308"/>
      <c r="FU180" s="308"/>
      <c r="FV180" s="308"/>
      <c r="FW180" s="308"/>
      <c r="FX180" s="308"/>
      <c r="FY180" s="308"/>
      <c r="FZ180" s="308"/>
      <c r="GA180" s="308"/>
      <c r="GB180" s="308"/>
      <c r="GC180" s="308"/>
      <c r="GD180" s="308"/>
      <c r="GE180" s="308"/>
      <c r="GF180" s="308"/>
      <c r="GG180" s="308"/>
      <c r="GH180" s="308"/>
      <c r="GI180" s="308"/>
      <c r="GJ180" s="308"/>
      <c r="GK180" s="308"/>
      <c r="GL180" s="308"/>
      <c r="GM180" s="308"/>
      <c r="GN180" s="308"/>
      <c r="GO180" s="308"/>
      <c r="GP180" s="308"/>
      <c r="GQ180" s="308"/>
      <c r="GR180" s="308"/>
      <c r="GS180" s="308"/>
      <c r="GT180" s="308"/>
      <c r="GU180" s="308"/>
      <c r="GV180" s="308"/>
      <c r="GW180" s="308"/>
      <c r="GX180" s="308"/>
      <c r="GY180" s="308"/>
      <c r="GZ180" s="308"/>
      <c r="HA180" s="308"/>
      <c r="HB180" s="308"/>
      <c r="HC180" s="308"/>
      <c r="HD180" s="308"/>
      <c r="HE180" s="308"/>
      <c r="HF180" s="308"/>
      <c r="HG180" s="308"/>
      <c r="HH180" s="308"/>
      <c r="HI180" s="308"/>
      <c r="HJ180" s="308"/>
      <c r="HK180" s="308"/>
      <c r="HL180" s="308"/>
      <c r="HM180" s="308"/>
      <c r="HN180" s="308"/>
      <c r="HO180" s="308"/>
      <c r="HP180" s="308"/>
      <c r="HQ180" s="308"/>
      <c r="HR180" s="308"/>
      <c r="HS180" s="308"/>
      <c r="HT180" s="308"/>
      <c r="HU180" s="308"/>
      <c r="HV180" s="308"/>
      <c r="HW180" s="308"/>
      <c r="HX180" s="308"/>
      <c r="HY180" s="308"/>
      <c r="HZ180" s="308"/>
      <c r="IA180" s="308"/>
      <c r="IB180" s="308"/>
      <c r="IC180" s="308"/>
      <c r="ID180" s="308"/>
      <c r="IE180" s="308"/>
      <c r="IF180" s="308"/>
      <c r="IG180" s="308"/>
      <c r="IH180" s="308"/>
      <c r="II180" s="308"/>
    </row>
    <row r="181" spans="1:243" ht="12" customHeight="1">
      <c r="A181" s="323"/>
      <c r="B181" s="542"/>
      <c r="C181" s="542"/>
      <c r="D181" s="542" t="s">
        <v>231</v>
      </c>
      <c r="E181" s="542" t="s">
        <v>764</v>
      </c>
      <c r="F181" s="542" t="s">
        <v>498</v>
      </c>
      <c r="G181" s="529"/>
      <c r="H181" s="539">
        <f t="shared" si="16"/>
        <v>805</v>
      </c>
      <c r="I181" s="543"/>
      <c r="J181" s="544" t="str">
        <f t="shared" si="17"/>
        <v>750 - 863</v>
      </c>
      <c r="K181" s="543"/>
      <c r="L181" s="543">
        <v>40</v>
      </c>
      <c r="M181" s="543"/>
      <c r="N181" s="543">
        <v>112</v>
      </c>
      <c r="O181" s="543"/>
      <c r="P181" s="543">
        <v>272</v>
      </c>
      <c r="Q181" s="543"/>
      <c r="R181" s="543">
        <v>181</v>
      </c>
      <c r="S181" s="543"/>
      <c r="T181" s="543">
        <v>110</v>
      </c>
      <c r="U181" s="543"/>
      <c r="V181" s="543">
        <v>90</v>
      </c>
      <c r="W181" s="543"/>
      <c r="X181" s="545">
        <v>40</v>
      </c>
      <c r="Y181" s="308"/>
      <c r="AA181" s="308"/>
      <c r="AB181" s="308"/>
      <c r="AC181" s="308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  <c r="AO181" s="308"/>
      <c r="AP181" s="308"/>
      <c r="AQ181" s="308"/>
      <c r="AR181" s="308"/>
      <c r="AS181" s="308"/>
      <c r="AT181" s="308"/>
      <c r="AU181" s="308"/>
      <c r="AV181" s="308"/>
      <c r="AW181" s="308"/>
      <c r="AX181" s="308"/>
      <c r="AY181" s="308"/>
      <c r="AZ181" s="308"/>
      <c r="BA181" s="308"/>
      <c r="BB181" s="308"/>
      <c r="BC181" s="308"/>
      <c r="BD181" s="308"/>
      <c r="BE181" s="308"/>
      <c r="BF181" s="308"/>
      <c r="BG181" s="308"/>
      <c r="BH181" s="308"/>
      <c r="BI181" s="308"/>
      <c r="BJ181" s="308"/>
      <c r="BK181" s="308"/>
      <c r="BL181" s="308"/>
      <c r="BM181" s="308"/>
      <c r="BN181" s="308"/>
      <c r="BO181" s="308"/>
      <c r="BP181" s="308"/>
      <c r="BQ181" s="308"/>
      <c r="BR181" s="308"/>
      <c r="BS181" s="308"/>
      <c r="BT181" s="308"/>
      <c r="BU181" s="308"/>
      <c r="BV181" s="308"/>
      <c r="BW181" s="308"/>
      <c r="BX181" s="308"/>
      <c r="BY181" s="308"/>
      <c r="BZ181" s="308"/>
      <c r="CA181" s="308"/>
      <c r="CB181" s="308"/>
      <c r="CC181" s="308"/>
      <c r="CD181" s="308"/>
      <c r="CE181" s="308"/>
      <c r="CF181" s="308"/>
      <c r="CG181" s="308"/>
      <c r="CH181" s="308"/>
      <c r="CI181" s="308"/>
      <c r="CJ181" s="308"/>
      <c r="CK181" s="308"/>
      <c r="CL181" s="308"/>
      <c r="CM181" s="308"/>
      <c r="CN181" s="308"/>
      <c r="CO181" s="308"/>
      <c r="CP181" s="308"/>
      <c r="CQ181" s="308"/>
      <c r="CR181" s="308"/>
      <c r="CS181" s="308"/>
      <c r="CT181" s="308"/>
      <c r="CU181" s="308"/>
      <c r="CV181" s="308"/>
      <c r="CW181" s="308"/>
      <c r="CX181" s="308"/>
      <c r="CY181" s="308"/>
      <c r="CZ181" s="308"/>
      <c r="DA181" s="308"/>
      <c r="DB181" s="308"/>
      <c r="DC181" s="308"/>
      <c r="DD181" s="308"/>
      <c r="DE181" s="308"/>
      <c r="DF181" s="308"/>
      <c r="DG181" s="308"/>
      <c r="DH181" s="308"/>
      <c r="DI181" s="308"/>
      <c r="DJ181" s="308"/>
      <c r="DK181" s="308"/>
      <c r="DL181" s="308"/>
      <c r="DM181" s="308"/>
      <c r="DN181" s="308"/>
      <c r="DO181" s="308"/>
      <c r="DP181" s="308"/>
      <c r="DQ181" s="308"/>
      <c r="DR181" s="308"/>
      <c r="DS181" s="308"/>
      <c r="DT181" s="308"/>
      <c r="DU181" s="308"/>
      <c r="DV181" s="308"/>
      <c r="DW181" s="308"/>
      <c r="DX181" s="308"/>
      <c r="DY181" s="308"/>
      <c r="DZ181" s="308"/>
      <c r="EA181" s="308"/>
      <c r="EB181" s="308"/>
      <c r="EC181" s="308"/>
      <c r="ED181" s="308"/>
      <c r="EE181" s="308"/>
      <c r="EF181" s="308"/>
      <c r="EG181" s="308"/>
      <c r="EH181" s="308"/>
      <c r="EI181" s="308"/>
      <c r="EJ181" s="308"/>
      <c r="EK181" s="308"/>
      <c r="EL181" s="308"/>
      <c r="EM181" s="308"/>
      <c r="EN181" s="308"/>
      <c r="EO181" s="308"/>
      <c r="EP181" s="308"/>
      <c r="EQ181" s="308"/>
      <c r="ER181" s="308"/>
      <c r="ES181" s="308"/>
      <c r="ET181" s="308"/>
      <c r="EU181" s="308"/>
      <c r="EV181" s="308"/>
      <c r="EW181" s="308"/>
      <c r="EX181" s="308"/>
      <c r="EY181" s="308"/>
      <c r="EZ181" s="308"/>
      <c r="FA181" s="308"/>
      <c r="FB181" s="308"/>
      <c r="FC181" s="308"/>
      <c r="FD181" s="308"/>
      <c r="FE181" s="308"/>
      <c r="FF181" s="308"/>
      <c r="FG181" s="308"/>
      <c r="FH181" s="308"/>
      <c r="FI181" s="308"/>
      <c r="FJ181" s="308"/>
      <c r="FK181" s="308"/>
      <c r="FL181" s="308"/>
      <c r="FM181" s="308"/>
      <c r="FN181" s="308"/>
      <c r="FO181" s="308"/>
      <c r="FP181" s="308"/>
      <c r="FQ181" s="308"/>
      <c r="FR181" s="308"/>
      <c r="FS181" s="308"/>
      <c r="FT181" s="308"/>
      <c r="FU181" s="308"/>
      <c r="FV181" s="308"/>
      <c r="FW181" s="308"/>
      <c r="FX181" s="308"/>
      <c r="FY181" s="308"/>
      <c r="FZ181" s="308"/>
      <c r="GA181" s="308"/>
      <c r="GB181" s="308"/>
      <c r="GC181" s="308"/>
      <c r="GD181" s="308"/>
      <c r="GE181" s="308"/>
      <c r="GF181" s="308"/>
      <c r="GG181" s="308"/>
      <c r="GH181" s="308"/>
      <c r="GI181" s="308"/>
      <c r="GJ181" s="308"/>
      <c r="GK181" s="308"/>
      <c r="GL181" s="308"/>
      <c r="GM181" s="308"/>
      <c r="GN181" s="308"/>
      <c r="GO181" s="308"/>
      <c r="GP181" s="308"/>
      <c r="GQ181" s="308"/>
      <c r="GR181" s="308"/>
      <c r="GS181" s="308"/>
      <c r="GT181" s="308"/>
      <c r="GU181" s="308"/>
      <c r="GV181" s="308"/>
      <c r="GW181" s="308"/>
      <c r="GX181" s="308"/>
      <c r="GY181" s="308"/>
      <c r="GZ181" s="308"/>
      <c r="HA181" s="308"/>
      <c r="HB181" s="308"/>
      <c r="HC181" s="308"/>
      <c r="HD181" s="308"/>
      <c r="HE181" s="308"/>
      <c r="HF181" s="308"/>
      <c r="HG181" s="308"/>
      <c r="HH181" s="308"/>
      <c r="HI181" s="308"/>
      <c r="HJ181" s="308"/>
      <c r="HK181" s="308"/>
      <c r="HL181" s="308"/>
      <c r="HM181" s="308"/>
      <c r="HN181" s="308"/>
      <c r="HO181" s="308"/>
      <c r="HP181" s="308"/>
      <c r="HQ181" s="308"/>
      <c r="HR181" s="308"/>
      <c r="HS181" s="308"/>
      <c r="HT181" s="308"/>
      <c r="HU181" s="308"/>
      <c r="HV181" s="308"/>
      <c r="HW181" s="308"/>
      <c r="HX181" s="308"/>
      <c r="HY181" s="308"/>
      <c r="HZ181" s="308"/>
      <c r="IA181" s="308"/>
      <c r="IB181" s="308"/>
      <c r="IC181" s="308"/>
      <c r="ID181" s="308"/>
      <c r="IE181" s="308"/>
      <c r="IF181" s="308"/>
      <c r="IG181" s="308"/>
      <c r="IH181" s="308"/>
      <c r="II181" s="308"/>
    </row>
    <row r="182" spans="1:243" ht="12" customHeight="1">
      <c r="A182" s="323"/>
      <c r="B182" s="542"/>
      <c r="C182" s="542"/>
      <c r="D182" s="542" t="s">
        <v>232</v>
      </c>
      <c r="E182" s="542" t="s">
        <v>765</v>
      </c>
      <c r="F182" s="542" t="s">
        <v>233</v>
      </c>
      <c r="G182" s="529"/>
      <c r="H182" s="539">
        <f t="shared" si="16"/>
        <v>961</v>
      </c>
      <c r="I182" s="543"/>
      <c r="J182" s="544" t="str">
        <f t="shared" si="17"/>
        <v>901 - 1,024</v>
      </c>
      <c r="K182" s="543"/>
      <c r="L182" s="543">
        <v>68</v>
      </c>
      <c r="M182" s="543"/>
      <c r="N182" s="543">
        <v>95</v>
      </c>
      <c r="O182" s="543"/>
      <c r="P182" s="543">
        <v>332</v>
      </c>
      <c r="Q182" s="543"/>
      <c r="R182" s="543">
        <v>232</v>
      </c>
      <c r="S182" s="543"/>
      <c r="T182" s="543">
        <v>130</v>
      </c>
      <c r="U182" s="543"/>
      <c r="V182" s="543">
        <v>104</v>
      </c>
      <c r="W182" s="543"/>
      <c r="X182" s="545">
        <v>37</v>
      </c>
      <c r="Y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  <c r="AP182" s="308"/>
      <c r="AQ182" s="308"/>
      <c r="AR182" s="308"/>
      <c r="AS182" s="308"/>
      <c r="AT182" s="308"/>
      <c r="AU182" s="308"/>
      <c r="AV182" s="308"/>
      <c r="AW182" s="308"/>
      <c r="AX182" s="308"/>
      <c r="AY182" s="308"/>
      <c r="AZ182" s="308"/>
      <c r="BA182" s="308"/>
      <c r="BB182" s="308"/>
      <c r="BC182" s="308"/>
      <c r="BD182" s="308"/>
      <c r="BE182" s="308"/>
      <c r="BF182" s="308"/>
      <c r="BG182" s="308"/>
      <c r="BH182" s="308"/>
      <c r="BI182" s="308"/>
      <c r="BJ182" s="308"/>
      <c r="BK182" s="308"/>
      <c r="BL182" s="308"/>
      <c r="BM182" s="308"/>
      <c r="BN182" s="308"/>
      <c r="BO182" s="308"/>
      <c r="BP182" s="308"/>
      <c r="BQ182" s="308"/>
      <c r="BR182" s="308"/>
      <c r="BS182" s="308"/>
      <c r="BT182" s="308"/>
      <c r="BU182" s="308"/>
      <c r="BV182" s="308"/>
      <c r="BW182" s="308"/>
      <c r="BX182" s="308"/>
      <c r="BY182" s="308"/>
      <c r="BZ182" s="308"/>
      <c r="CA182" s="308"/>
      <c r="CB182" s="308"/>
      <c r="CC182" s="308"/>
      <c r="CD182" s="308"/>
      <c r="CE182" s="308"/>
      <c r="CF182" s="308"/>
      <c r="CG182" s="308"/>
      <c r="CH182" s="308"/>
      <c r="CI182" s="308"/>
      <c r="CJ182" s="308"/>
      <c r="CK182" s="308"/>
      <c r="CL182" s="308"/>
      <c r="CM182" s="308"/>
      <c r="CN182" s="308"/>
      <c r="CO182" s="308"/>
      <c r="CP182" s="308"/>
      <c r="CQ182" s="308"/>
      <c r="CR182" s="308"/>
      <c r="CS182" s="308"/>
      <c r="CT182" s="308"/>
      <c r="CU182" s="308"/>
      <c r="CV182" s="308"/>
      <c r="CW182" s="308"/>
      <c r="CX182" s="308"/>
      <c r="CY182" s="308"/>
      <c r="CZ182" s="308"/>
      <c r="DA182" s="308"/>
      <c r="DB182" s="308"/>
      <c r="DC182" s="308"/>
      <c r="DD182" s="308"/>
      <c r="DE182" s="308"/>
      <c r="DF182" s="308"/>
      <c r="DG182" s="308"/>
      <c r="DH182" s="308"/>
      <c r="DI182" s="308"/>
      <c r="DJ182" s="308"/>
      <c r="DK182" s="308"/>
      <c r="DL182" s="308"/>
      <c r="DM182" s="308"/>
      <c r="DN182" s="308"/>
      <c r="DO182" s="308"/>
      <c r="DP182" s="308"/>
      <c r="DQ182" s="308"/>
      <c r="DR182" s="308"/>
      <c r="DS182" s="308"/>
      <c r="DT182" s="308"/>
      <c r="DU182" s="308"/>
      <c r="DV182" s="308"/>
      <c r="DW182" s="308"/>
      <c r="DX182" s="308"/>
      <c r="DY182" s="308"/>
      <c r="DZ182" s="308"/>
      <c r="EA182" s="308"/>
      <c r="EB182" s="308"/>
      <c r="EC182" s="308"/>
      <c r="ED182" s="308"/>
      <c r="EE182" s="308"/>
      <c r="EF182" s="308"/>
      <c r="EG182" s="308"/>
      <c r="EH182" s="308"/>
      <c r="EI182" s="308"/>
      <c r="EJ182" s="308"/>
      <c r="EK182" s="308"/>
      <c r="EL182" s="308"/>
      <c r="EM182" s="308"/>
      <c r="EN182" s="308"/>
      <c r="EO182" s="308"/>
      <c r="EP182" s="308"/>
      <c r="EQ182" s="308"/>
      <c r="ER182" s="308"/>
      <c r="ES182" s="308"/>
      <c r="ET182" s="308"/>
      <c r="EU182" s="308"/>
      <c r="EV182" s="308"/>
      <c r="EW182" s="308"/>
      <c r="EX182" s="308"/>
      <c r="EY182" s="308"/>
      <c r="EZ182" s="308"/>
      <c r="FA182" s="308"/>
      <c r="FB182" s="308"/>
      <c r="FC182" s="308"/>
      <c r="FD182" s="308"/>
      <c r="FE182" s="308"/>
      <c r="FF182" s="308"/>
      <c r="FG182" s="308"/>
      <c r="FH182" s="308"/>
      <c r="FI182" s="308"/>
      <c r="FJ182" s="308"/>
      <c r="FK182" s="308"/>
      <c r="FL182" s="308"/>
      <c r="FM182" s="308"/>
      <c r="FN182" s="308"/>
      <c r="FO182" s="308"/>
      <c r="FP182" s="308"/>
      <c r="FQ182" s="308"/>
      <c r="FR182" s="308"/>
      <c r="FS182" s="308"/>
      <c r="FT182" s="308"/>
      <c r="FU182" s="308"/>
      <c r="FV182" s="308"/>
      <c r="FW182" s="308"/>
      <c r="FX182" s="308"/>
      <c r="FY182" s="308"/>
      <c r="FZ182" s="308"/>
      <c r="GA182" s="308"/>
      <c r="GB182" s="308"/>
      <c r="GC182" s="308"/>
      <c r="GD182" s="308"/>
      <c r="GE182" s="308"/>
      <c r="GF182" s="308"/>
      <c r="GG182" s="308"/>
      <c r="GH182" s="308"/>
      <c r="GI182" s="308"/>
      <c r="GJ182" s="308"/>
      <c r="GK182" s="308"/>
      <c r="GL182" s="308"/>
      <c r="GM182" s="308"/>
      <c r="GN182" s="308"/>
      <c r="GO182" s="308"/>
      <c r="GP182" s="308"/>
      <c r="GQ182" s="308"/>
      <c r="GR182" s="308"/>
      <c r="GS182" s="308"/>
      <c r="GT182" s="308"/>
      <c r="GU182" s="308"/>
      <c r="GV182" s="308"/>
      <c r="GW182" s="308"/>
      <c r="GX182" s="308"/>
      <c r="GY182" s="308"/>
      <c r="GZ182" s="308"/>
      <c r="HA182" s="308"/>
      <c r="HB182" s="308"/>
      <c r="HC182" s="308"/>
      <c r="HD182" s="308"/>
      <c r="HE182" s="308"/>
      <c r="HF182" s="308"/>
      <c r="HG182" s="308"/>
      <c r="HH182" s="308"/>
      <c r="HI182" s="308"/>
      <c r="HJ182" s="308"/>
      <c r="HK182" s="308"/>
      <c r="HL182" s="308"/>
      <c r="HM182" s="308"/>
      <c r="HN182" s="308"/>
      <c r="HO182" s="308"/>
      <c r="HP182" s="308"/>
      <c r="HQ182" s="308"/>
      <c r="HR182" s="308"/>
      <c r="HS182" s="308"/>
      <c r="HT182" s="308"/>
      <c r="HU182" s="308"/>
      <c r="HV182" s="308"/>
      <c r="HW182" s="308"/>
      <c r="HX182" s="308"/>
      <c r="HY182" s="308"/>
      <c r="HZ182" s="308"/>
      <c r="IA182" s="308"/>
      <c r="IB182" s="308"/>
      <c r="IC182" s="308"/>
      <c r="ID182" s="308"/>
      <c r="IE182" s="308"/>
      <c r="IF182" s="308"/>
      <c r="IG182" s="308"/>
      <c r="IH182" s="308"/>
      <c r="II182" s="308"/>
    </row>
    <row r="183" spans="1:243" ht="12" customHeight="1">
      <c r="A183" s="323"/>
      <c r="B183" s="542"/>
      <c r="C183" s="542"/>
      <c r="D183" s="542"/>
      <c r="E183" s="542"/>
      <c r="F183" s="542"/>
      <c r="G183" s="529"/>
      <c r="H183" s="539"/>
      <c r="I183" s="543"/>
      <c r="J183" s="544"/>
      <c r="K183" s="543"/>
      <c r="L183" s="543"/>
      <c r="M183" s="543"/>
      <c r="N183" s="543"/>
      <c r="O183" s="543"/>
      <c r="P183" s="543"/>
      <c r="Q183" s="543"/>
      <c r="R183" s="543"/>
      <c r="S183" s="543"/>
      <c r="T183" s="543"/>
      <c r="U183" s="543"/>
      <c r="V183" s="543"/>
      <c r="W183" s="543"/>
      <c r="X183" s="545"/>
      <c r="Y183" s="308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  <c r="AP183" s="308"/>
      <c r="AQ183" s="308"/>
      <c r="AR183" s="308"/>
      <c r="AS183" s="308"/>
      <c r="AT183" s="308"/>
      <c r="AU183" s="308"/>
      <c r="AV183" s="308"/>
      <c r="AW183" s="308"/>
      <c r="AX183" s="308"/>
      <c r="AY183" s="308"/>
      <c r="AZ183" s="308"/>
      <c r="BA183" s="308"/>
      <c r="BB183" s="308"/>
      <c r="BC183" s="308"/>
      <c r="BD183" s="308"/>
      <c r="BE183" s="308"/>
      <c r="BF183" s="308"/>
      <c r="BG183" s="308"/>
      <c r="BH183" s="308"/>
      <c r="BI183" s="308"/>
      <c r="BJ183" s="308"/>
      <c r="BK183" s="308"/>
      <c r="BL183" s="308"/>
      <c r="BM183" s="308"/>
      <c r="BN183" s="308"/>
      <c r="BO183" s="308"/>
      <c r="BP183" s="308"/>
      <c r="BQ183" s="308"/>
      <c r="BR183" s="308"/>
      <c r="BS183" s="308"/>
      <c r="BT183" s="308"/>
      <c r="BU183" s="308"/>
      <c r="BV183" s="308"/>
      <c r="BW183" s="308"/>
      <c r="BX183" s="308"/>
      <c r="BY183" s="308"/>
      <c r="BZ183" s="308"/>
      <c r="CA183" s="308"/>
      <c r="CB183" s="308"/>
      <c r="CC183" s="308"/>
      <c r="CD183" s="308"/>
      <c r="CE183" s="308"/>
      <c r="CF183" s="308"/>
      <c r="CG183" s="308"/>
      <c r="CH183" s="308"/>
      <c r="CI183" s="308"/>
      <c r="CJ183" s="308"/>
      <c r="CK183" s="308"/>
      <c r="CL183" s="308"/>
      <c r="CM183" s="308"/>
      <c r="CN183" s="308"/>
      <c r="CO183" s="308"/>
      <c r="CP183" s="308"/>
      <c r="CQ183" s="308"/>
      <c r="CR183" s="308"/>
      <c r="CS183" s="308"/>
      <c r="CT183" s="308"/>
      <c r="CU183" s="308"/>
      <c r="CV183" s="308"/>
      <c r="CW183" s="308"/>
      <c r="CX183" s="308"/>
      <c r="CY183" s="308"/>
      <c r="CZ183" s="308"/>
      <c r="DA183" s="308"/>
      <c r="DB183" s="308"/>
      <c r="DC183" s="308"/>
      <c r="DD183" s="308"/>
      <c r="DE183" s="308"/>
      <c r="DF183" s="308"/>
      <c r="DG183" s="308"/>
      <c r="DH183" s="308"/>
      <c r="DI183" s="308"/>
      <c r="DJ183" s="308"/>
      <c r="DK183" s="308"/>
      <c r="DL183" s="308"/>
      <c r="DM183" s="308"/>
      <c r="DN183" s="308"/>
      <c r="DO183" s="308"/>
      <c r="DP183" s="308"/>
      <c r="DQ183" s="308"/>
      <c r="DR183" s="308"/>
      <c r="DS183" s="308"/>
      <c r="DT183" s="308"/>
      <c r="DU183" s="308"/>
      <c r="DV183" s="308"/>
      <c r="DW183" s="308"/>
      <c r="DX183" s="308"/>
      <c r="DY183" s="308"/>
      <c r="DZ183" s="308"/>
      <c r="EA183" s="308"/>
      <c r="EB183" s="308"/>
      <c r="EC183" s="308"/>
      <c r="ED183" s="308"/>
      <c r="EE183" s="308"/>
      <c r="EF183" s="308"/>
      <c r="EG183" s="308"/>
      <c r="EH183" s="308"/>
      <c r="EI183" s="308"/>
      <c r="EJ183" s="308"/>
      <c r="EK183" s="308"/>
      <c r="EL183" s="308"/>
      <c r="EM183" s="308"/>
      <c r="EN183" s="308"/>
      <c r="EO183" s="308"/>
      <c r="EP183" s="308"/>
      <c r="EQ183" s="308"/>
      <c r="ER183" s="308"/>
      <c r="ES183" s="308"/>
      <c r="ET183" s="308"/>
      <c r="EU183" s="308"/>
      <c r="EV183" s="308"/>
      <c r="EW183" s="308"/>
      <c r="EX183" s="308"/>
      <c r="EY183" s="308"/>
      <c r="EZ183" s="308"/>
      <c r="FA183" s="308"/>
      <c r="FB183" s="308"/>
      <c r="FC183" s="308"/>
      <c r="FD183" s="308"/>
      <c r="FE183" s="308"/>
      <c r="FF183" s="308"/>
      <c r="FG183" s="308"/>
      <c r="FH183" s="308"/>
      <c r="FI183" s="308"/>
      <c r="FJ183" s="308"/>
      <c r="FK183" s="308"/>
      <c r="FL183" s="308"/>
      <c r="FM183" s="308"/>
      <c r="FN183" s="308"/>
      <c r="FO183" s="308"/>
      <c r="FP183" s="308"/>
      <c r="FQ183" s="308"/>
      <c r="FR183" s="308"/>
      <c r="FS183" s="308"/>
      <c r="FT183" s="308"/>
      <c r="FU183" s="308"/>
      <c r="FV183" s="308"/>
      <c r="FW183" s="308"/>
      <c r="FX183" s="308"/>
      <c r="FY183" s="308"/>
      <c r="FZ183" s="308"/>
      <c r="GA183" s="308"/>
      <c r="GB183" s="308"/>
      <c r="GC183" s="308"/>
      <c r="GD183" s="308"/>
      <c r="GE183" s="308"/>
      <c r="GF183" s="308"/>
      <c r="GG183" s="308"/>
      <c r="GH183" s="308"/>
      <c r="GI183" s="308"/>
      <c r="GJ183" s="308"/>
      <c r="GK183" s="308"/>
      <c r="GL183" s="308"/>
      <c r="GM183" s="308"/>
      <c r="GN183" s="308"/>
      <c r="GO183" s="308"/>
      <c r="GP183" s="308"/>
      <c r="GQ183" s="308"/>
      <c r="GR183" s="308"/>
      <c r="GS183" s="308"/>
      <c r="GT183" s="308"/>
      <c r="GU183" s="308"/>
      <c r="GV183" s="308"/>
      <c r="GW183" s="308"/>
      <c r="GX183" s="308"/>
      <c r="GY183" s="308"/>
      <c r="GZ183" s="308"/>
      <c r="HA183" s="308"/>
      <c r="HB183" s="308"/>
      <c r="HC183" s="308"/>
      <c r="HD183" s="308"/>
      <c r="HE183" s="308"/>
      <c r="HF183" s="308"/>
      <c r="HG183" s="308"/>
      <c r="HH183" s="308"/>
      <c r="HI183" s="308"/>
      <c r="HJ183" s="308"/>
      <c r="HK183" s="308"/>
      <c r="HL183" s="308"/>
      <c r="HM183" s="308"/>
      <c r="HN183" s="308"/>
      <c r="HO183" s="308"/>
      <c r="HP183" s="308"/>
      <c r="HQ183" s="308"/>
      <c r="HR183" s="308"/>
      <c r="HS183" s="308"/>
      <c r="HT183" s="308"/>
      <c r="HU183" s="308"/>
      <c r="HV183" s="308"/>
      <c r="HW183" s="308"/>
      <c r="HX183" s="308"/>
      <c r="HY183" s="308"/>
      <c r="HZ183" s="308"/>
      <c r="IA183" s="308"/>
      <c r="IB183" s="308"/>
      <c r="IC183" s="308"/>
      <c r="ID183" s="308"/>
      <c r="IE183" s="308"/>
      <c r="IF183" s="308"/>
      <c r="IG183" s="308"/>
      <c r="IH183" s="308"/>
      <c r="II183" s="308"/>
    </row>
    <row r="184" spans="1:243" ht="12" customHeight="1">
      <c r="A184" s="322"/>
      <c r="B184" s="538" t="s">
        <v>834</v>
      </c>
      <c r="C184" s="538"/>
      <c r="D184" s="538"/>
      <c r="E184" s="542"/>
      <c r="F184" s="538"/>
      <c r="G184" s="529"/>
      <c r="H184" s="539">
        <f>SUM(L184:V184)</f>
        <v>13359</v>
      </c>
      <c r="I184" s="539"/>
      <c r="J184" s="540" t="str">
        <f>TEXT(H184*((1-(1/(9*H184))-(1.96/(3*(H184^0.5))))^3),"#,##0")&amp;" - "&amp;TEXT((H184+1)*((1-(1/(9*(H184+1)))+(1.96/(3*(H184+1)^0.5)))^3),"#,##0")</f>
        <v>13,133 - 13,587</v>
      </c>
      <c r="K184" s="539"/>
      <c r="L184" s="539">
        <v>1172</v>
      </c>
      <c r="M184" s="539"/>
      <c r="N184" s="539">
        <v>1679</v>
      </c>
      <c r="O184" s="539"/>
      <c r="P184" s="539">
        <v>3951</v>
      </c>
      <c r="Q184" s="539"/>
      <c r="R184" s="539">
        <v>2685</v>
      </c>
      <c r="S184" s="539"/>
      <c r="T184" s="539">
        <v>1913</v>
      </c>
      <c r="U184" s="539"/>
      <c r="V184" s="539">
        <v>1959</v>
      </c>
      <c r="W184" s="539"/>
      <c r="X184" s="541">
        <f>SUM(X186:X199)</f>
        <v>894</v>
      </c>
      <c r="Y184" s="308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  <c r="AP184" s="308"/>
      <c r="AQ184" s="308"/>
      <c r="AR184" s="308"/>
      <c r="AS184" s="308"/>
      <c r="AT184" s="308"/>
      <c r="AU184" s="308"/>
      <c r="AV184" s="308"/>
      <c r="AW184" s="308"/>
      <c r="AX184" s="308"/>
      <c r="AY184" s="308"/>
      <c r="AZ184" s="308"/>
      <c r="BA184" s="308"/>
      <c r="BB184" s="308"/>
      <c r="BC184" s="308"/>
      <c r="BD184" s="308"/>
      <c r="BE184" s="308"/>
      <c r="BF184" s="308"/>
      <c r="BG184" s="308"/>
      <c r="BH184" s="308"/>
      <c r="BI184" s="308"/>
      <c r="BJ184" s="308"/>
      <c r="BK184" s="308"/>
      <c r="BL184" s="308"/>
      <c r="BM184" s="308"/>
      <c r="BN184" s="308"/>
      <c r="BO184" s="308"/>
      <c r="BP184" s="308"/>
      <c r="BQ184" s="308"/>
      <c r="BR184" s="308"/>
      <c r="BS184" s="308"/>
      <c r="BT184" s="308"/>
      <c r="BU184" s="308"/>
      <c r="BV184" s="308"/>
      <c r="BW184" s="308"/>
      <c r="BX184" s="308"/>
      <c r="BY184" s="308"/>
      <c r="BZ184" s="308"/>
      <c r="CA184" s="308"/>
      <c r="CB184" s="308"/>
      <c r="CC184" s="308"/>
      <c r="CD184" s="308"/>
      <c r="CE184" s="308"/>
      <c r="CF184" s="308"/>
      <c r="CG184" s="308"/>
      <c r="CH184" s="308"/>
      <c r="CI184" s="308"/>
      <c r="CJ184" s="308"/>
      <c r="CK184" s="308"/>
      <c r="CL184" s="308"/>
      <c r="CM184" s="308"/>
      <c r="CN184" s="308"/>
      <c r="CO184" s="308"/>
      <c r="CP184" s="308"/>
      <c r="CQ184" s="308"/>
      <c r="CR184" s="308"/>
      <c r="CS184" s="308"/>
      <c r="CT184" s="308"/>
      <c r="CU184" s="308"/>
      <c r="CV184" s="308"/>
      <c r="CW184" s="308"/>
      <c r="CX184" s="308"/>
      <c r="CY184" s="308"/>
      <c r="CZ184" s="308"/>
      <c r="DA184" s="308"/>
      <c r="DB184" s="308"/>
      <c r="DC184" s="308"/>
      <c r="DD184" s="308"/>
      <c r="DE184" s="308"/>
      <c r="DF184" s="308"/>
      <c r="DG184" s="308"/>
      <c r="DH184" s="308"/>
      <c r="DI184" s="308"/>
      <c r="DJ184" s="308"/>
      <c r="DK184" s="308"/>
      <c r="DL184" s="308"/>
      <c r="DM184" s="308"/>
      <c r="DN184" s="308"/>
      <c r="DO184" s="308"/>
      <c r="DP184" s="308"/>
      <c r="DQ184" s="308"/>
      <c r="DR184" s="308"/>
      <c r="DS184" s="308"/>
      <c r="DT184" s="308"/>
      <c r="DU184" s="308"/>
      <c r="DV184" s="308"/>
      <c r="DW184" s="308"/>
      <c r="DX184" s="308"/>
      <c r="DY184" s="308"/>
      <c r="DZ184" s="308"/>
      <c r="EA184" s="308"/>
      <c r="EB184" s="308"/>
      <c r="EC184" s="308"/>
      <c r="ED184" s="308"/>
      <c r="EE184" s="308"/>
      <c r="EF184" s="308"/>
      <c r="EG184" s="308"/>
      <c r="EH184" s="308"/>
      <c r="EI184" s="308"/>
      <c r="EJ184" s="308"/>
      <c r="EK184" s="308"/>
      <c r="EL184" s="308"/>
      <c r="EM184" s="308"/>
      <c r="EN184" s="308"/>
      <c r="EO184" s="308"/>
      <c r="EP184" s="308"/>
      <c r="EQ184" s="308"/>
      <c r="ER184" s="308"/>
      <c r="ES184" s="308"/>
      <c r="ET184" s="308"/>
      <c r="EU184" s="308"/>
      <c r="EV184" s="308"/>
      <c r="EW184" s="308"/>
      <c r="EX184" s="308"/>
      <c r="EY184" s="308"/>
      <c r="EZ184" s="308"/>
      <c r="FA184" s="308"/>
      <c r="FB184" s="308"/>
      <c r="FC184" s="308"/>
      <c r="FD184" s="308"/>
      <c r="FE184" s="308"/>
      <c r="FF184" s="308"/>
      <c r="FG184" s="308"/>
      <c r="FH184" s="308"/>
      <c r="FI184" s="308"/>
      <c r="FJ184" s="308"/>
      <c r="FK184" s="308"/>
      <c r="FL184" s="308"/>
      <c r="FM184" s="308"/>
      <c r="FN184" s="308"/>
      <c r="FO184" s="308"/>
      <c r="FP184" s="308"/>
      <c r="FQ184" s="308"/>
      <c r="FR184" s="308"/>
      <c r="FS184" s="308"/>
      <c r="FT184" s="308"/>
      <c r="FU184" s="308"/>
      <c r="FV184" s="308"/>
      <c r="FW184" s="308"/>
      <c r="FX184" s="308"/>
      <c r="FY184" s="308"/>
      <c r="FZ184" s="308"/>
      <c r="GA184" s="308"/>
      <c r="GB184" s="308"/>
      <c r="GC184" s="308"/>
      <c r="GD184" s="308"/>
      <c r="GE184" s="308"/>
      <c r="GF184" s="308"/>
      <c r="GG184" s="308"/>
      <c r="GH184" s="308"/>
      <c r="GI184" s="308"/>
      <c r="GJ184" s="308"/>
      <c r="GK184" s="308"/>
      <c r="GL184" s="308"/>
      <c r="GM184" s="308"/>
      <c r="GN184" s="308"/>
      <c r="GO184" s="308"/>
      <c r="GP184" s="308"/>
      <c r="GQ184" s="308"/>
      <c r="GR184" s="308"/>
      <c r="GS184" s="308"/>
      <c r="GT184" s="308"/>
      <c r="GU184" s="308"/>
      <c r="GV184" s="308"/>
      <c r="GW184" s="308"/>
      <c r="GX184" s="308"/>
      <c r="GY184" s="308"/>
      <c r="GZ184" s="308"/>
      <c r="HA184" s="308"/>
      <c r="HB184" s="308"/>
      <c r="HC184" s="308"/>
      <c r="HD184" s="308"/>
      <c r="HE184" s="308"/>
      <c r="HF184" s="308"/>
      <c r="HG184" s="308"/>
      <c r="HH184" s="308"/>
      <c r="HI184" s="308"/>
      <c r="HJ184" s="308"/>
      <c r="HK184" s="308"/>
      <c r="HL184" s="308"/>
      <c r="HM184" s="308"/>
      <c r="HN184" s="308"/>
      <c r="HO184" s="308"/>
      <c r="HP184" s="308"/>
      <c r="HQ184" s="308"/>
      <c r="HR184" s="308"/>
      <c r="HS184" s="308"/>
      <c r="HT184" s="308"/>
      <c r="HU184" s="308"/>
      <c r="HV184" s="308"/>
      <c r="HW184" s="308"/>
      <c r="HX184" s="308"/>
      <c r="HY184" s="308"/>
      <c r="HZ184" s="308"/>
      <c r="IA184" s="308"/>
      <c r="IB184" s="308"/>
      <c r="IC184" s="308"/>
      <c r="ID184" s="308"/>
      <c r="IE184" s="308"/>
      <c r="IF184" s="308"/>
      <c r="IG184" s="308"/>
      <c r="IH184" s="308"/>
      <c r="II184" s="308"/>
    </row>
    <row r="185" spans="1:243" ht="12" customHeight="1">
      <c r="A185" s="323"/>
      <c r="B185" s="542"/>
      <c r="C185" s="542"/>
      <c r="D185" s="542"/>
      <c r="E185" s="542"/>
      <c r="F185" s="542"/>
      <c r="G185" s="529"/>
      <c r="H185" s="539"/>
      <c r="I185" s="543"/>
      <c r="J185" s="544"/>
      <c r="K185" s="543"/>
      <c r="L185" s="543"/>
      <c r="M185" s="543"/>
      <c r="N185" s="543"/>
      <c r="O185" s="543"/>
      <c r="P185" s="543"/>
      <c r="Q185" s="543"/>
      <c r="R185" s="543"/>
      <c r="S185" s="543"/>
      <c r="T185" s="543"/>
      <c r="U185" s="543"/>
      <c r="V185" s="543"/>
      <c r="W185" s="543"/>
      <c r="X185" s="545"/>
      <c r="Y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  <c r="AP185" s="308"/>
      <c r="AQ185" s="308"/>
      <c r="AR185" s="308"/>
      <c r="AS185" s="308"/>
      <c r="AT185" s="308"/>
      <c r="AU185" s="308"/>
      <c r="AV185" s="308"/>
      <c r="AW185" s="308"/>
      <c r="AX185" s="308"/>
      <c r="AY185" s="308"/>
      <c r="AZ185" s="308"/>
      <c r="BA185" s="308"/>
      <c r="BB185" s="308"/>
      <c r="BC185" s="308"/>
      <c r="BD185" s="308"/>
      <c r="BE185" s="308"/>
      <c r="BF185" s="308"/>
      <c r="BG185" s="308"/>
      <c r="BH185" s="308"/>
      <c r="BI185" s="308"/>
      <c r="BJ185" s="308"/>
      <c r="BK185" s="308"/>
      <c r="BL185" s="308"/>
      <c r="BM185" s="308"/>
      <c r="BN185" s="308"/>
      <c r="BO185" s="308"/>
      <c r="BP185" s="308"/>
      <c r="BQ185" s="308"/>
      <c r="BR185" s="308"/>
      <c r="BS185" s="308"/>
      <c r="BT185" s="308"/>
      <c r="BU185" s="308"/>
      <c r="BV185" s="308"/>
      <c r="BW185" s="308"/>
      <c r="BX185" s="308"/>
      <c r="BY185" s="308"/>
      <c r="BZ185" s="308"/>
      <c r="CA185" s="308"/>
      <c r="CB185" s="308"/>
      <c r="CC185" s="308"/>
      <c r="CD185" s="308"/>
      <c r="CE185" s="308"/>
      <c r="CF185" s="308"/>
      <c r="CG185" s="308"/>
      <c r="CH185" s="308"/>
      <c r="CI185" s="308"/>
      <c r="CJ185" s="308"/>
      <c r="CK185" s="308"/>
      <c r="CL185" s="308"/>
      <c r="CM185" s="308"/>
      <c r="CN185" s="308"/>
      <c r="CO185" s="308"/>
      <c r="CP185" s="308"/>
      <c r="CQ185" s="308"/>
      <c r="CR185" s="308"/>
      <c r="CS185" s="308"/>
      <c r="CT185" s="308"/>
      <c r="CU185" s="308"/>
      <c r="CV185" s="308"/>
      <c r="CW185" s="308"/>
      <c r="CX185" s="308"/>
      <c r="CY185" s="308"/>
      <c r="CZ185" s="308"/>
      <c r="DA185" s="308"/>
      <c r="DB185" s="308"/>
      <c r="DC185" s="308"/>
      <c r="DD185" s="308"/>
      <c r="DE185" s="308"/>
      <c r="DF185" s="308"/>
      <c r="DG185" s="308"/>
      <c r="DH185" s="308"/>
      <c r="DI185" s="308"/>
      <c r="DJ185" s="308"/>
      <c r="DK185" s="308"/>
      <c r="DL185" s="308"/>
      <c r="DM185" s="308"/>
      <c r="DN185" s="308"/>
      <c r="DO185" s="308"/>
      <c r="DP185" s="308"/>
      <c r="DQ185" s="308"/>
      <c r="DR185" s="308"/>
      <c r="DS185" s="308"/>
      <c r="DT185" s="308"/>
      <c r="DU185" s="308"/>
      <c r="DV185" s="308"/>
      <c r="DW185" s="308"/>
      <c r="DX185" s="308"/>
      <c r="DY185" s="308"/>
      <c r="DZ185" s="308"/>
      <c r="EA185" s="308"/>
      <c r="EB185" s="308"/>
      <c r="EC185" s="308"/>
      <c r="ED185" s="308"/>
      <c r="EE185" s="308"/>
      <c r="EF185" s="308"/>
      <c r="EG185" s="308"/>
      <c r="EH185" s="308"/>
      <c r="EI185" s="308"/>
      <c r="EJ185" s="308"/>
      <c r="EK185" s="308"/>
      <c r="EL185" s="308"/>
      <c r="EM185" s="308"/>
      <c r="EN185" s="308"/>
      <c r="EO185" s="308"/>
      <c r="EP185" s="308"/>
      <c r="EQ185" s="308"/>
      <c r="ER185" s="308"/>
      <c r="ES185" s="308"/>
      <c r="ET185" s="308"/>
      <c r="EU185" s="308"/>
      <c r="EV185" s="308"/>
      <c r="EW185" s="308"/>
      <c r="EX185" s="308"/>
      <c r="EY185" s="308"/>
      <c r="EZ185" s="308"/>
      <c r="FA185" s="308"/>
      <c r="FB185" s="308"/>
      <c r="FC185" s="308"/>
      <c r="FD185" s="308"/>
      <c r="FE185" s="308"/>
      <c r="FF185" s="308"/>
      <c r="FG185" s="308"/>
      <c r="FH185" s="308"/>
      <c r="FI185" s="308"/>
      <c r="FJ185" s="308"/>
      <c r="FK185" s="308"/>
      <c r="FL185" s="308"/>
      <c r="FM185" s="308"/>
      <c r="FN185" s="308"/>
      <c r="FO185" s="308"/>
      <c r="FP185" s="308"/>
      <c r="FQ185" s="308"/>
      <c r="FR185" s="308"/>
      <c r="FS185" s="308"/>
      <c r="FT185" s="308"/>
      <c r="FU185" s="308"/>
      <c r="FV185" s="308"/>
      <c r="FW185" s="308"/>
      <c r="FX185" s="308"/>
      <c r="FY185" s="308"/>
      <c r="FZ185" s="308"/>
      <c r="GA185" s="308"/>
      <c r="GB185" s="308"/>
      <c r="GC185" s="308"/>
      <c r="GD185" s="308"/>
      <c r="GE185" s="308"/>
      <c r="GF185" s="308"/>
      <c r="GG185" s="308"/>
      <c r="GH185" s="308"/>
      <c r="GI185" s="308"/>
      <c r="GJ185" s="308"/>
      <c r="GK185" s="308"/>
      <c r="GL185" s="308"/>
      <c r="GM185" s="308"/>
      <c r="GN185" s="308"/>
      <c r="GO185" s="308"/>
      <c r="GP185" s="308"/>
      <c r="GQ185" s="308"/>
      <c r="GR185" s="308"/>
      <c r="GS185" s="308"/>
      <c r="GT185" s="308"/>
      <c r="GU185" s="308"/>
      <c r="GV185" s="308"/>
      <c r="GW185" s="308"/>
      <c r="GX185" s="308"/>
      <c r="GY185" s="308"/>
      <c r="GZ185" s="308"/>
      <c r="HA185" s="308"/>
      <c r="HB185" s="308"/>
      <c r="HC185" s="308"/>
      <c r="HD185" s="308"/>
      <c r="HE185" s="308"/>
      <c r="HF185" s="308"/>
      <c r="HG185" s="308"/>
      <c r="HH185" s="308"/>
      <c r="HI185" s="308"/>
      <c r="HJ185" s="308"/>
      <c r="HK185" s="308"/>
      <c r="HL185" s="308"/>
      <c r="HM185" s="308"/>
      <c r="HN185" s="308"/>
      <c r="HO185" s="308"/>
      <c r="HP185" s="308"/>
      <c r="HQ185" s="308"/>
      <c r="HR185" s="308"/>
      <c r="HS185" s="308"/>
      <c r="HT185" s="308"/>
      <c r="HU185" s="308"/>
      <c r="HV185" s="308"/>
      <c r="HW185" s="308"/>
      <c r="HX185" s="308"/>
      <c r="HY185" s="308"/>
      <c r="HZ185" s="308"/>
      <c r="IA185" s="308"/>
      <c r="IB185" s="308"/>
      <c r="IC185" s="308"/>
      <c r="ID185" s="308"/>
      <c r="IE185" s="308"/>
      <c r="IF185" s="308"/>
      <c r="IG185" s="308"/>
      <c r="IH185" s="308"/>
      <c r="II185" s="308"/>
    </row>
    <row r="186" spans="1:243" ht="12" customHeight="1">
      <c r="A186" s="323"/>
      <c r="B186" s="542"/>
      <c r="C186" s="542"/>
      <c r="D186" s="542" t="s">
        <v>238</v>
      </c>
      <c r="E186" s="542" t="s">
        <v>766</v>
      </c>
      <c r="F186" s="542" t="s">
        <v>822</v>
      </c>
      <c r="G186" s="529"/>
      <c r="H186" s="539">
        <f aca="true" t="shared" si="18" ref="H186:H199">SUM(L186:V186)</f>
        <v>420</v>
      </c>
      <c r="I186" s="543"/>
      <c r="J186" s="544" t="str">
        <f aca="true" t="shared" si="19" ref="J186:J199">TEXT(H186*((1-(1/(9*H186))-(1.96/(3*(H186^0.5))))^3),"#,##0")&amp;" - "&amp;TEXT((H186+1)*((1-(1/(9*(H186+1)))+(1.96/(3*(H186+1)^0.5)))^3),"#,##0")</f>
        <v>381 - 462</v>
      </c>
      <c r="K186" s="543"/>
      <c r="L186" s="543">
        <v>30</v>
      </c>
      <c r="M186" s="543"/>
      <c r="N186" s="543">
        <v>53</v>
      </c>
      <c r="O186" s="543"/>
      <c r="P186" s="543">
        <v>131</v>
      </c>
      <c r="Q186" s="543"/>
      <c r="R186" s="543">
        <v>73</v>
      </c>
      <c r="S186" s="543"/>
      <c r="T186" s="543">
        <v>61</v>
      </c>
      <c r="U186" s="543"/>
      <c r="V186" s="543">
        <v>72</v>
      </c>
      <c r="W186" s="543"/>
      <c r="X186" s="545">
        <v>18</v>
      </c>
      <c r="Y186" s="308"/>
      <c r="AA186" s="308"/>
      <c r="AB186" s="308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  <c r="AP186" s="308"/>
      <c r="AQ186" s="308"/>
      <c r="AR186" s="308"/>
      <c r="AS186" s="308"/>
      <c r="AT186" s="308"/>
      <c r="AU186" s="308"/>
      <c r="AV186" s="308"/>
      <c r="AW186" s="308"/>
      <c r="AX186" s="308"/>
      <c r="AY186" s="308"/>
      <c r="AZ186" s="308"/>
      <c r="BA186" s="308"/>
      <c r="BB186" s="308"/>
      <c r="BC186" s="308"/>
      <c r="BD186" s="308"/>
      <c r="BE186" s="308"/>
      <c r="BF186" s="308"/>
      <c r="BG186" s="308"/>
      <c r="BH186" s="308"/>
      <c r="BI186" s="308"/>
      <c r="BJ186" s="308"/>
      <c r="BK186" s="308"/>
      <c r="BL186" s="308"/>
      <c r="BM186" s="308"/>
      <c r="BN186" s="308"/>
      <c r="BO186" s="308"/>
      <c r="BP186" s="308"/>
      <c r="BQ186" s="308"/>
      <c r="BR186" s="308"/>
      <c r="BS186" s="308"/>
      <c r="BT186" s="308"/>
      <c r="BU186" s="308"/>
      <c r="BV186" s="308"/>
      <c r="BW186" s="308"/>
      <c r="BX186" s="308"/>
      <c r="BY186" s="308"/>
      <c r="BZ186" s="308"/>
      <c r="CA186" s="308"/>
      <c r="CB186" s="308"/>
      <c r="CC186" s="308"/>
      <c r="CD186" s="308"/>
      <c r="CE186" s="308"/>
      <c r="CF186" s="308"/>
      <c r="CG186" s="308"/>
      <c r="CH186" s="308"/>
      <c r="CI186" s="308"/>
      <c r="CJ186" s="308"/>
      <c r="CK186" s="308"/>
      <c r="CL186" s="308"/>
      <c r="CM186" s="308"/>
      <c r="CN186" s="308"/>
      <c r="CO186" s="308"/>
      <c r="CP186" s="308"/>
      <c r="CQ186" s="308"/>
      <c r="CR186" s="308"/>
      <c r="CS186" s="308"/>
      <c r="CT186" s="308"/>
      <c r="CU186" s="308"/>
      <c r="CV186" s="308"/>
      <c r="CW186" s="308"/>
      <c r="CX186" s="308"/>
      <c r="CY186" s="308"/>
      <c r="CZ186" s="308"/>
      <c r="DA186" s="308"/>
      <c r="DB186" s="308"/>
      <c r="DC186" s="308"/>
      <c r="DD186" s="308"/>
      <c r="DE186" s="308"/>
      <c r="DF186" s="308"/>
      <c r="DG186" s="308"/>
      <c r="DH186" s="308"/>
      <c r="DI186" s="308"/>
      <c r="DJ186" s="308"/>
      <c r="DK186" s="308"/>
      <c r="DL186" s="308"/>
      <c r="DM186" s="308"/>
      <c r="DN186" s="308"/>
      <c r="DO186" s="308"/>
      <c r="DP186" s="308"/>
      <c r="DQ186" s="308"/>
      <c r="DR186" s="308"/>
      <c r="DS186" s="308"/>
      <c r="DT186" s="308"/>
      <c r="DU186" s="308"/>
      <c r="DV186" s="308"/>
      <c r="DW186" s="308"/>
      <c r="DX186" s="308"/>
      <c r="DY186" s="308"/>
      <c r="DZ186" s="308"/>
      <c r="EA186" s="308"/>
      <c r="EB186" s="308"/>
      <c r="EC186" s="308"/>
      <c r="ED186" s="308"/>
      <c r="EE186" s="308"/>
      <c r="EF186" s="308"/>
      <c r="EG186" s="308"/>
      <c r="EH186" s="308"/>
      <c r="EI186" s="308"/>
      <c r="EJ186" s="308"/>
      <c r="EK186" s="308"/>
      <c r="EL186" s="308"/>
      <c r="EM186" s="308"/>
      <c r="EN186" s="308"/>
      <c r="EO186" s="308"/>
      <c r="EP186" s="308"/>
      <c r="EQ186" s="308"/>
      <c r="ER186" s="308"/>
      <c r="ES186" s="308"/>
      <c r="ET186" s="308"/>
      <c r="EU186" s="308"/>
      <c r="EV186" s="308"/>
      <c r="EW186" s="308"/>
      <c r="EX186" s="308"/>
      <c r="EY186" s="308"/>
      <c r="EZ186" s="308"/>
      <c r="FA186" s="308"/>
      <c r="FB186" s="308"/>
      <c r="FC186" s="308"/>
      <c r="FD186" s="308"/>
      <c r="FE186" s="308"/>
      <c r="FF186" s="308"/>
      <c r="FG186" s="308"/>
      <c r="FH186" s="308"/>
      <c r="FI186" s="308"/>
      <c r="FJ186" s="308"/>
      <c r="FK186" s="308"/>
      <c r="FL186" s="308"/>
      <c r="FM186" s="308"/>
      <c r="FN186" s="308"/>
      <c r="FO186" s="308"/>
      <c r="FP186" s="308"/>
      <c r="FQ186" s="308"/>
      <c r="FR186" s="308"/>
      <c r="FS186" s="308"/>
      <c r="FT186" s="308"/>
      <c r="FU186" s="308"/>
      <c r="FV186" s="308"/>
      <c r="FW186" s="308"/>
      <c r="FX186" s="308"/>
      <c r="FY186" s="308"/>
      <c r="FZ186" s="308"/>
      <c r="GA186" s="308"/>
      <c r="GB186" s="308"/>
      <c r="GC186" s="308"/>
      <c r="GD186" s="308"/>
      <c r="GE186" s="308"/>
      <c r="GF186" s="308"/>
      <c r="GG186" s="308"/>
      <c r="GH186" s="308"/>
      <c r="GI186" s="308"/>
      <c r="GJ186" s="308"/>
      <c r="GK186" s="308"/>
      <c r="GL186" s="308"/>
      <c r="GM186" s="308"/>
      <c r="GN186" s="308"/>
      <c r="GO186" s="308"/>
      <c r="GP186" s="308"/>
      <c r="GQ186" s="308"/>
      <c r="GR186" s="308"/>
      <c r="GS186" s="308"/>
      <c r="GT186" s="308"/>
      <c r="GU186" s="308"/>
      <c r="GV186" s="308"/>
      <c r="GW186" s="308"/>
      <c r="GX186" s="308"/>
      <c r="GY186" s="308"/>
      <c r="GZ186" s="308"/>
      <c r="HA186" s="308"/>
      <c r="HB186" s="308"/>
      <c r="HC186" s="308"/>
      <c r="HD186" s="308"/>
      <c r="HE186" s="308"/>
      <c r="HF186" s="308"/>
      <c r="HG186" s="308"/>
      <c r="HH186" s="308"/>
      <c r="HI186" s="308"/>
      <c r="HJ186" s="308"/>
      <c r="HK186" s="308"/>
      <c r="HL186" s="308"/>
      <c r="HM186" s="308"/>
      <c r="HN186" s="308"/>
      <c r="HO186" s="308"/>
      <c r="HP186" s="308"/>
      <c r="HQ186" s="308"/>
      <c r="HR186" s="308"/>
      <c r="HS186" s="308"/>
      <c r="HT186" s="308"/>
      <c r="HU186" s="308"/>
      <c r="HV186" s="308"/>
      <c r="HW186" s="308"/>
      <c r="HX186" s="308"/>
      <c r="HY186" s="308"/>
      <c r="HZ186" s="308"/>
      <c r="IA186" s="308"/>
      <c r="IB186" s="308"/>
      <c r="IC186" s="308"/>
      <c r="ID186" s="308"/>
      <c r="IE186" s="308"/>
      <c r="IF186" s="308"/>
      <c r="IG186" s="308"/>
      <c r="IH186" s="308"/>
      <c r="II186" s="308"/>
    </row>
    <row r="187" spans="1:243" ht="12" customHeight="1">
      <c r="A187" s="323"/>
      <c r="B187" s="542"/>
      <c r="C187" s="542"/>
      <c r="D187" s="542" t="s">
        <v>449</v>
      </c>
      <c r="E187" s="542" t="s">
        <v>767</v>
      </c>
      <c r="F187" s="542" t="s">
        <v>823</v>
      </c>
      <c r="G187" s="529"/>
      <c r="H187" s="539">
        <f t="shared" si="18"/>
        <v>1141</v>
      </c>
      <c r="I187" s="543"/>
      <c r="J187" s="544" t="str">
        <f t="shared" si="19"/>
        <v>1,076 - 1,209</v>
      </c>
      <c r="K187" s="543"/>
      <c r="L187" s="543">
        <v>84</v>
      </c>
      <c r="M187" s="543"/>
      <c r="N187" s="543">
        <v>114</v>
      </c>
      <c r="O187" s="543"/>
      <c r="P187" s="543">
        <v>343</v>
      </c>
      <c r="Q187" s="543"/>
      <c r="R187" s="543">
        <v>260</v>
      </c>
      <c r="S187" s="543"/>
      <c r="T187" s="543">
        <v>189</v>
      </c>
      <c r="U187" s="543"/>
      <c r="V187" s="543">
        <v>151</v>
      </c>
      <c r="W187" s="543"/>
      <c r="X187" s="545">
        <v>54</v>
      </c>
      <c r="Y187" s="308"/>
      <c r="AA187" s="308"/>
      <c r="AB187" s="308"/>
      <c r="AC187" s="308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8"/>
      <c r="AN187" s="308"/>
      <c r="AO187" s="308"/>
      <c r="AP187" s="308"/>
      <c r="AQ187" s="308"/>
      <c r="AR187" s="308"/>
      <c r="AS187" s="308"/>
      <c r="AT187" s="308"/>
      <c r="AU187" s="308"/>
      <c r="AV187" s="308"/>
      <c r="AW187" s="308"/>
      <c r="AX187" s="308"/>
      <c r="AY187" s="308"/>
      <c r="AZ187" s="308"/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8"/>
      <c r="BO187" s="308"/>
      <c r="BP187" s="308"/>
      <c r="BQ187" s="308"/>
      <c r="BR187" s="308"/>
      <c r="BS187" s="308"/>
      <c r="BT187" s="308"/>
      <c r="BU187" s="308"/>
      <c r="BV187" s="308"/>
      <c r="BW187" s="308"/>
      <c r="BX187" s="308"/>
      <c r="BY187" s="308"/>
      <c r="BZ187" s="308"/>
      <c r="CA187" s="308"/>
      <c r="CB187" s="308"/>
      <c r="CC187" s="308"/>
      <c r="CD187" s="308"/>
      <c r="CE187" s="308"/>
      <c r="CF187" s="308"/>
      <c r="CG187" s="308"/>
      <c r="CH187" s="308"/>
      <c r="CI187" s="308"/>
      <c r="CJ187" s="308"/>
      <c r="CK187" s="308"/>
      <c r="CL187" s="308"/>
      <c r="CM187" s="308"/>
      <c r="CN187" s="308"/>
      <c r="CO187" s="308"/>
      <c r="CP187" s="308"/>
      <c r="CQ187" s="308"/>
      <c r="CR187" s="308"/>
      <c r="CS187" s="308"/>
      <c r="CT187" s="308"/>
      <c r="CU187" s="308"/>
      <c r="CV187" s="308"/>
      <c r="CW187" s="308"/>
      <c r="CX187" s="308"/>
      <c r="CY187" s="308"/>
      <c r="CZ187" s="308"/>
      <c r="DA187" s="308"/>
      <c r="DB187" s="308"/>
      <c r="DC187" s="308"/>
      <c r="DD187" s="308"/>
      <c r="DE187" s="308"/>
      <c r="DF187" s="308"/>
      <c r="DG187" s="308"/>
      <c r="DH187" s="308"/>
      <c r="DI187" s="308"/>
      <c r="DJ187" s="308"/>
      <c r="DK187" s="308"/>
      <c r="DL187" s="308"/>
      <c r="DM187" s="308"/>
      <c r="DN187" s="308"/>
      <c r="DO187" s="308"/>
      <c r="DP187" s="308"/>
      <c r="DQ187" s="308"/>
      <c r="DR187" s="308"/>
      <c r="DS187" s="308"/>
      <c r="DT187" s="308"/>
      <c r="DU187" s="308"/>
      <c r="DV187" s="308"/>
      <c r="DW187" s="308"/>
      <c r="DX187" s="308"/>
      <c r="DY187" s="308"/>
      <c r="DZ187" s="308"/>
      <c r="EA187" s="308"/>
      <c r="EB187" s="308"/>
      <c r="EC187" s="308"/>
      <c r="ED187" s="308"/>
      <c r="EE187" s="308"/>
      <c r="EF187" s="308"/>
      <c r="EG187" s="308"/>
      <c r="EH187" s="308"/>
      <c r="EI187" s="308"/>
      <c r="EJ187" s="308"/>
      <c r="EK187" s="308"/>
      <c r="EL187" s="308"/>
      <c r="EM187" s="308"/>
      <c r="EN187" s="308"/>
      <c r="EO187" s="308"/>
      <c r="EP187" s="308"/>
      <c r="EQ187" s="308"/>
      <c r="ER187" s="308"/>
      <c r="ES187" s="308"/>
      <c r="ET187" s="308"/>
      <c r="EU187" s="308"/>
      <c r="EV187" s="308"/>
      <c r="EW187" s="308"/>
      <c r="EX187" s="308"/>
      <c r="EY187" s="308"/>
      <c r="EZ187" s="308"/>
      <c r="FA187" s="308"/>
      <c r="FB187" s="308"/>
      <c r="FC187" s="308"/>
      <c r="FD187" s="308"/>
      <c r="FE187" s="308"/>
      <c r="FF187" s="308"/>
      <c r="FG187" s="308"/>
      <c r="FH187" s="308"/>
      <c r="FI187" s="308"/>
      <c r="FJ187" s="308"/>
      <c r="FK187" s="308"/>
      <c r="FL187" s="308"/>
      <c r="FM187" s="308"/>
      <c r="FN187" s="308"/>
      <c r="FO187" s="308"/>
      <c r="FP187" s="308"/>
      <c r="FQ187" s="308"/>
      <c r="FR187" s="308"/>
      <c r="FS187" s="308"/>
      <c r="FT187" s="308"/>
      <c r="FU187" s="308"/>
      <c r="FV187" s="308"/>
      <c r="FW187" s="308"/>
      <c r="FX187" s="308"/>
      <c r="FY187" s="308"/>
      <c r="FZ187" s="308"/>
      <c r="GA187" s="308"/>
      <c r="GB187" s="308"/>
      <c r="GC187" s="308"/>
      <c r="GD187" s="308"/>
      <c r="GE187" s="308"/>
      <c r="GF187" s="308"/>
      <c r="GG187" s="308"/>
      <c r="GH187" s="308"/>
      <c r="GI187" s="308"/>
      <c r="GJ187" s="308"/>
      <c r="GK187" s="308"/>
      <c r="GL187" s="308"/>
      <c r="GM187" s="308"/>
      <c r="GN187" s="308"/>
      <c r="GO187" s="308"/>
      <c r="GP187" s="308"/>
      <c r="GQ187" s="308"/>
      <c r="GR187" s="308"/>
      <c r="GS187" s="308"/>
      <c r="GT187" s="308"/>
      <c r="GU187" s="308"/>
      <c r="GV187" s="308"/>
      <c r="GW187" s="308"/>
      <c r="GX187" s="308"/>
      <c r="GY187" s="308"/>
      <c r="GZ187" s="308"/>
      <c r="HA187" s="308"/>
      <c r="HB187" s="308"/>
      <c r="HC187" s="308"/>
      <c r="HD187" s="308"/>
      <c r="HE187" s="308"/>
      <c r="HF187" s="308"/>
      <c r="HG187" s="308"/>
      <c r="HH187" s="308"/>
      <c r="HI187" s="308"/>
      <c r="HJ187" s="308"/>
      <c r="HK187" s="308"/>
      <c r="HL187" s="308"/>
      <c r="HM187" s="308"/>
      <c r="HN187" s="308"/>
      <c r="HO187" s="308"/>
      <c r="HP187" s="308"/>
      <c r="HQ187" s="308"/>
      <c r="HR187" s="308"/>
      <c r="HS187" s="308"/>
      <c r="HT187" s="308"/>
      <c r="HU187" s="308"/>
      <c r="HV187" s="308"/>
      <c r="HW187" s="308"/>
      <c r="HX187" s="308"/>
      <c r="HY187" s="308"/>
      <c r="HZ187" s="308"/>
      <c r="IA187" s="308"/>
      <c r="IB187" s="308"/>
      <c r="IC187" s="308"/>
      <c r="ID187" s="308"/>
      <c r="IE187" s="308"/>
      <c r="IF187" s="308"/>
      <c r="IG187" s="308"/>
      <c r="IH187" s="308"/>
      <c r="II187" s="308"/>
    </row>
    <row r="188" spans="1:243" ht="12" customHeight="1">
      <c r="A188" s="323"/>
      <c r="B188" s="542"/>
      <c r="C188" s="542"/>
      <c r="D188" s="542" t="s">
        <v>450</v>
      </c>
      <c r="E188" s="542" t="s">
        <v>768</v>
      </c>
      <c r="F188" s="542" t="s">
        <v>499</v>
      </c>
      <c r="G188" s="529"/>
      <c r="H188" s="539">
        <f t="shared" si="18"/>
        <v>1526</v>
      </c>
      <c r="I188" s="543"/>
      <c r="J188" s="544" t="str">
        <f t="shared" si="19"/>
        <v>1,450 - 1,605</v>
      </c>
      <c r="K188" s="543"/>
      <c r="L188" s="543">
        <v>88</v>
      </c>
      <c r="M188" s="543"/>
      <c r="N188" s="543">
        <v>163</v>
      </c>
      <c r="O188" s="543"/>
      <c r="P188" s="543">
        <v>480</v>
      </c>
      <c r="Q188" s="543"/>
      <c r="R188" s="543">
        <v>372</v>
      </c>
      <c r="S188" s="543"/>
      <c r="T188" s="543">
        <v>244</v>
      </c>
      <c r="U188" s="543"/>
      <c r="V188" s="543">
        <v>179</v>
      </c>
      <c r="W188" s="543"/>
      <c r="X188" s="545">
        <v>91</v>
      </c>
      <c r="Y188" s="308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8"/>
      <c r="AN188" s="308"/>
      <c r="AO188" s="308"/>
      <c r="AP188" s="308"/>
      <c r="AQ188" s="308"/>
      <c r="AR188" s="308"/>
      <c r="AS188" s="308"/>
      <c r="AT188" s="308"/>
      <c r="AU188" s="308"/>
      <c r="AV188" s="308"/>
      <c r="AW188" s="308"/>
      <c r="AX188" s="308"/>
      <c r="AY188" s="308"/>
      <c r="AZ188" s="308"/>
      <c r="BA188" s="308"/>
      <c r="BB188" s="308"/>
      <c r="BC188" s="308"/>
      <c r="BD188" s="308"/>
      <c r="BE188" s="308"/>
      <c r="BF188" s="308"/>
      <c r="BG188" s="308"/>
      <c r="BH188" s="308"/>
      <c r="BI188" s="308"/>
      <c r="BJ188" s="308"/>
      <c r="BK188" s="308"/>
      <c r="BL188" s="308"/>
      <c r="BM188" s="308"/>
      <c r="BN188" s="308"/>
      <c r="BO188" s="308"/>
      <c r="BP188" s="308"/>
      <c r="BQ188" s="308"/>
      <c r="BR188" s="308"/>
      <c r="BS188" s="308"/>
      <c r="BT188" s="308"/>
      <c r="BU188" s="308"/>
      <c r="BV188" s="308"/>
      <c r="BW188" s="308"/>
      <c r="BX188" s="308"/>
      <c r="BY188" s="308"/>
      <c r="BZ188" s="308"/>
      <c r="CA188" s="308"/>
      <c r="CB188" s="308"/>
      <c r="CC188" s="308"/>
      <c r="CD188" s="308"/>
      <c r="CE188" s="308"/>
      <c r="CF188" s="308"/>
      <c r="CG188" s="308"/>
      <c r="CH188" s="308"/>
      <c r="CI188" s="308"/>
      <c r="CJ188" s="308"/>
      <c r="CK188" s="308"/>
      <c r="CL188" s="308"/>
      <c r="CM188" s="308"/>
      <c r="CN188" s="308"/>
      <c r="CO188" s="308"/>
      <c r="CP188" s="308"/>
      <c r="CQ188" s="308"/>
      <c r="CR188" s="308"/>
      <c r="CS188" s="308"/>
      <c r="CT188" s="308"/>
      <c r="CU188" s="308"/>
      <c r="CV188" s="308"/>
      <c r="CW188" s="308"/>
      <c r="CX188" s="308"/>
      <c r="CY188" s="308"/>
      <c r="CZ188" s="308"/>
      <c r="DA188" s="308"/>
      <c r="DB188" s="308"/>
      <c r="DC188" s="308"/>
      <c r="DD188" s="308"/>
      <c r="DE188" s="308"/>
      <c r="DF188" s="308"/>
      <c r="DG188" s="308"/>
      <c r="DH188" s="308"/>
      <c r="DI188" s="308"/>
      <c r="DJ188" s="308"/>
      <c r="DK188" s="308"/>
      <c r="DL188" s="308"/>
      <c r="DM188" s="308"/>
      <c r="DN188" s="308"/>
      <c r="DO188" s="308"/>
      <c r="DP188" s="308"/>
      <c r="DQ188" s="308"/>
      <c r="DR188" s="308"/>
      <c r="DS188" s="308"/>
      <c r="DT188" s="308"/>
      <c r="DU188" s="308"/>
      <c r="DV188" s="308"/>
      <c r="DW188" s="308"/>
      <c r="DX188" s="308"/>
      <c r="DY188" s="308"/>
      <c r="DZ188" s="308"/>
      <c r="EA188" s="308"/>
      <c r="EB188" s="308"/>
      <c r="EC188" s="308"/>
      <c r="ED188" s="308"/>
      <c r="EE188" s="308"/>
      <c r="EF188" s="308"/>
      <c r="EG188" s="308"/>
      <c r="EH188" s="308"/>
      <c r="EI188" s="308"/>
      <c r="EJ188" s="308"/>
      <c r="EK188" s="308"/>
      <c r="EL188" s="308"/>
      <c r="EM188" s="308"/>
      <c r="EN188" s="308"/>
      <c r="EO188" s="308"/>
      <c r="EP188" s="308"/>
      <c r="EQ188" s="308"/>
      <c r="ER188" s="308"/>
      <c r="ES188" s="308"/>
      <c r="ET188" s="308"/>
      <c r="EU188" s="308"/>
      <c r="EV188" s="308"/>
      <c r="EW188" s="308"/>
      <c r="EX188" s="308"/>
      <c r="EY188" s="308"/>
      <c r="EZ188" s="308"/>
      <c r="FA188" s="308"/>
      <c r="FB188" s="308"/>
      <c r="FC188" s="308"/>
      <c r="FD188" s="308"/>
      <c r="FE188" s="308"/>
      <c r="FF188" s="308"/>
      <c r="FG188" s="308"/>
      <c r="FH188" s="308"/>
      <c r="FI188" s="308"/>
      <c r="FJ188" s="308"/>
      <c r="FK188" s="308"/>
      <c r="FL188" s="308"/>
      <c r="FM188" s="308"/>
      <c r="FN188" s="308"/>
      <c r="FO188" s="308"/>
      <c r="FP188" s="308"/>
      <c r="FQ188" s="308"/>
      <c r="FR188" s="308"/>
      <c r="FS188" s="308"/>
      <c r="FT188" s="308"/>
      <c r="FU188" s="308"/>
      <c r="FV188" s="308"/>
      <c r="FW188" s="308"/>
      <c r="FX188" s="308"/>
      <c r="FY188" s="308"/>
      <c r="FZ188" s="308"/>
      <c r="GA188" s="308"/>
      <c r="GB188" s="308"/>
      <c r="GC188" s="308"/>
      <c r="GD188" s="308"/>
      <c r="GE188" s="308"/>
      <c r="GF188" s="308"/>
      <c r="GG188" s="308"/>
      <c r="GH188" s="308"/>
      <c r="GI188" s="308"/>
      <c r="GJ188" s="308"/>
      <c r="GK188" s="308"/>
      <c r="GL188" s="308"/>
      <c r="GM188" s="308"/>
      <c r="GN188" s="308"/>
      <c r="GO188" s="308"/>
      <c r="GP188" s="308"/>
      <c r="GQ188" s="308"/>
      <c r="GR188" s="308"/>
      <c r="GS188" s="308"/>
      <c r="GT188" s="308"/>
      <c r="GU188" s="308"/>
      <c r="GV188" s="308"/>
      <c r="GW188" s="308"/>
      <c r="GX188" s="308"/>
      <c r="GY188" s="308"/>
      <c r="GZ188" s="308"/>
      <c r="HA188" s="308"/>
      <c r="HB188" s="308"/>
      <c r="HC188" s="308"/>
      <c r="HD188" s="308"/>
      <c r="HE188" s="308"/>
      <c r="HF188" s="308"/>
      <c r="HG188" s="308"/>
      <c r="HH188" s="308"/>
      <c r="HI188" s="308"/>
      <c r="HJ188" s="308"/>
      <c r="HK188" s="308"/>
      <c r="HL188" s="308"/>
      <c r="HM188" s="308"/>
      <c r="HN188" s="308"/>
      <c r="HO188" s="308"/>
      <c r="HP188" s="308"/>
      <c r="HQ188" s="308"/>
      <c r="HR188" s="308"/>
      <c r="HS188" s="308"/>
      <c r="HT188" s="308"/>
      <c r="HU188" s="308"/>
      <c r="HV188" s="308"/>
      <c r="HW188" s="308"/>
      <c r="HX188" s="308"/>
      <c r="HY188" s="308"/>
      <c r="HZ188" s="308"/>
      <c r="IA188" s="308"/>
      <c r="IB188" s="308"/>
      <c r="IC188" s="308"/>
      <c r="ID188" s="308"/>
      <c r="IE188" s="308"/>
      <c r="IF188" s="308"/>
      <c r="IG188" s="308"/>
      <c r="IH188" s="308"/>
      <c r="II188" s="308"/>
    </row>
    <row r="189" spans="1:243" ht="12" customHeight="1">
      <c r="A189" s="323"/>
      <c r="B189" s="542"/>
      <c r="C189" s="542"/>
      <c r="D189" s="542" t="s">
        <v>451</v>
      </c>
      <c r="E189" s="542" t="s">
        <v>769</v>
      </c>
      <c r="F189" s="542" t="s">
        <v>824</v>
      </c>
      <c r="G189" s="529"/>
      <c r="H189" s="539">
        <f t="shared" si="18"/>
        <v>1083</v>
      </c>
      <c r="I189" s="543"/>
      <c r="J189" s="544" t="str">
        <f t="shared" si="19"/>
        <v>1,019 - 1,149</v>
      </c>
      <c r="K189" s="543"/>
      <c r="L189" s="543">
        <v>112</v>
      </c>
      <c r="M189" s="543"/>
      <c r="N189" s="543">
        <v>153</v>
      </c>
      <c r="O189" s="543"/>
      <c r="P189" s="543">
        <v>331</v>
      </c>
      <c r="Q189" s="543"/>
      <c r="R189" s="543">
        <v>171</v>
      </c>
      <c r="S189" s="543"/>
      <c r="T189" s="543">
        <v>151</v>
      </c>
      <c r="U189" s="543"/>
      <c r="V189" s="543">
        <v>165</v>
      </c>
      <c r="W189" s="543"/>
      <c r="X189" s="545">
        <v>75</v>
      </c>
      <c r="Y189" s="308"/>
      <c r="AA189" s="308"/>
      <c r="AB189" s="308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8"/>
      <c r="AV189" s="308"/>
      <c r="AW189" s="308"/>
      <c r="AX189" s="308"/>
      <c r="AY189" s="308"/>
      <c r="AZ189" s="308"/>
      <c r="BA189" s="308"/>
      <c r="BB189" s="308"/>
      <c r="BC189" s="308"/>
      <c r="BD189" s="308"/>
      <c r="BE189" s="308"/>
      <c r="BF189" s="308"/>
      <c r="BG189" s="308"/>
      <c r="BH189" s="308"/>
      <c r="BI189" s="308"/>
      <c r="BJ189" s="308"/>
      <c r="BK189" s="308"/>
      <c r="BL189" s="308"/>
      <c r="BM189" s="308"/>
      <c r="BN189" s="308"/>
      <c r="BO189" s="308"/>
      <c r="BP189" s="308"/>
      <c r="BQ189" s="308"/>
      <c r="BR189" s="308"/>
      <c r="BS189" s="308"/>
      <c r="BT189" s="308"/>
      <c r="BU189" s="308"/>
      <c r="BV189" s="308"/>
      <c r="BW189" s="308"/>
      <c r="BX189" s="308"/>
      <c r="BY189" s="308"/>
      <c r="BZ189" s="308"/>
      <c r="CA189" s="308"/>
      <c r="CB189" s="308"/>
      <c r="CC189" s="308"/>
      <c r="CD189" s="308"/>
      <c r="CE189" s="308"/>
      <c r="CF189" s="308"/>
      <c r="CG189" s="308"/>
      <c r="CH189" s="308"/>
      <c r="CI189" s="308"/>
      <c r="CJ189" s="308"/>
      <c r="CK189" s="308"/>
      <c r="CL189" s="308"/>
      <c r="CM189" s="308"/>
      <c r="CN189" s="308"/>
      <c r="CO189" s="308"/>
      <c r="CP189" s="308"/>
      <c r="CQ189" s="308"/>
      <c r="CR189" s="308"/>
      <c r="CS189" s="308"/>
      <c r="CT189" s="308"/>
      <c r="CU189" s="308"/>
      <c r="CV189" s="308"/>
      <c r="CW189" s="308"/>
      <c r="CX189" s="308"/>
      <c r="CY189" s="308"/>
      <c r="CZ189" s="308"/>
      <c r="DA189" s="308"/>
      <c r="DB189" s="308"/>
      <c r="DC189" s="308"/>
      <c r="DD189" s="308"/>
      <c r="DE189" s="308"/>
      <c r="DF189" s="308"/>
      <c r="DG189" s="308"/>
      <c r="DH189" s="308"/>
      <c r="DI189" s="308"/>
      <c r="DJ189" s="308"/>
      <c r="DK189" s="308"/>
      <c r="DL189" s="308"/>
      <c r="DM189" s="308"/>
      <c r="DN189" s="308"/>
      <c r="DO189" s="308"/>
      <c r="DP189" s="308"/>
      <c r="DQ189" s="308"/>
      <c r="DR189" s="308"/>
      <c r="DS189" s="308"/>
      <c r="DT189" s="308"/>
      <c r="DU189" s="308"/>
      <c r="DV189" s="308"/>
      <c r="DW189" s="308"/>
      <c r="DX189" s="308"/>
      <c r="DY189" s="308"/>
      <c r="DZ189" s="308"/>
      <c r="EA189" s="308"/>
      <c r="EB189" s="308"/>
      <c r="EC189" s="308"/>
      <c r="ED189" s="308"/>
      <c r="EE189" s="308"/>
      <c r="EF189" s="308"/>
      <c r="EG189" s="308"/>
      <c r="EH189" s="308"/>
      <c r="EI189" s="308"/>
      <c r="EJ189" s="308"/>
      <c r="EK189" s="308"/>
      <c r="EL189" s="308"/>
      <c r="EM189" s="308"/>
      <c r="EN189" s="308"/>
      <c r="EO189" s="308"/>
      <c r="EP189" s="308"/>
      <c r="EQ189" s="308"/>
      <c r="ER189" s="308"/>
      <c r="ES189" s="308"/>
      <c r="ET189" s="308"/>
      <c r="EU189" s="308"/>
      <c r="EV189" s="308"/>
      <c r="EW189" s="308"/>
      <c r="EX189" s="308"/>
      <c r="EY189" s="308"/>
      <c r="EZ189" s="308"/>
      <c r="FA189" s="308"/>
      <c r="FB189" s="308"/>
      <c r="FC189" s="308"/>
      <c r="FD189" s="308"/>
      <c r="FE189" s="308"/>
      <c r="FF189" s="308"/>
      <c r="FG189" s="308"/>
      <c r="FH189" s="308"/>
      <c r="FI189" s="308"/>
      <c r="FJ189" s="308"/>
      <c r="FK189" s="308"/>
      <c r="FL189" s="308"/>
      <c r="FM189" s="308"/>
      <c r="FN189" s="308"/>
      <c r="FO189" s="308"/>
      <c r="FP189" s="308"/>
      <c r="FQ189" s="308"/>
      <c r="FR189" s="308"/>
      <c r="FS189" s="308"/>
      <c r="FT189" s="308"/>
      <c r="FU189" s="308"/>
      <c r="FV189" s="308"/>
      <c r="FW189" s="308"/>
      <c r="FX189" s="308"/>
      <c r="FY189" s="308"/>
      <c r="FZ189" s="308"/>
      <c r="GA189" s="308"/>
      <c r="GB189" s="308"/>
      <c r="GC189" s="308"/>
      <c r="GD189" s="308"/>
      <c r="GE189" s="308"/>
      <c r="GF189" s="308"/>
      <c r="GG189" s="308"/>
      <c r="GH189" s="308"/>
      <c r="GI189" s="308"/>
      <c r="GJ189" s="308"/>
      <c r="GK189" s="308"/>
      <c r="GL189" s="308"/>
      <c r="GM189" s="308"/>
      <c r="GN189" s="308"/>
      <c r="GO189" s="308"/>
      <c r="GP189" s="308"/>
      <c r="GQ189" s="308"/>
      <c r="GR189" s="308"/>
      <c r="GS189" s="308"/>
      <c r="GT189" s="308"/>
      <c r="GU189" s="308"/>
      <c r="GV189" s="308"/>
      <c r="GW189" s="308"/>
      <c r="GX189" s="308"/>
      <c r="GY189" s="308"/>
      <c r="GZ189" s="308"/>
      <c r="HA189" s="308"/>
      <c r="HB189" s="308"/>
      <c r="HC189" s="308"/>
      <c r="HD189" s="308"/>
      <c r="HE189" s="308"/>
      <c r="HF189" s="308"/>
      <c r="HG189" s="308"/>
      <c r="HH189" s="308"/>
      <c r="HI189" s="308"/>
      <c r="HJ189" s="308"/>
      <c r="HK189" s="308"/>
      <c r="HL189" s="308"/>
      <c r="HM189" s="308"/>
      <c r="HN189" s="308"/>
      <c r="HO189" s="308"/>
      <c r="HP189" s="308"/>
      <c r="HQ189" s="308"/>
      <c r="HR189" s="308"/>
      <c r="HS189" s="308"/>
      <c r="HT189" s="308"/>
      <c r="HU189" s="308"/>
      <c r="HV189" s="308"/>
      <c r="HW189" s="308"/>
      <c r="HX189" s="308"/>
      <c r="HY189" s="308"/>
      <c r="HZ189" s="308"/>
      <c r="IA189" s="308"/>
      <c r="IB189" s="308"/>
      <c r="IC189" s="308"/>
      <c r="ID189" s="308"/>
      <c r="IE189" s="308"/>
      <c r="IF189" s="308"/>
      <c r="IG189" s="308"/>
      <c r="IH189" s="308"/>
      <c r="II189" s="308"/>
    </row>
    <row r="190" spans="1:243" ht="12" customHeight="1">
      <c r="A190" s="323"/>
      <c r="B190" s="542"/>
      <c r="C190" s="542"/>
      <c r="D190" s="542" t="s">
        <v>452</v>
      </c>
      <c r="E190" s="542" t="s">
        <v>770</v>
      </c>
      <c r="F190" s="542" t="s">
        <v>500</v>
      </c>
      <c r="G190" s="529"/>
      <c r="H190" s="539">
        <f t="shared" si="18"/>
        <v>1572</v>
      </c>
      <c r="I190" s="543"/>
      <c r="J190" s="544" t="str">
        <f t="shared" si="19"/>
        <v>1,495 - 1,652</v>
      </c>
      <c r="K190" s="543"/>
      <c r="L190" s="543">
        <v>165</v>
      </c>
      <c r="M190" s="543"/>
      <c r="N190" s="543">
        <v>202</v>
      </c>
      <c r="O190" s="543"/>
      <c r="P190" s="543">
        <v>480</v>
      </c>
      <c r="Q190" s="543"/>
      <c r="R190" s="543">
        <v>294</v>
      </c>
      <c r="S190" s="543"/>
      <c r="T190" s="543">
        <v>220</v>
      </c>
      <c r="U190" s="543"/>
      <c r="V190" s="543">
        <v>211</v>
      </c>
      <c r="W190" s="543"/>
      <c r="X190" s="545">
        <v>112</v>
      </c>
      <c r="Y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  <c r="AP190" s="308"/>
      <c r="AQ190" s="308"/>
      <c r="AR190" s="308"/>
      <c r="AS190" s="308"/>
      <c r="AT190" s="308"/>
      <c r="AU190" s="308"/>
      <c r="AV190" s="308"/>
      <c r="AW190" s="308"/>
      <c r="AX190" s="308"/>
      <c r="AY190" s="308"/>
      <c r="AZ190" s="308"/>
      <c r="BA190" s="308"/>
      <c r="BB190" s="308"/>
      <c r="BC190" s="308"/>
      <c r="BD190" s="308"/>
      <c r="BE190" s="308"/>
      <c r="BF190" s="308"/>
      <c r="BG190" s="308"/>
      <c r="BH190" s="308"/>
      <c r="BI190" s="308"/>
      <c r="BJ190" s="308"/>
      <c r="BK190" s="308"/>
      <c r="BL190" s="308"/>
      <c r="BM190" s="308"/>
      <c r="BN190" s="308"/>
      <c r="BO190" s="308"/>
      <c r="BP190" s="308"/>
      <c r="BQ190" s="308"/>
      <c r="BR190" s="308"/>
      <c r="BS190" s="308"/>
      <c r="BT190" s="308"/>
      <c r="BU190" s="308"/>
      <c r="BV190" s="308"/>
      <c r="BW190" s="308"/>
      <c r="BX190" s="308"/>
      <c r="BY190" s="308"/>
      <c r="BZ190" s="308"/>
      <c r="CA190" s="308"/>
      <c r="CB190" s="308"/>
      <c r="CC190" s="308"/>
      <c r="CD190" s="308"/>
      <c r="CE190" s="308"/>
      <c r="CF190" s="308"/>
      <c r="CG190" s="308"/>
      <c r="CH190" s="308"/>
      <c r="CI190" s="308"/>
      <c r="CJ190" s="308"/>
      <c r="CK190" s="308"/>
      <c r="CL190" s="308"/>
      <c r="CM190" s="308"/>
      <c r="CN190" s="308"/>
      <c r="CO190" s="308"/>
      <c r="CP190" s="308"/>
      <c r="CQ190" s="308"/>
      <c r="CR190" s="308"/>
      <c r="CS190" s="308"/>
      <c r="CT190" s="308"/>
      <c r="CU190" s="308"/>
      <c r="CV190" s="308"/>
      <c r="CW190" s="308"/>
      <c r="CX190" s="308"/>
      <c r="CY190" s="308"/>
      <c r="CZ190" s="308"/>
      <c r="DA190" s="308"/>
      <c r="DB190" s="308"/>
      <c r="DC190" s="308"/>
      <c r="DD190" s="308"/>
      <c r="DE190" s="308"/>
      <c r="DF190" s="308"/>
      <c r="DG190" s="308"/>
      <c r="DH190" s="308"/>
      <c r="DI190" s="308"/>
      <c r="DJ190" s="308"/>
      <c r="DK190" s="308"/>
      <c r="DL190" s="308"/>
      <c r="DM190" s="308"/>
      <c r="DN190" s="308"/>
      <c r="DO190" s="308"/>
      <c r="DP190" s="308"/>
      <c r="DQ190" s="308"/>
      <c r="DR190" s="308"/>
      <c r="DS190" s="308"/>
      <c r="DT190" s="308"/>
      <c r="DU190" s="308"/>
      <c r="DV190" s="308"/>
      <c r="DW190" s="308"/>
      <c r="DX190" s="308"/>
      <c r="DY190" s="308"/>
      <c r="DZ190" s="308"/>
      <c r="EA190" s="308"/>
      <c r="EB190" s="308"/>
      <c r="EC190" s="308"/>
      <c r="ED190" s="308"/>
      <c r="EE190" s="308"/>
      <c r="EF190" s="308"/>
      <c r="EG190" s="308"/>
      <c r="EH190" s="308"/>
      <c r="EI190" s="308"/>
      <c r="EJ190" s="308"/>
      <c r="EK190" s="308"/>
      <c r="EL190" s="308"/>
      <c r="EM190" s="308"/>
      <c r="EN190" s="308"/>
      <c r="EO190" s="308"/>
      <c r="EP190" s="308"/>
      <c r="EQ190" s="308"/>
      <c r="ER190" s="308"/>
      <c r="ES190" s="308"/>
      <c r="ET190" s="308"/>
      <c r="EU190" s="308"/>
      <c r="EV190" s="308"/>
      <c r="EW190" s="308"/>
      <c r="EX190" s="308"/>
      <c r="EY190" s="308"/>
      <c r="EZ190" s="308"/>
      <c r="FA190" s="308"/>
      <c r="FB190" s="308"/>
      <c r="FC190" s="308"/>
      <c r="FD190" s="308"/>
      <c r="FE190" s="308"/>
      <c r="FF190" s="308"/>
      <c r="FG190" s="308"/>
      <c r="FH190" s="308"/>
      <c r="FI190" s="308"/>
      <c r="FJ190" s="308"/>
      <c r="FK190" s="308"/>
      <c r="FL190" s="308"/>
      <c r="FM190" s="308"/>
      <c r="FN190" s="308"/>
      <c r="FO190" s="308"/>
      <c r="FP190" s="308"/>
      <c r="FQ190" s="308"/>
      <c r="FR190" s="308"/>
      <c r="FS190" s="308"/>
      <c r="FT190" s="308"/>
      <c r="FU190" s="308"/>
      <c r="FV190" s="308"/>
      <c r="FW190" s="308"/>
      <c r="FX190" s="308"/>
      <c r="FY190" s="308"/>
      <c r="FZ190" s="308"/>
      <c r="GA190" s="308"/>
      <c r="GB190" s="308"/>
      <c r="GC190" s="308"/>
      <c r="GD190" s="308"/>
      <c r="GE190" s="308"/>
      <c r="GF190" s="308"/>
      <c r="GG190" s="308"/>
      <c r="GH190" s="308"/>
      <c r="GI190" s="308"/>
      <c r="GJ190" s="308"/>
      <c r="GK190" s="308"/>
      <c r="GL190" s="308"/>
      <c r="GM190" s="308"/>
      <c r="GN190" s="308"/>
      <c r="GO190" s="308"/>
      <c r="GP190" s="308"/>
      <c r="GQ190" s="308"/>
      <c r="GR190" s="308"/>
      <c r="GS190" s="308"/>
      <c r="GT190" s="308"/>
      <c r="GU190" s="308"/>
      <c r="GV190" s="308"/>
      <c r="GW190" s="308"/>
      <c r="GX190" s="308"/>
      <c r="GY190" s="308"/>
      <c r="GZ190" s="308"/>
      <c r="HA190" s="308"/>
      <c r="HB190" s="308"/>
      <c r="HC190" s="308"/>
      <c r="HD190" s="308"/>
      <c r="HE190" s="308"/>
      <c r="HF190" s="308"/>
      <c r="HG190" s="308"/>
      <c r="HH190" s="308"/>
      <c r="HI190" s="308"/>
      <c r="HJ190" s="308"/>
      <c r="HK190" s="308"/>
      <c r="HL190" s="308"/>
      <c r="HM190" s="308"/>
      <c r="HN190" s="308"/>
      <c r="HO190" s="308"/>
      <c r="HP190" s="308"/>
      <c r="HQ190" s="308"/>
      <c r="HR190" s="308"/>
      <c r="HS190" s="308"/>
      <c r="HT190" s="308"/>
      <c r="HU190" s="308"/>
      <c r="HV190" s="308"/>
      <c r="HW190" s="308"/>
      <c r="HX190" s="308"/>
      <c r="HY190" s="308"/>
      <c r="HZ190" s="308"/>
      <c r="IA190" s="308"/>
      <c r="IB190" s="308"/>
      <c r="IC190" s="308"/>
      <c r="ID190" s="308"/>
      <c r="IE190" s="308"/>
      <c r="IF190" s="308"/>
      <c r="IG190" s="308"/>
      <c r="IH190" s="308"/>
      <c r="II190" s="308"/>
    </row>
    <row r="191" spans="1:243" ht="12" customHeight="1">
      <c r="A191" s="323"/>
      <c r="B191" s="542"/>
      <c r="C191" s="542"/>
      <c r="D191" s="542" t="s">
        <v>453</v>
      </c>
      <c r="E191" s="542" t="s">
        <v>771</v>
      </c>
      <c r="F191" s="542" t="s">
        <v>501</v>
      </c>
      <c r="G191" s="529"/>
      <c r="H191" s="539">
        <f t="shared" si="18"/>
        <v>890</v>
      </c>
      <c r="I191" s="543"/>
      <c r="J191" s="544" t="str">
        <f t="shared" si="19"/>
        <v>832 - 950</v>
      </c>
      <c r="K191" s="543"/>
      <c r="L191" s="543">
        <v>86</v>
      </c>
      <c r="M191" s="543"/>
      <c r="N191" s="543">
        <v>140</v>
      </c>
      <c r="O191" s="543"/>
      <c r="P191" s="543">
        <v>250</v>
      </c>
      <c r="Q191" s="543"/>
      <c r="R191" s="543">
        <v>160</v>
      </c>
      <c r="S191" s="543"/>
      <c r="T191" s="543">
        <v>111</v>
      </c>
      <c r="U191" s="543"/>
      <c r="V191" s="543">
        <v>143</v>
      </c>
      <c r="W191" s="543"/>
      <c r="X191" s="545">
        <v>58</v>
      </c>
      <c r="Y191" s="308"/>
      <c r="AA191" s="308"/>
      <c r="AB191" s="308"/>
      <c r="AC191" s="308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  <c r="AP191" s="308"/>
      <c r="AQ191" s="308"/>
      <c r="AR191" s="308"/>
      <c r="AS191" s="308"/>
      <c r="AT191" s="308"/>
      <c r="AU191" s="308"/>
      <c r="AV191" s="308"/>
      <c r="AW191" s="308"/>
      <c r="AX191" s="308"/>
      <c r="AY191" s="308"/>
      <c r="AZ191" s="308"/>
      <c r="BA191" s="308"/>
      <c r="BB191" s="308"/>
      <c r="BC191" s="308"/>
      <c r="BD191" s="308"/>
      <c r="BE191" s="308"/>
      <c r="BF191" s="308"/>
      <c r="BG191" s="308"/>
      <c r="BH191" s="308"/>
      <c r="BI191" s="308"/>
      <c r="BJ191" s="308"/>
      <c r="BK191" s="308"/>
      <c r="BL191" s="308"/>
      <c r="BM191" s="308"/>
      <c r="BN191" s="308"/>
      <c r="BO191" s="308"/>
      <c r="BP191" s="308"/>
      <c r="BQ191" s="308"/>
      <c r="BR191" s="308"/>
      <c r="BS191" s="308"/>
      <c r="BT191" s="308"/>
      <c r="BU191" s="308"/>
      <c r="BV191" s="308"/>
      <c r="BW191" s="308"/>
      <c r="BX191" s="308"/>
      <c r="BY191" s="308"/>
      <c r="BZ191" s="308"/>
      <c r="CA191" s="308"/>
      <c r="CB191" s="308"/>
      <c r="CC191" s="308"/>
      <c r="CD191" s="308"/>
      <c r="CE191" s="308"/>
      <c r="CF191" s="308"/>
      <c r="CG191" s="308"/>
      <c r="CH191" s="308"/>
      <c r="CI191" s="308"/>
      <c r="CJ191" s="308"/>
      <c r="CK191" s="308"/>
      <c r="CL191" s="308"/>
      <c r="CM191" s="308"/>
      <c r="CN191" s="308"/>
      <c r="CO191" s="308"/>
      <c r="CP191" s="308"/>
      <c r="CQ191" s="308"/>
      <c r="CR191" s="308"/>
      <c r="CS191" s="308"/>
      <c r="CT191" s="308"/>
      <c r="CU191" s="308"/>
      <c r="CV191" s="308"/>
      <c r="CW191" s="308"/>
      <c r="CX191" s="308"/>
      <c r="CY191" s="308"/>
      <c r="CZ191" s="308"/>
      <c r="DA191" s="308"/>
      <c r="DB191" s="308"/>
      <c r="DC191" s="308"/>
      <c r="DD191" s="308"/>
      <c r="DE191" s="308"/>
      <c r="DF191" s="308"/>
      <c r="DG191" s="308"/>
      <c r="DH191" s="308"/>
      <c r="DI191" s="308"/>
      <c r="DJ191" s="308"/>
      <c r="DK191" s="308"/>
      <c r="DL191" s="308"/>
      <c r="DM191" s="308"/>
      <c r="DN191" s="308"/>
      <c r="DO191" s="308"/>
      <c r="DP191" s="308"/>
      <c r="DQ191" s="308"/>
      <c r="DR191" s="308"/>
      <c r="DS191" s="308"/>
      <c r="DT191" s="308"/>
      <c r="DU191" s="308"/>
      <c r="DV191" s="308"/>
      <c r="DW191" s="308"/>
      <c r="DX191" s="308"/>
      <c r="DY191" s="308"/>
      <c r="DZ191" s="308"/>
      <c r="EA191" s="308"/>
      <c r="EB191" s="308"/>
      <c r="EC191" s="308"/>
      <c r="ED191" s="308"/>
      <c r="EE191" s="308"/>
      <c r="EF191" s="308"/>
      <c r="EG191" s="308"/>
      <c r="EH191" s="308"/>
      <c r="EI191" s="308"/>
      <c r="EJ191" s="308"/>
      <c r="EK191" s="308"/>
      <c r="EL191" s="308"/>
      <c r="EM191" s="308"/>
      <c r="EN191" s="308"/>
      <c r="EO191" s="308"/>
      <c r="EP191" s="308"/>
      <c r="EQ191" s="308"/>
      <c r="ER191" s="308"/>
      <c r="ES191" s="308"/>
      <c r="ET191" s="308"/>
      <c r="EU191" s="308"/>
      <c r="EV191" s="308"/>
      <c r="EW191" s="308"/>
      <c r="EX191" s="308"/>
      <c r="EY191" s="308"/>
      <c r="EZ191" s="308"/>
      <c r="FA191" s="308"/>
      <c r="FB191" s="308"/>
      <c r="FC191" s="308"/>
      <c r="FD191" s="308"/>
      <c r="FE191" s="308"/>
      <c r="FF191" s="308"/>
      <c r="FG191" s="308"/>
      <c r="FH191" s="308"/>
      <c r="FI191" s="308"/>
      <c r="FJ191" s="308"/>
      <c r="FK191" s="308"/>
      <c r="FL191" s="308"/>
      <c r="FM191" s="308"/>
      <c r="FN191" s="308"/>
      <c r="FO191" s="308"/>
      <c r="FP191" s="308"/>
      <c r="FQ191" s="308"/>
      <c r="FR191" s="308"/>
      <c r="FS191" s="308"/>
      <c r="FT191" s="308"/>
      <c r="FU191" s="308"/>
      <c r="FV191" s="308"/>
      <c r="FW191" s="308"/>
      <c r="FX191" s="308"/>
      <c r="FY191" s="308"/>
      <c r="FZ191" s="308"/>
      <c r="GA191" s="308"/>
      <c r="GB191" s="308"/>
      <c r="GC191" s="308"/>
      <c r="GD191" s="308"/>
      <c r="GE191" s="308"/>
      <c r="GF191" s="308"/>
      <c r="GG191" s="308"/>
      <c r="GH191" s="308"/>
      <c r="GI191" s="308"/>
      <c r="GJ191" s="308"/>
      <c r="GK191" s="308"/>
      <c r="GL191" s="308"/>
      <c r="GM191" s="308"/>
      <c r="GN191" s="308"/>
      <c r="GO191" s="308"/>
      <c r="GP191" s="308"/>
      <c r="GQ191" s="308"/>
      <c r="GR191" s="308"/>
      <c r="GS191" s="308"/>
      <c r="GT191" s="308"/>
      <c r="GU191" s="308"/>
      <c r="GV191" s="308"/>
      <c r="GW191" s="308"/>
      <c r="GX191" s="308"/>
      <c r="GY191" s="308"/>
      <c r="GZ191" s="308"/>
      <c r="HA191" s="308"/>
      <c r="HB191" s="308"/>
      <c r="HC191" s="308"/>
      <c r="HD191" s="308"/>
      <c r="HE191" s="308"/>
      <c r="HF191" s="308"/>
      <c r="HG191" s="308"/>
      <c r="HH191" s="308"/>
      <c r="HI191" s="308"/>
      <c r="HJ191" s="308"/>
      <c r="HK191" s="308"/>
      <c r="HL191" s="308"/>
      <c r="HM191" s="308"/>
      <c r="HN191" s="308"/>
      <c r="HO191" s="308"/>
      <c r="HP191" s="308"/>
      <c r="HQ191" s="308"/>
      <c r="HR191" s="308"/>
      <c r="HS191" s="308"/>
      <c r="HT191" s="308"/>
      <c r="HU191" s="308"/>
      <c r="HV191" s="308"/>
      <c r="HW191" s="308"/>
      <c r="HX191" s="308"/>
      <c r="HY191" s="308"/>
      <c r="HZ191" s="308"/>
      <c r="IA191" s="308"/>
      <c r="IB191" s="308"/>
      <c r="IC191" s="308"/>
      <c r="ID191" s="308"/>
      <c r="IE191" s="308"/>
      <c r="IF191" s="308"/>
      <c r="IG191" s="308"/>
      <c r="IH191" s="308"/>
      <c r="II191" s="308"/>
    </row>
    <row r="192" spans="1:243" ht="12" customHeight="1">
      <c r="A192" s="323"/>
      <c r="B192" s="542"/>
      <c r="C192" s="542"/>
      <c r="D192" s="542" t="s">
        <v>454</v>
      </c>
      <c r="E192" s="542" t="s">
        <v>772</v>
      </c>
      <c r="F192" s="542" t="s">
        <v>502</v>
      </c>
      <c r="G192" s="529"/>
      <c r="H192" s="539">
        <f t="shared" si="18"/>
        <v>1321</v>
      </c>
      <c r="I192" s="543"/>
      <c r="J192" s="544" t="str">
        <f t="shared" si="19"/>
        <v>1,251 - 1,394</v>
      </c>
      <c r="K192" s="543"/>
      <c r="L192" s="543">
        <v>115</v>
      </c>
      <c r="M192" s="543"/>
      <c r="N192" s="543">
        <v>145</v>
      </c>
      <c r="O192" s="543"/>
      <c r="P192" s="543">
        <v>384</v>
      </c>
      <c r="Q192" s="543"/>
      <c r="R192" s="543">
        <v>287</v>
      </c>
      <c r="S192" s="543"/>
      <c r="T192" s="543">
        <v>197</v>
      </c>
      <c r="U192" s="543"/>
      <c r="V192" s="543">
        <v>193</v>
      </c>
      <c r="W192" s="543"/>
      <c r="X192" s="545">
        <v>98</v>
      </c>
      <c r="Y192" s="308"/>
      <c r="AA192" s="308"/>
      <c r="AB192" s="308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8"/>
      <c r="AS192" s="308"/>
      <c r="AT192" s="308"/>
      <c r="AU192" s="308"/>
      <c r="AV192" s="308"/>
      <c r="AW192" s="308"/>
      <c r="AX192" s="308"/>
      <c r="AY192" s="308"/>
      <c r="AZ192" s="308"/>
      <c r="BA192" s="308"/>
      <c r="BB192" s="308"/>
      <c r="BC192" s="308"/>
      <c r="BD192" s="308"/>
      <c r="BE192" s="308"/>
      <c r="BF192" s="308"/>
      <c r="BG192" s="308"/>
      <c r="BH192" s="308"/>
      <c r="BI192" s="308"/>
      <c r="BJ192" s="308"/>
      <c r="BK192" s="308"/>
      <c r="BL192" s="308"/>
      <c r="BM192" s="308"/>
      <c r="BN192" s="308"/>
      <c r="BO192" s="308"/>
      <c r="BP192" s="308"/>
      <c r="BQ192" s="308"/>
      <c r="BR192" s="308"/>
      <c r="BS192" s="308"/>
      <c r="BT192" s="308"/>
      <c r="BU192" s="308"/>
      <c r="BV192" s="308"/>
      <c r="BW192" s="308"/>
      <c r="BX192" s="308"/>
      <c r="BY192" s="308"/>
      <c r="BZ192" s="308"/>
      <c r="CA192" s="308"/>
      <c r="CB192" s="308"/>
      <c r="CC192" s="308"/>
      <c r="CD192" s="308"/>
      <c r="CE192" s="308"/>
      <c r="CF192" s="308"/>
      <c r="CG192" s="308"/>
      <c r="CH192" s="308"/>
      <c r="CI192" s="308"/>
      <c r="CJ192" s="308"/>
      <c r="CK192" s="308"/>
      <c r="CL192" s="308"/>
      <c r="CM192" s="308"/>
      <c r="CN192" s="308"/>
      <c r="CO192" s="308"/>
      <c r="CP192" s="308"/>
      <c r="CQ192" s="308"/>
      <c r="CR192" s="308"/>
      <c r="CS192" s="308"/>
      <c r="CT192" s="308"/>
      <c r="CU192" s="308"/>
      <c r="CV192" s="308"/>
      <c r="CW192" s="308"/>
      <c r="CX192" s="308"/>
      <c r="CY192" s="308"/>
      <c r="CZ192" s="308"/>
      <c r="DA192" s="308"/>
      <c r="DB192" s="308"/>
      <c r="DC192" s="308"/>
      <c r="DD192" s="308"/>
      <c r="DE192" s="308"/>
      <c r="DF192" s="308"/>
      <c r="DG192" s="308"/>
      <c r="DH192" s="308"/>
      <c r="DI192" s="308"/>
      <c r="DJ192" s="308"/>
      <c r="DK192" s="308"/>
      <c r="DL192" s="308"/>
      <c r="DM192" s="308"/>
      <c r="DN192" s="308"/>
      <c r="DO192" s="308"/>
      <c r="DP192" s="308"/>
      <c r="DQ192" s="308"/>
      <c r="DR192" s="308"/>
      <c r="DS192" s="308"/>
      <c r="DT192" s="308"/>
      <c r="DU192" s="308"/>
      <c r="DV192" s="308"/>
      <c r="DW192" s="308"/>
      <c r="DX192" s="308"/>
      <c r="DY192" s="308"/>
      <c r="DZ192" s="308"/>
      <c r="EA192" s="308"/>
      <c r="EB192" s="308"/>
      <c r="EC192" s="308"/>
      <c r="ED192" s="308"/>
      <c r="EE192" s="308"/>
      <c r="EF192" s="308"/>
      <c r="EG192" s="308"/>
      <c r="EH192" s="308"/>
      <c r="EI192" s="308"/>
      <c r="EJ192" s="308"/>
      <c r="EK192" s="308"/>
      <c r="EL192" s="308"/>
      <c r="EM192" s="308"/>
      <c r="EN192" s="308"/>
      <c r="EO192" s="308"/>
      <c r="EP192" s="308"/>
      <c r="EQ192" s="308"/>
      <c r="ER192" s="308"/>
      <c r="ES192" s="308"/>
      <c r="ET192" s="308"/>
      <c r="EU192" s="308"/>
      <c r="EV192" s="308"/>
      <c r="EW192" s="308"/>
      <c r="EX192" s="308"/>
      <c r="EY192" s="308"/>
      <c r="EZ192" s="308"/>
      <c r="FA192" s="308"/>
      <c r="FB192" s="308"/>
      <c r="FC192" s="308"/>
      <c r="FD192" s="308"/>
      <c r="FE192" s="308"/>
      <c r="FF192" s="308"/>
      <c r="FG192" s="308"/>
      <c r="FH192" s="308"/>
      <c r="FI192" s="308"/>
      <c r="FJ192" s="308"/>
      <c r="FK192" s="308"/>
      <c r="FL192" s="308"/>
      <c r="FM192" s="308"/>
      <c r="FN192" s="308"/>
      <c r="FO192" s="308"/>
      <c r="FP192" s="308"/>
      <c r="FQ192" s="308"/>
      <c r="FR192" s="308"/>
      <c r="FS192" s="308"/>
      <c r="FT192" s="308"/>
      <c r="FU192" s="308"/>
      <c r="FV192" s="308"/>
      <c r="FW192" s="308"/>
      <c r="FX192" s="308"/>
      <c r="FY192" s="308"/>
      <c r="FZ192" s="308"/>
      <c r="GA192" s="308"/>
      <c r="GB192" s="308"/>
      <c r="GC192" s="308"/>
      <c r="GD192" s="308"/>
      <c r="GE192" s="308"/>
      <c r="GF192" s="308"/>
      <c r="GG192" s="308"/>
      <c r="GH192" s="308"/>
      <c r="GI192" s="308"/>
      <c r="GJ192" s="308"/>
      <c r="GK192" s="308"/>
      <c r="GL192" s="308"/>
      <c r="GM192" s="308"/>
      <c r="GN192" s="308"/>
      <c r="GO192" s="308"/>
      <c r="GP192" s="308"/>
      <c r="GQ192" s="308"/>
      <c r="GR192" s="308"/>
      <c r="GS192" s="308"/>
      <c r="GT192" s="308"/>
      <c r="GU192" s="308"/>
      <c r="GV192" s="308"/>
      <c r="GW192" s="308"/>
      <c r="GX192" s="308"/>
      <c r="GY192" s="308"/>
      <c r="GZ192" s="308"/>
      <c r="HA192" s="308"/>
      <c r="HB192" s="308"/>
      <c r="HC192" s="308"/>
      <c r="HD192" s="308"/>
      <c r="HE192" s="308"/>
      <c r="HF192" s="308"/>
      <c r="HG192" s="308"/>
      <c r="HH192" s="308"/>
      <c r="HI192" s="308"/>
      <c r="HJ192" s="308"/>
      <c r="HK192" s="308"/>
      <c r="HL192" s="308"/>
      <c r="HM192" s="308"/>
      <c r="HN192" s="308"/>
      <c r="HO192" s="308"/>
      <c r="HP192" s="308"/>
      <c r="HQ192" s="308"/>
      <c r="HR192" s="308"/>
      <c r="HS192" s="308"/>
      <c r="HT192" s="308"/>
      <c r="HU192" s="308"/>
      <c r="HV192" s="308"/>
      <c r="HW192" s="308"/>
      <c r="HX192" s="308"/>
      <c r="HY192" s="308"/>
      <c r="HZ192" s="308"/>
      <c r="IA192" s="308"/>
      <c r="IB192" s="308"/>
      <c r="IC192" s="308"/>
      <c r="ID192" s="308"/>
      <c r="IE192" s="308"/>
      <c r="IF192" s="308"/>
      <c r="IG192" s="308"/>
      <c r="IH192" s="308"/>
      <c r="II192" s="308"/>
    </row>
    <row r="193" spans="1:243" ht="12" customHeight="1">
      <c r="A193" s="323"/>
      <c r="B193" s="542"/>
      <c r="C193" s="542"/>
      <c r="D193" s="542" t="s">
        <v>239</v>
      </c>
      <c r="E193" s="542" t="s">
        <v>773</v>
      </c>
      <c r="F193" s="542" t="s">
        <v>240</v>
      </c>
      <c r="G193" s="529"/>
      <c r="H193" s="539">
        <f t="shared" si="18"/>
        <v>453</v>
      </c>
      <c r="I193" s="543"/>
      <c r="J193" s="544" t="str">
        <f t="shared" si="19"/>
        <v>412 - 497</v>
      </c>
      <c r="K193" s="543"/>
      <c r="L193" s="543">
        <v>47</v>
      </c>
      <c r="M193" s="543"/>
      <c r="N193" s="543">
        <v>68</v>
      </c>
      <c r="O193" s="543"/>
      <c r="P193" s="543">
        <v>120</v>
      </c>
      <c r="Q193" s="543"/>
      <c r="R193" s="543">
        <v>75</v>
      </c>
      <c r="S193" s="543"/>
      <c r="T193" s="543">
        <v>59</v>
      </c>
      <c r="U193" s="543"/>
      <c r="V193" s="543">
        <v>84</v>
      </c>
      <c r="W193" s="543"/>
      <c r="X193" s="545">
        <v>31</v>
      </c>
      <c r="Y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8"/>
      <c r="AS193" s="308"/>
      <c r="AT193" s="308"/>
      <c r="AU193" s="308"/>
      <c r="AV193" s="308"/>
      <c r="AW193" s="308"/>
      <c r="AX193" s="308"/>
      <c r="AY193" s="308"/>
      <c r="AZ193" s="308"/>
      <c r="BA193" s="308"/>
      <c r="BB193" s="308"/>
      <c r="BC193" s="308"/>
      <c r="BD193" s="308"/>
      <c r="BE193" s="308"/>
      <c r="BF193" s="308"/>
      <c r="BG193" s="308"/>
      <c r="BH193" s="308"/>
      <c r="BI193" s="308"/>
      <c r="BJ193" s="308"/>
      <c r="BK193" s="308"/>
      <c r="BL193" s="308"/>
      <c r="BM193" s="308"/>
      <c r="BN193" s="308"/>
      <c r="BO193" s="308"/>
      <c r="BP193" s="308"/>
      <c r="BQ193" s="308"/>
      <c r="BR193" s="308"/>
      <c r="BS193" s="308"/>
      <c r="BT193" s="308"/>
      <c r="BU193" s="308"/>
      <c r="BV193" s="308"/>
      <c r="BW193" s="308"/>
      <c r="BX193" s="308"/>
      <c r="BY193" s="308"/>
      <c r="BZ193" s="308"/>
      <c r="CA193" s="308"/>
      <c r="CB193" s="308"/>
      <c r="CC193" s="308"/>
      <c r="CD193" s="308"/>
      <c r="CE193" s="308"/>
      <c r="CF193" s="308"/>
      <c r="CG193" s="308"/>
      <c r="CH193" s="308"/>
      <c r="CI193" s="308"/>
      <c r="CJ193" s="308"/>
      <c r="CK193" s="308"/>
      <c r="CL193" s="308"/>
      <c r="CM193" s="308"/>
      <c r="CN193" s="308"/>
      <c r="CO193" s="308"/>
      <c r="CP193" s="308"/>
      <c r="CQ193" s="308"/>
      <c r="CR193" s="308"/>
      <c r="CS193" s="308"/>
      <c r="CT193" s="308"/>
      <c r="CU193" s="308"/>
      <c r="CV193" s="308"/>
      <c r="CW193" s="308"/>
      <c r="CX193" s="308"/>
      <c r="CY193" s="308"/>
      <c r="CZ193" s="308"/>
      <c r="DA193" s="308"/>
      <c r="DB193" s="308"/>
      <c r="DC193" s="308"/>
      <c r="DD193" s="308"/>
      <c r="DE193" s="308"/>
      <c r="DF193" s="308"/>
      <c r="DG193" s="308"/>
      <c r="DH193" s="308"/>
      <c r="DI193" s="308"/>
      <c r="DJ193" s="308"/>
      <c r="DK193" s="308"/>
      <c r="DL193" s="308"/>
      <c r="DM193" s="308"/>
      <c r="DN193" s="308"/>
      <c r="DO193" s="308"/>
      <c r="DP193" s="308"/>
      <c r="DQ193" s="308"/>
      <c r="DR193" s="308"/>
      <c r="DS193" s="308"/>
      <c r="DT193" s="308"/>
      <c r="DU193" s="308"/>
      <c r="DV193" s="308"/>
      <c r="DW193" s="308"/>
      <c r="DX193" s="308"/>
      <c r="DY193" s="308"/>
      <c r="DZ193" s="308"/>
      <c r="EA193" s="308"/>
      <c r="EB193" s="308"/>
      <c r="EC193" s="308"/>
      <c r="ED193" s="308"/>
      <c r="EE193" s="308"/>
      <c r="EF193" s="308"/>
      <c r="EG193" s="308"/>
      <c r="EH193" s="308"/>
      <c r="EI193" s="308"/>
      <c r="EJ193" s="308"/>
      <c r="EK193" s="308"/>
      <c r="EL193" s="308"/>
      <c r="EM193" s="308"/>
      <c r="EN193" s="308"/>
      <c r="EO193" s="308"/>
      <c r="EP193" s="308"/>
      <c r="EQ193" s="308"/>
      <c r="ER193" s="308"/>
      <c r="ES193" s="308"/>
      <c r="ET193" s="308"/>
      <c r="EU193" s="308"/>
      <c r="EV193" s="308"/>
      <c r="EW193" s="308"/>
      <c r="EX193" s="308"/>
      <c r="EY193" s="308"/>
      <c r="EZ193" s="308"/>
      <c r="FA193" s="308"/>
      <c r="FB193" s="308"/>
      <c r="FC193" s="308"/>
      <c r="FD193" s="308"/>
      <c r="FE193" s="308"/>
      <c r="FF193" s="308"/>
      <c r="FG193" s="308"/>
      <c r="FH193" s="308"/>
      <c r="FI193" s="308"/>
      <c r="FJ193" s="308"/>
      <c r="FK193" s="308"/>
      <c r="FL193" s="308"/>
      <c r="FM193" s="308"/>
      <c r="FN193" s="308"/>
      <c r="FO193" s="308"/>
      <c r="FP193" s="308"/>
      <c r="FQ193" s="308"/>
      <c r="FR193" s="308"/>
      <c r="FS193" s="308"/>
      <c r="FT193" s="308"/>
      <c r="FU193" s="308"/>
      <c r="FV193" s="308"/>
      <c r="FW193" s="308"/>
      <c r="FX193" s="308"/>
      <c r="FY193" s="308"/>
      <c r="FZ193" s="308"/>
      <c r="GA193" s="308"/>
      <c r="GB193" s="308"/>
      <c r="GC193" s="308"/>
      <c r="GD193" s="308"/>
      <c r="GE193" s="308"/>
      <c r="GF193" s="308"/>
      <c r="GG193" s="308"/>
      <c r="GH193" s="308"/>
      <c r="GI193" s="308"/>
      <c r="GJ193" s="308"/>
      <c r="GK193" s="308"/>
      <c r="GL193" s="308"/>
      <c r="GM193" s="308"/>
      <c r="GN193" s="308"/>
      <c r="GO193" s="308"/>
      <c r="GP193" s="308"/>
      <c r="GQ193" s="308"/>
      <c r="GR193" s="308"/>
      <c r="GS193" s="308"/>
      <c r="GT193" s="308"/>
      <c r="GU193" s="308"/>
      <c r="GV193" s="308"/>
      <c r="GW193" s="308"/>
      <c r="GX193" s="308"/>
      <c r="GY193" s="308"/>
      <c r="GZ193" s="308"/>
      <c r="HA193" s="308"/>
      <c r="HB193" s="308"/>
      <c r="HC193" s="308"/>
      <c r="HD193" s="308"/>
      <c r="HE193" s="308"/>
      <c r="HF193" s="308"/>
      <c r="HG193" s="308"/>
      <c r="HH193" s="308"/>
      <c r="HI193" s="308"/>
      <c r="HJ193" s="308"/>
      <c r="HK193" s="308"/>
      <c r="HL193" s="308"/>
      <c r="HM193" s="308"/>
      <c r="HN193" s="308"/>
      <c r="HO193" s="308"/>
      <c r="HP193" s="308"/>
      <c r="HQ193" s="308"/>
      <c r="HR193" s="308"/>
      <c r="HS193" s="308"/>
      <c r="HT193" s="308"/>
      <c r="HU193" s="308"/>
      <c r="HV193" s="308"/>
      <c r="HW193" s="308"/>
      <c r="HX193" s="308"/>
      <c r="HY193" s="308"/>
      <c r="HZ193" s="308"/>
      <c r="IA193" s="308"/>
      <c r="IB193" s="308"/>
      <c r="IC193" s="308"/>
      <c r="ID193" s="308"/>
      <c r="IE193" s="308"/>
      <c r="IF193" s="308"/>
      <c r="IG193" s="308"/>
      <c r="IH193" s="308"/>
      <c r="II193" s="308"/>
    </row>
    <row r="194" spans="1:243" ht="12" customHeight="1">
      <c r="A194" s="323"/>
      <c r="B194" s="542"/>
      <c r="C194" s="542"/>
      <c r="D194" s="542" t="s">
        <v>245</v>
      </c>
      <c r="E194" s="542" t="s">
        <v>774</v>
      </c>
      <c r="F194" s="542" t="s">
        <v>503</v>
      </c>
      <c r="G194" s="529"/>
      <c r="H194" s="539">
        <f t="shared" si="18"/>
        <v>851</v>
      </c>
      <c r="I194" s="543"/>
      <c r="J194" s="544" t="str">
        <f t="shared" si="19"/>
        <v>795 - 910</v>
      </c>
      <c r="K194" s="543"/>
      <c r="L194" s="543">
        <v>73</v>
      </c>
      <c r="M194" s="543"/>
      <c r="N194" s="543">
        <v>109</v>
      </c>
      <c r="O194" s="543"/>
      <c r="P194" s="543">
        <v>280</v>
      </c>
      <c r="Q194" s="543"/>
      <c r="R194" s="543">
        <v>163</v>
      </c>
      <c r="S194" s="543"/>
      <c r="T194" s="543">
        <v>113</v>
      </c>
      <c r="U194" s="543"/>
      <c r="V194" s="543">
        <v>113</v>
      </c>
      <c r="W194" s="543"/>
      <c r="X194" s="545">
        <v>57</v>
      </c>
      <c r="Y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  <c r="AP194" s="308"/>
      <c r="AQ194" s="308"/>
      <c r="AR194" s="308"/>
      <c r="AS194" s="308"/>
      <c r="AT194" s="308"/>
      <c r="AU194" s="308"/>
      <c r="AV194" s="308"/>
      <c r="AW194" s="308"/>
      <c r="AX194" s="308"/>
      <c r="AY194" s="308"/>
      <c r="AZ194" s="308"/>
      <c r="BA194" s="308"/>
      <c r="BB194" s="308"/>
      <c r="BC194" s="308"/>
      <c r="BD194" s="308"/>
      <c r="BE194" s="308"/>
      <c r="BF194" s="308"/>
      <c r="BG194" s="308"/>
      <c r="BH194" s="308"/>
      <c r="BI194" s="308"/>
      <c r="BJ194" s="308"/>
      <c r="BK194" s="308"/>
      <c r="BL194" s="308"/>
      <c r="BM194" s="308"/>
      <c r="BN194" s="308"/>
      <c r="BO194" s="308"/>
      <c r="BP194" s="308"/>
      <c r="BQ194" s="308"/>
      <c r="BR194" s="308"/>
      <c r="BS194" s="308"/>
      <c r="BT194" s="308"/>
      <c r="BU194" s="308"/>
      <c r="BV194" s="308"/>
      <c r="BW194" s="308"/>
      <c r="BX194" s="308"/>
      <c r="BY194" s="308"/>
      <c r="BZ194" s="308"/>
      <c r="CA194" s="308"/>
      <c r="CB194" s="308"/>
      <c r="CC194" s="308"/>
      <c r="CD194" s="308"/>
      <c r="CE194" s="308"/>
      <c r="CF194" s="308"/>
      <c r="CG194" s="308"/>
      <c r="CH194" s="308"/>
      <c r="CI194" s="308"/>
      <c r="CJ194" s="308"/>
      <c r="CK194" s="308"/>
      <c r="CL194" s="308"/>
      <c r="CM194" s="308"/>
      <c r="CN194" s="308"/>
      <c r="CO194" s="308"/>
      <c r="CP194" s="308"/>
      <c r="CQ194" s="308"/>
      <c r="CR194" s="308"/>
      <c r="CS194" s="308"/>
      <c r="CT194" s="308"/>
      <c r="CU194" s="308"/>
      <c r="CV194" s="308"/>
      <c r="CW194" s="308"/>
      <c r="CX194" s="308"/>
      <c r="CY194" s="308"/>
      <c r="CZ194" s="308"/>
      <c r="DA194" s="308"/>
      <c r="DB194" s="308"/>
      <c r="DC194" s="308"/>
      <c r="DD194" s="308"/>
      <c r="DE194" s="308"/>
      <c r="DF194" s="308"/>
      <c r="DG194" s="308"/>
      <c r="DH194" s="308"/>
      <c r="DI194" s="308"/>
      <c r="DJ194" s="308"/>
      <c r="DK194" s="308"/>
      <c r="DL194" s="308"/>
      <c r="DM194" s="308"/>
      <c r="DN194" s="308"/>
      <c r="DO194" s="308"/>
      <c r="DP194" s="308"/>
      <c r="DQ194" s="308"/>
      <c r="DR194" s="308"/>
      <c r="DS194" s="308"/>
      <c r="DT194" s="308"/>
      <c r="DU194" s="308"/>
      <c r="DV194" s="308"/>
      <c r="DW194" s="308"/>
      <c r="DX194" s="308"/>
      <c r="DY194" s="308"/>
      <c r="DZ194" s="308"/>
      <c r="EA194" s="308"/>
      <c r="EB194" s="308"/>
      <c r="EC194" s="308"/>
      <c r="ED194" s="308"/>
      <c r="EE194" s="308"/>
      <c r="EF194" s="308"/>
      <c r="EG194" s="308"/>
      <c r="EH194" s="308"/>
      <c r="EI194" s="308"/>
      <c r="EJ194" s="308"/>
      <c r="EK194" s="308"/>
      <c r="EL194" s="308"/>
      <c r="EM194" s="308"/>
      <c r="EN194" s="308"/>
      <c r="EO194" s="308"/>
      <c r="EP194" s="308"/>
      <c r="EQ194" s="308"/>
      <c r="ER194" s="308"/>
      <c r="ES194" s="308"/>
      <c r="ET194" s="308"/>
      <c r="EU194" s="308"/>
      <c r="EV194" s="308"/>
      <c r="EW194" s="308"/>
      <c r="EX194" s="308"/>
      <c r="EY194" s="308"/>
      <c r="EZ194" s="308"/>
      <c r="FA194" s="308"/>
      <c r="FB194" s="308"/>
      <c r="FC194" s="308"/>
      <c r="FD194" s="308"/>
      <c r="FE194" s="308"/>
      <c r="FF194" s="308"/>
      <c r="FG194" s="308"/>
      <c r="FH194" s="308"/>
      <c r="FI194" s="308"/>
      <c r="FJ194" s="308"/>
      <c r="FK194" s="308"/>
      <c r="FL194" s="308"/>
      <c r="FM194" s="308"/>
      <c r="FN194" s="308"/>
      <c r="FO194" s="308"/>
      <c r="FP194" s="308"/>
      <c r="FQ194" s="308"/>
      <c r="FR194" s="308"/>
      <c r="FS194" s="308"/>
      <c r="FT194" s="308"/>
      <c r="FU194" s="308"/>
      <c r="FV194" s="308"/>
      <c r="FW194" s="308"/>
      <c r="FX194" s="308"/>
      <c r="FY194" s="308"/>
      <c r="FZ194" s="308"/>
      <c r="GA194" s="308"/>
      <c r="GB194" s="308"/>
      <c r="GC194" s="308"/>
      <c r="GD194" s="308"/>
      <c r="GE194" s="308"/>
      <c r="GF194" s="308"/>
      <c r="GG194" s="308"/>
      <c r="GH194" s="308"/>
      <c r="GI194" s="308"/>
      <c r="GJ194" s="308"/>
      <c r="GK194" s="308"/>
      <c r="GL194" s="308"/>
      <c r="GM194" s="308"/>
      <c r="GN194" s="308"/>
      <c r="GO194" s="308"/>
      <c r="GP194" s="308"/>
      <c r="GQ194" s="308"/>
      <c r="GR194" s="308"/>
      <c r="GS194" s="308"/>
      <c r="GT194" s="308"/>
      <c r="GU194" s="308"/>
      <c r="GV194" s="308"/>
      <c r="GW194" s="308"/>
      <c r="GX194" s="308"/>
      <c r="GY194" s="308"/>
      <c r="GZ194" s="308"/>
      <c r="HA194" s="308"/>
      <c r="HB194" s="308"/>
      <c r="HC194" s="308"/>
      <c r="HD194" s="308"/>
      <c r="HE194" s="308"/>
      <c r="HF194" s="308"/>
      <c r="HG194" s="308"/>
      <c r="HH194" s="308"/>
      <c r="HI194" s="308"/>
      <c r="HJ194" s="308"/>
      <c r="HK194" s="308"/>
      <c r="HL194" s="308"/>
      <c r="HM194" s="308"/>
      <c r="HN194" s="308"/>
      <c r="HO194" s="308"/>
      <c r="HP194" s="308"/>
      <c r="HQ194" s="308"/>
      <c r="HR194" s="308"/>
      <c r="HS194" s="308"/>
      <c r="HT194" s="308"/>
      <c r="HU194" s="308"/>
      <c r="HV194" s="308"/>
      <c r="HW194" s="308"/>
      <c r="HX194" s="308"/>
      <c r="HY194" s="308"/>
      <c r="HZ194" s="308"/>
      <c r="IA194" s="308"/>
      <c r="IB194" s="308"/>
      <c r="IC194" s="308"/>
      <c r="ID194" s="308"/>
      <c r="IE194" s="308"/>
      <c r="IF194" s="308"/>
      <c r="IG194" s="308"/>
      <c r="IH194" s="308"/>
      <c r="II194" s="308"/>
    </row>
    <row r="195" spans="1:243" ht="12" customHeight="1">
      <c r="A195" s="323"/>
      <c r="B195" s="542"/>
      <c r="C195" s="542"/>
      <c r="D195" s="542" t="s">
        <v>455</v>
      </c>
      <c r="E195" s="542" t="s">
        <v>775</v>
      </c>
      <c r="F195" s="542" t="s">
        <v>504</v>
      </c>
      <c r="G195" s="529"/>
      <c r="H195" s="539">
        <f t="shared" si="18"/>
        <v>1188</v>
      </c>
      <c r="I195" s="543"/>
      <c r="J195" s="544" t="str">
        <f t="shared" si="19"/>
        <v>1,121 - 1,258</v>
      </c>
      <c r="K195" s="543"/>
      <c r="L195" s="543">
        <v>131</v>
      </c>
      <c r="M195" s="543"/>
      <c r="N195" s="543">
        <v>159</v>
      </c>
      <c r="O195" s="543"/>
      <c r="P195" s="543">
        <v>312</v>
      </c>
      <c r="Q195" s="543"/>
      <c r="R195" s="543">
        <v>239</v>
      </c>
      <c r="S195" s="543"/>
      <c r="T195" s="543">
        <v>160</v>
      </c>
      <c r="U195" s="543"/>
      <c r="V195" s="543">
        <v>187</v>
      </c>
      <c r="W195" s="543"/>
      <c r="X195" s="545">
        <v>97</v>
      </c>
      <c r="Y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  <c r="AP195" s="308"/>
      <c r="AQ195" s="308"/>
      <c r="AR195" s="308"/>
      <c r="AS195" s="308"/>
      <c r="AT195" s="308"/>
      <c r="AU195" s="308"/>
      <c r="AV195" s="308"/>
      <c r="AW195" s="308"/>
      <c r="AX195" s="308"/>
      <c r="AY195" s="308"/>
      <c r="AZ195" s="308"/>
      <c r="BA195" s="308"/>
      <c r="BB195" s="308"/>
      <c r="BC195" s="308"/>
      <c r="BD195" s="308"/>
      <c r="BE195" s="308"/>
      <c r="BF195" s="308"/>
      <c r="BG195" s="308"/>
      <c r="BH195" s="308"/>
      <c r="BI195" s="308"/>
      <c r="BJ195" s="308"/>
      <c r="BK195" s="308"/>
      <c r="BL195" s="308"/>
      <c r="BM195" s="308"/>
      <c r="BN195" s="308"/>
      <c r="BO195" s="308"/>
      <c r="BP195" s="308"/>
      <c r="BQ195" s="308"/>
      <c r="BR195" s="308"/>
      <c r="BS195" s="308"/>
      <c r="BT195" s="308"/>
      <c r="BU195" s="308"/>
      <c r="BV195" s="308"/>
      <c r="BW195" s="308"/>
      <c r="BX195" s="308"/>
      <c r="BY195" s="308"/>
      <c r="BZ195" s="308"/>
      <c r="CA195" s="308"/>
      <c r="CB195" s="308"/>
      <c r="CC195" s="308"/>
      <c r="CD195" s="308"/>
      <c r="CE195" s="308"/>
      <c r="CF195" s="308"/>
      <c r="CG195" s="308"/>
      <c r="CH195" s="308"/>
      <c r="CI195" s="308"/>
      <c r="CJ195" s="308"/>
      <c r="CK195" s="308"/>
      <c r="CL195" s="308"/>
      <c r="CM195" s="308"/>
      <c r="CN195" s="308"/>
      <c r="CO195" s="308"/>
      <c r="CP195" s="308"/>
      <c r="CQ195" s="308"/>
      <c r="CR195" s="308"/>
      <c r="CS195" s="308"/>
      <c r="CT195" s="308"/>
      <c r="CU195" s="308"/>
      <c r="CV195" s="308"/>
      <c r="CW195" s="308"/>
      <c r="CX195" s="308"/>
      <c r="CY195" s="308"/>
      <c r="CZ195" s="308"/>
      <c r="DA195" s="308"/>
      <c r="DB195" s="308"/>
      <c r="DC195" s="308"/>
      <c r="DD195" s="308"/>
      <c r="DE195" s="308"/>
      <c r="DF195" s="308"/>
      <c r="DG195" s="308"/>
      <c r="DH195" s="308"/>
      <c r="DI195" s="308"/>
      <c r="DJ195" s="308"/>
      <c r="DK195" s="308"/>
      <c r="DL195" s="308"/>
      <c r="DM195" s="308"/>
      <c r="DN195" s="308"/>
      <c r="DO195" s="308"/>
      <c r="DP195" s="308"/>
      <c r="DQ195" s="308"/>
      <c r="DR195" s="308"/>
      <c r="DS195" s="308"/>
      <c r="DT195" s="308"/>
      <c r="DU195" s="308"/>
      <c r="DV195" s="308"/>
      <c r="DW195" s="308"/>
      <c r="DX195" s="308"/>
      <c r="DY195" s="308"/>
      <c r="DZ195" s="308"/>
      <c r="EA195" s="308"/>
      <c r="EB195" s="308"/>
      <c r="EC195" s="308"/>
      <c r="ED195" s="308"/>
      <c r="EE195" s="308"/>
      <c r="EF195" s="308"/>
      <c r="EG195" s="308"/>
      <c r="EH195" s="308"/>
      <c r="EI195" s="308"/>
      <c r="EJ195" s="308"/>
      <c r="EK195" s="308"/>
      <c r="EL195" s="308"/>
      <c r="EM195" s="308"/>
      <c r="EN195" s="308"/>
      <c r="EO195" s="308"/>
      <c r="EP195" s="308"/>
      <c r="EQ195" s="308"/>
      <c r="ER195" s="308"/>
      <c r="ES195" s="308"/>
      <c r="ET195" s="308"/>
      <c r="EU195" s="308"/>
      <c r="EV195" s="308"/>
      <c r="EW195" s="308"/>
      <c r="EX195" s="308"/>
      <c r="EY195" s="308"/>
      <c r="EZ195" s="308"/>
      <c r="FA195" s="308"/>
      <c r="FB195" s="308"/>
      <c r="FC195" s="308"/>
      <c r="FD195" s="308"/>
      <c r="FE195" s="308"/>
      <c r="FF195" s="308"/>
      <c r="FG195" s="308"/>
      <c r="FH195" s="308"/>
      <c r="FI195" s="308"/>
      <c r="FJ195" s="308"/>
      <c r="FK195" s="308"/>
      <c r="FL195" s="308"/>
      <c r="FM195" s="308"/>
      <c r="FN195" s="308"/>
      <c r="FO195" s="308"/>
      <c r="FP195" s="308"/>
      <c r="FQ195" s="308"/>
      <c r="FR195" s="308"/>
      <c r="FS195" s="308"/>
      <c r="FT195" s="308"/>
      <c r="FU195" s="308"/>
      <c r="FV195" s="308"/>
      <c r="FW195" s="308"/>
      <c r="FX195" s="308"/>
      <c r="FY195" s="308"/>
      <c r="FZ195" s="308"/>
      <c r="GA195" s="308"/>
      <c r="GB195" s="308"/>
      <c r="GC195" s="308"/>
      <c r="GD195" s="308"/>
      <c r="GE195" s="308"/>
      <c r="GF195" s="308"/>
      <c r="GG195" s="308"/>
      <c r="GH195" s="308"/>
      <c r="GI195" s="308"/>
      <c r="GJ195" s="308"/>
      <c r="GK195" s="308"/>
      <c r="GL195" s="308"/>
      <c r="GM195" s="308"/>
      <c r="GN195" s="308"/>
      <c r="GO195" s="308"/>
      <c r="GP195" s="308"/>
      <c r="GQ195" s="308"/>
      <c r="GR195" s="308"/>
      <c r="GS195" s="308"/>
      <c r="GT195" s="308"/>
      <c r="GU195" s="308"/>
      <c r="GV195" s="308"/>
      <c r="GW195" s="308"/>
      <c r="GX195" s="308"/>
      <c r="GY195" s="308"/>
      <c r="GZ195" s="308"/>
      <c r="HA195" s="308"/>
      <c r="HB195" s="308"/>
      <c r="HC195" s="308"/>
      <c r="HD195" s="308"/>
      <c r="HE195" s="308"/>
      <c r="HF195" s="308"/>
      <c r="HG195" s="308"/>
      <c r="HH195" s="308"/>
      <c r="HI195" s="308"/>
      <c r="HJ195" s="308"/>
      <c r="HK195" s="308"/>
      <c r="HL195" s="308"/>
      <c r="HM195" s="308"/>
      <c r="HN195" s="308"/>
      <c r="HO195" s="308"/>
      <c r="HP195" s="308"/>
      <c r="HQ195" s="308"/>
      <c r="HR195" s="308"/>
      <c r="HS195" s="308"/>
      <c r="HT195" s="308"/>
      <c r="HU195" s="308"/>
      <c r="HV195" s="308"/>
      <c r="HW195" s="308"/>
      <c r="HX195" s="308"/>
      <c r="HY195" s="308"/>
      <c r="HZ195" s="308"/>
      <c r="IA195" s="308"/>
      <c r="IB195" s="308"/>
      <c r="IC195" s="308"/>
      <c r="ID195" s="308"/>
      <c r="IE195" s="308"/>
      <c r="IF195" s="308"/>
      <c r="IG195" s="308"/>
      <c r="IH195" s="308"/>
      <c r="II195" s="308"/>
    </row>
    <row r="196" spans="1:243" ht="12" customHeight="1">
      <c r="A196" s="323"/>
      <c r="B196" s="542"/>
      <c r="C196" s="542"/>
      <c r="D196" s="542" t="s">
        <v>241</v>
      </c>
      <c r="E196" s="542" t="s">
        <v>776</v>
      </c>
      <c r="F196" s="542" t="s">
        <v>242</v>
      </c>
      <c r="G196" s="529"/>
      <c r="H196" s="539">
        <f t="shared" si="18"/>
        <v>636</v>
      </c>
      <c r="I196" s="543"/>
      <c r="J196" s="544" t="str">
        <f t="shared" si="19"/>
        <v>588 - 687</v>
      </c>
      <c r="K196" s="543"/>
      <c r="L196" s="543">
        <v>50</v>
      </c>
      <c r="M196" s="543"/>
      <c r="N196" s="543">
        <v>91</v>
      </c>
      <c r="O196" s="543"/>
      <c r="P196" s="543">
        <v>176</v>
      </c>
      <c r="Q196" s="543"/>
      <c r="R196" s="543">
        <v>125</v>
      </c>
      <c r="S196" s="543"/>
      <c r="T196" s="543">
        <v>95</v>
      </c>
      <c r="U196" s="543"/>
      <c r="V196" s="543">
        <v>99</v>
      </c>
      <c r="W196" s="543"/>
      <c r="X196" s="545">
        <v>45</v>
      </c>
      <c r="Y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8"/>
      <c r="AV196" s="308"/>
      <c r="AW196" s="308"/>
      <c r="AX196" s="308"/>
      <c r="AY196" s="308"/>
      <c r="AZ196" s="308"/>
      <c r="BA196" s="308"/>
      <c r="BB196" s="308"/>
      <c r="BC196" s="308"/>
      <c r="BD196" s="308"/>
      <c r="BE196" s="308"/>
      <c r="BF196" s="308"/>
      <c r="BG196" s="308"/>
      <c r="BH196" s="308"/>
      <c r="BI196" s="308"/>
      <c r="BJ196" s="308"/>
      <c r="BK196" s="308"/>
      <c r="BL196" s="308"/>
      <c r="BM196" s="308"/>
      <c r="BN196" s="308"/>
      <c r="BO196" s="308"/>
      <c r="BP196" s="308"/>
      <c r="BQ196" s="308"/>
      <c r="BR196" s="308"/>
      <c r="BS196" s="308"/>
      <c r="BT196" s="308"/>
      <c r="BU196" s="308"/>
      <c r="BV196" s="308"/>
      <c r="BW196" s="308"/>
      <c r="BX196" s="308"/>
      <c r="BY196" s="308"/>
      <c r="BZ196" s="308"/>
      <c r="CA196" s="308"/>
      <c r="CB196" s="308"/>
      <c r="CC196" s="308"/>
      <c r="CD196" s="308"/>
      <c r="CE196" s="308"/>
      <c r="CF196" s="308"/>
      <c r="CG196" s="308"/>
      <c r="CH196" s="308"/>
      <c r="CI196" s="308"/>
      <c r="CJ196" s="308"/>
      <c r="CK196" s="308"/>
      <c r="CL196" s="308"/>
      <c r="CM196" s="308"/>
      <c r="CN196" s="308"/>
      <c r="CO196" s="308"/>
      <c r="CP196" s="308"/>
      <c r="CQ196" s="308"/>
      <c r="CR196" s="308"/>
      <c r="CS196" s="308"/>
      <c r="CT196" s="308"/>
      <c r="CU196" s="308"/>
      <c r="CV196" s="308"/>
      <c r="CW196" s="308"/>
      <c r="CX196" s="308"/>
      <c r="CY196" s="308"/>
      <c r="CZ196" s="308"/>
      <c r="DA196" s="308"/>
      <c r="DB196" s="308"/>
      <c r="DC196" s="308"/>
      <c r="DD196" s="308"/>
      <c r="DE196" s="308"/>
      <c r="DF196" s="308"/>
      <c r="DG196" s="308"/>
      <c r="DH196" s="308"/>
      <c r="DI196" s="308"/>
      <c r="DJ196" s="308"/>
      <c r="DK196" s="308"/>
      <c r="DL196" s="308"/>
      <c r="DM196" s="308"/>
      <c r="DN196" s="308"/>
      <c r="DO196" s="308"/>
      <c r="DP196" s="308"/>
      <c r="DQ196" s="308"/>
      <c r="DR196" s="308"/>
      <c r="DS196" s="308"/>
      <c r="DT196" s="308"/>
      <c r="DU196" s="308"/>
      <c r="DV196" s="308"/>
      <c r="DW196" s="308"/>
      <c r="DX196" s="308"/>
      <c r="DY196" s="308"/>
      <c r="DZ196" s="308"/>
      <c r="EA196" s="308"/>
      <c r="EB196" s="308"/>
      <c r="EC196" s="308"/>
      <c r="ED196" s="308"/>
      <c r="EE196" s="308"/>
      <c r="EF196" s="308"/>
      <c r="EG196" s="308"/>
      <c r="EH196" s="308"/>
      <c r="EI196" s="308"/>
      <c r="EJ196" s="308"/>
      <c r="EK196" s="308"/>
      <c r="EL196" s="308"/>
      <c r="EM196" s="308"/>
      <c r="EN196" s="308"/>
      <c r="EO196" s="308"/>
      <c r="EP196" s="308"/>
      <c r="EQ196" s="308"/>
      <c r="ER196" s="308"/>
      <c r="ES196" s="308"/>
      <c r="ET196" s="308"/>
      <c r="EU196" s="308"/>
      <c r="EV196" s="308"/>
      <c r="EW196" s="308"/>
      <c r="EX196" s="308"/>
      <c r="EY196" s="308"/>
      <c r="EZ196" s="308"/>
      <c r="FA196" s="308"/>
      <c r="FB196" s="308"/>
      <c r="FC196" s="308"/>
      <c r="FD196" s="308"/>
      <c r="FE196" s="308"/>
      <c r="FF196" s="308"/>
      <c r="FG196" s="308"/>
      <c r="FH196" s="308"/>
      <c r="FI196" s="308"/>
      <c r="FJ196" s="308"/>
      <c r="FK196" s="308"/>
      <c r="FL196" s="308"/>
      <c r="FM196" s="308"/>
      <c r="FN196" s="308"/>
      <c r="FO196" s="308"/>
      <c r="FP196" s="308"/>
      <c r="FQ196" s="308"/>
      <c r="FR196" s="308"/>
      <c r="FS196" s="308"/>
      <c r="FT196" s="308"/>
      <c r="FU196" s="308"/>
      <c r="FV196" s="308"/>
      <c r="FW196" s="308"/>
      <c r="FX196" s="308"/>
      <c r="FY196" s="308"/>
      <c r="FZ196" s="308"/>
      <c r="GA196" s="308"/>
      <c r="GB196" s="308"/>
      <c r="GC196" s="308"/>
      <c r="GD196" s="308"/>
      <c r="GE196" s="308"/>
      <c r="GF196" s="308"/>
      <c r="GG196" s="308"/>
      <c r="GH196" s="308"/>
      <c r="GI196" s="308"/>
      <c r="GJ196" s="308"/>
      <c r="GK196" s="308"/>
      <c r="GL196" s="308"/>
      <c r="GM196" s="308"/>
      <c r="GN196" s="308"/>
      <c r="GO196" s="308"/>
      <c r="GP196" s="308"/>
      <c r="GQ196" s="308"/>
      <c r="GR196" s="308"/>
      <c r="GS196" s="308"/>
      <c r="GT196" s="308"/>
      <c r="GU196" s="308"/>
      <c r="GV196" s="308"/>
      <c r="GW196" s="308"/>
      <c r="GX196" s="308"/>
      <c r="GY196" s="308"/>
      <c r="GZ196" s="308"/>
      <c r="HA196" s="308"/>
      <c r="HB196" s="308"/>
      <c r="HC196" s="308"/>
      <c r="HD196" s="308"/>
      <c r="HE196" s="308"/>
      <c r="HF196" s="308"/>
      <c r="HG196" s="308"/>
      <c r="HH196" s="308"/>
      <c r="HI196" s="308"/>
      <c r="HJ196" s="308"/>
      <c r="HK196" s="308"/>
      <c r="HL196" s="308"/>
      <c r="HM196" s="308"/>
      <c r="HN196" s="308"/>
      <c r="HO196" s="308"/>
      <c r="HP196" s="308"/>
      <c r="HQ196" s="308"/>
      <c r="HR196" s="308"/>
      <c r="HS196" s="308"/>
      <c r="HT196" s="308"/>
      <c r="HU196" s="308"/>
      <c r="HV196" s="308"/>
      <c r="HW196" s="308"/>
      <c r="HX196" s="308"/>
      <c r="HY196" s="308"/>
      <c r="HZ196" s="308"/>
      <c r="IA196" s="308"/>
      <c r="IB196" s="308"/>
      <c r="IC196" s="308"/>
      <c r="ID196" s="308"/>
      <c r="IE196" s="308"/>
      <c r="IF196" s="308"/>
      <c r="IG196" s="308"/>
      <c r="IH196" s="308"/>
      <c r="II196" s="308"/>
    </row>
    <row r="197" spans="1:243" ht="12" customHeight="1">
      <c r="A197" s="323"/>
      <c r="B197" s="542"/>
      <c r="C197" s="542"/>
      <c r="D197" s="542" t="s">
        <v>243</v>
      </c>
      <c r="E197" s="542" t="s">
        <v>777</v>
      </c>
      <c r="F197" s="542" t="s">
        <v>244</v>
      </c>
      <c r="G197" s="529"/>
      <c r="H197" s="539">
        <f t="shared" si="18"/>
        <v>724</v>
      </c>
      <c r="I197" s="543"/>
      <c r="J197" s="544" t="str">
        <f t="shared" si="19"/>
        <v>672 - 779</v>
      </c>
      <c r="K197" s="543"/>
      <c r="L197" s="543">
        <v>52</v>
      </c>
      <c r="M197" s="543"/>
      <c r="N197" s="543">
        <v>68</v>
      </c>
      <c r="O197" s="543"/>
      <c r="P197" s="543">
        <v>218</v>
      </c>
      <c r="Q197" s="543"/>
      <c r="R197" s="543">
        <v>157</v>
      </c>
      <c r="S197" s="543"/>
      <c r="T197" s="543">
        <v>101</v>
      </c>
      <c r="U197" s="543"/>
      <c r="V197" s="543">
        <v>128</v>
      </c>
      <c r="W197" s="543"/>
      <c r="X197" s="545">
        <v>35</v>
      </c>
      <c r="Y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  <c r="AP197" s="308"/>
      <c r="AQ197" s="308"/>
      <c r="AR197" s="308"/>
      <c r="AS197" s="308"/>
      <c r="AT197" s="308"/>
      <c r="AU197" s="308"/>
      <c r="AV197" s="308"/>
      <c r="AW197" s="308"/>
      <c r="AX197" s="308"/>
      <c r="AY197" s="308"/>
      <c r="AZ197" s="308"/>
      <c r="BA197" s="308"/>
      <c r="BB197" s="308"/>
      <c r="BC197" s="308"/>
      <c r="BD197" s="308"/>
      <c r="BE197" s="308"/>
      <c r="BF197" s="308"/>
      <c r="BG197" s="308"/>
      <c r="BH197" s="308"/>
      <c r="BI197" s="308"/>
      <c r="BJ197" s="308"/>
      <c r="BK197" s="308"/>
      <c r="BL197" s="308"/>
      <c r="BM197" s="308"/>
      <c r="BN197" s="308"/>
      <c r="BO197" s="308"/>
      <c r="BP197" s="308"/>
      <c r="BQ197" s="308"/>
      <c r="BR197" s="308"/>
      <c r="BS197" s="308"/>
      <c r="BT197" s="308"/>
      <c r="BU197" s="308"/>
      <c r="BV197" s="308"/>
      <c r="BW197" s="308"/>
      <c r="BX197" s="308"/>
      <c r="BY197" s="308"/>
      <c r="BZ197" s="308"/>
      <c r="CA197" s="308"/>
      <c r="CB197" s="308"/>
      <c r="CC197" s="308"/>
      <c r="CD197" s="308"/>
      <c r="CE197" s="308"/>
      <c r="CF197" s="308"/>
      <c r="CG197" s="308"/>
      <c r="CH197" s="308"/>
      <c r="CI197" s="308"/>
      <c r="CJ197" s="308"/>
      <c r="CK197" s="308"/>
      <c r="CL197" s="308"/>
      <c r="CM197" s="308"/>
      <c r="CN197" s="308"/>
      <c r="CO197" s="308"/>
      <c r="CP197" s="308"/>
      <c r="CQ197" s="308"/>
      <c r="CR197" s="308"/>
      <c r="CS197" s="308"/>
      <c r="CT197" s="308"/>
      <c r="CU197" s="308"/>
      <c r="CV197" s="308"/>
      <c r="CW197" s="308"/>
      <c r="CX197" s="308"/>
      <c r="CY197" s="308"/>
      <c r="CZ197" s="308"/>
      <c r="DA197" s="308"/>
      <c r="DB197" s="308"/>
      <c r="DC197" s="308"/>
      <c r="DD197" s="308"/>
      <c r="DE197" s="308"/>
      <c r="DF197" s="308"/>
      <c r="DG197" s="308"/>
      <c r="DH197" s="308"/>
      <c r="DI197" s="308"/>
      <c r="DJ197" s="308"/>
      <c r="DK197" s="308"/>
      <c r="DL197" s="308"/>
      <c r="DM197" s="308"/>
      <c r="DN197" s="308"/>
      <c r="DO197" s="308"/>
      <c r="DP197" s="308"/>
      <c r="DQ197" s="308"/>
      <c r="DR197" s="308"/>
      <c r="DS197" s="308"/>
      <c r="DT197" s="308"/>
      <c r="DU197" s="308"/>
      <c r="DV197" s="308"/>
      <c r="DW197" s="308"/>
      <c r="DX197" s="308"/>
      <c r="DY197" s="308"/>
      <c r="DZ197" s="308"/>
      <c r="EA197" s="308"/>
      <c r="EB197" s="308"/>
      <c r="EC197" s="308"/>
      <c r="ED197" s="308"/>
      <c r="EE197" s="308"/>
      <c r="EF197" s="308"/>
      <c r="EG197" s="308"/>
      <c r="EH197" s="308"/>
      <c r="EI197" s="308"/>
      <c r="EJ197" s="308"/>
      <c r="EK197" s="308"/>
      <c r="EL197" s="308"/>
      <c r="EM197" s="308"/>
      <c r="EN197" s="308"/>
      <c r="EO197" s="308"/>
      <c r="EP197" s="308"/>
      <c r="EQ197" s="308"/>
      <c r="ER197" s="308"/>
      <c r="ES197" s="308"/>
      <c r="ET197" s="308"/>
      <c r="EU197" s="308"/>
      <c r="EV197" s="308"/>
      <c r="EW197" s="308"/>
      <c r="EX197" s="308"/>
      <c r="EY197" s="308"/>
      <c r="EZ197" s="308"/>
      <c r="FA197" s="308"/>
      <c r="FB197" s="308"/>
      <c r="FC197" s="308"/>
      <c r="FD197" s="308"/>
      <c r="FE197" s="308"/>
      <c r="FF197" s="308"/>
      <c r="FG197" s="308"/>
      <c r="FH197" s="308"/>
      <c r="FI197" s="308"/>
      <c r="FJ197" s="308"/>
      <c r="FK197" s="308"/>
      <c r="FL197" s="308"/>
      <c r="FM197" s="308"/>
      <c r="FN197" s="308"/>
      <c r="FO197" s="308"/>
      <c r="FP197" s="308"/>
      <c r="FQ197" s="308"/>
      <c r="FR197" s="308"/>
      <c r="FS197" s="308"/>
      <c r="FT197" s="308"/>
      <c r="FU197" s="308"/>
      <c r="FV197" s="308"/>
      <c r="FW197" s="308"/>
      <c r="FX197" s="308"/>
      <c r="FY197" s="308"/>
      <c r="FZ197" s="308"/>
      <c r="GA197" s="308"/>
      <c r="GB197" s="308"/>
      <c r="GC197" s="308"/>
      <c r="GD197" s="308"/>
      <c r="GE197" s="308"/>
      <c r="GF197" s="308"/>
      <c r="GG197" s="308"/>
      <c r="GH197" s="308"/>
      <c r="GI197" s="308"/>
      <c r="GJ197" s="308"/>
      <c r="GK197" s="308"/>
      <c r="GL197" s="308"/>
      <c r="GM197" s="308"/>
      <c r="GN197" s="308"/>
      <c r="GO197" s="308"/>
      <c r="GP197" s="308"/>
      <c r="GQ197" s="308"/>
      <c r="GR197" s="308"/>
      <c r="GS197" s="308"/>
      <c r="GT197" s="308"/>
      <c r="GU197" s="308"/>
      <c r="GV197" s="308"/>
      <c r="GW197" s="308"/>
      <c r="GX197" s="308"/>
      <c r="GY197" s="308"/>
      <c r="GZ197" s="308"/>
      <c r="HA197" s="308"/>
      <c r="HB197" s="308"/>
      <c r="HC197" s="308"/>
      <c r="HD197" s="308"/>
      <c r="HE197" s="308"/>
      <c r="HF197" s="308"/>
      <c r="HG197" s="308"/>
      <c r="HH197" s="308"/>
      <c r="HI197" s="308"/>
      <c r="HJ197" s="308"/>
      <c r="HK197" s="308"/>
      <c r="HL197" s="308"/>
      <c r="HM197" s="308"/>
      <c r="HN197" s="308"/>
      <c r="HO197" s="308"/>
      <c r="HP197" s="308"/>
      <c r="HQ197" s="308"/>
      <c r="HR197" s="308"/>
      <c r="HS197" s="308"/>
      <c r="HT197" s="308"/>
      <c r="HU197" s="308"/>
      <c r="HV197" s="308"/>
      <c r="HW197" s="308"/>
      <c r="HX197" s="308"/>
      <c r="HY197" s="308"/>
      <c r="HZ197" s="308"/>
      <c r="IA197" s="308"/>
      <c r="IB197" s="308"/>
      <c r="IC197" s="308"/>
      <c r="ID197" s="308"/>
      <c r="IE197" s="308"/>
      <c r="IF197" s="308"/>
      <c r="IG197" s="308"/>
      <c r="IH197" s="308"/>
      <c r="II197" s="308"/>
    </row>
    <row r="198" spans="1:243" ht="12" customHeight="1">
      <c r="A198" s="323"/>
      <c r="B198" s="542"/>
      <c r="C198" s="542"/>
      <c r="D198" s="542" t="s">
        <v>332</v>
      </c>
      <c r="E198" s="542" t="s">
        <v>778</v>
      </c>
      <c r="F198" s="542" t="s">
        <v>246</v>
      </c>
      <c r="G198" s="529"/>
      <c r="H198" s="539">
        <f t="shared" si="18"/>
        <v>510</v>
      </c>
      <c r="I198" s="543"/>
      <c r="J198" s="544" t="str">
        <f t="shared" si="19"/>
        <v>467 - 556</v>
      </c>
      <c r="K198" s="543"/>
      <c r="L198" s="543">
        <v>54</v>
      </c>
      <c r="M198" s="543"/>
      <c r="N198" s="543">
        <v>76</v>
      </c>
      <c r="O198" s="543"/>
      <c r="P198" s="543">
        <v>157</v>
      </c>
      <c r="Q198" s="543"/>
      <c r="R198" s="543">
        <v>100</v>
      </c>
      <c r="S198" s="543"/>
      <c r="T198" s="543">
        <v>69</v>
      </c>
      <c r="U198" s="543"/>
      <c r="V198" s="543">
        <v>54</v>
      </c>
      <c r="W198" s="543"/>
      <c r="X198" s="545">
        <v>34</v>
      </c>
      <c r="Y198" s="308"/>
      <c r="AA198" s="308"/>
      <c r="AB198" s="308"/>
      <c r="AC198" s="308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  <c r="AP198" s="308"/>
      <c r="AQ198" s="308"/>
      <c r="AR198" s="308"/>
      <c r="AS198" s="308"/>
      <c r="AT198" s="308"/>
      <c r="AU198" s="308"/>
      <c r="AV198" s="308"/>
      <c r="AW198" s="308"/>
      <c r="AX198" s="308"/>
      <c r="AY198" s="308"/>
      <c r="AZ198" s="308"/>
      <c r="BA198" s="308"/>
      <c r="BB198" s="308"/>
      <c r="BC198" s="308"/>
      <c r="BD198" s="308"/>
      <c r="BE198" s="308"/>
      <c r="BF198" s="308"/>
      <c r="BG198" s="308"/>
      <c r="BH198" s="308"/>
      <c r="BI198" s="308"/>
      <c r="BJ198" s="308"/>
      <c r="BK198" s="308"/>
      <c r="BL198" s="308"/>
      <c r="BM198" s="308"/>
      <c r="BN198" s="308"/>
      <c r="BO198" s="308"/>
      <c r="BP198" s="308"/>
      <c r="BQ198" s="308"/>
      <c r="BR198" s="308"/>
      <c r="BS198" s="308"/>
      <c r="BT198" s="308"/>
      <c r="BU198" s="308"/>
      <c r="BV198" s="308"/>
      <c r="BW198" s="308"/>
      <c r="BX198" s="308"/>
      <c r="BY198" s="308"/>
      <c r="BZ198" s="308"/>
      <c r="CA198" s="308"/>
      <c r="CB198" s="308"/>
      <c r="CC198" s="308"/>
      <c r="CD198" s="308"/>
      <c r="CE198" s="308"/>
      <c r="CF198" s="308"/>
      <c r="CG198" s="308"/>
      <c r="CH198" s="308"/>
      <c r="CI198" s="308"/>
      <c r="CJ198" s="308"/>
      <c r="CK198" s="308"/>
      <c r="CL198" s="308"/>
      <c r="CM198" s="308"/>
      <c r="CN198" s="308"/>
      <c r="CO198" s="308"/>
      <c r="CP198" s="308"/>
      <c r="CQ198" s="308"/>
      <c r="CR198" s="308"/>
      <c r="CS198" s="308"/>
      <c r="CT198" s="308"/>
      <c r="CU198" s="308"/>
      <c r="CV198" s="308"/>
      <c r="CW198" s="308"/>
      <c r="CX198" s="308"/>
      <c r="CY198" s="308"/>
      <c r="CZ198" s="308"/>
      <c r="DA198" s="308"/>
      <c r="DB198" s="308"/>
      <c r="DC198" s="308"/>
      <c r="DD198" s="308"/>
      <c r="DE198" s="308"/>
      <c r="DF198" s="308"/>
      <c r="DG198" s="308"/>
      <c r="DH198" s="308"/>
      <c r="DI198" s="308"/>
      <c r="DJ198" s="308"/>
      <c r="DK198" s="308"/>
      <c r="DL198" s="308"/>
      <c r="DM198" s="308"/>
      <c r="DN198" s="308"/>
      <c r="DO198" s="308"/>
      <c r="DP198" s="308"/>
      <c r="DQ198" s="308"/>
      <c r="DR198" s="308"/>
      <c r="DS198" s="308"/>
      <c r="DT198" s="308"/>
      <c r="DU198" s="308"/>
      <c r="DV198" s="308"/>
      <c r="DW198" s="308"/>
      <c r="DX198" s="308"/>
      <c r="DY198" s="308"/>
      <c r="DZ198" s="308"/>
      <c r="EA198" s="308"/>
      <c r="EB198" s="308"/>
      <c r="EC198" s="308"/>
      <c r="ED198" s="308"/>
      <c r="EE198" s="308"/>
      <c r="EF198" s="308"/>
      <c r="EG198" s="308"/>
      <c r="EH198" s="308"/>
      <c r="EI198" s="308"/>
      <c r="EJ198" s="308"/>
      <c r="EK198" s="308"/>
      <c r="EL198" s="308"/>
      <c r="EM198" s="308"/>
      <c r="EN198" s="308"/>
      <c r="EO198" s="308"/>
      <c r="EP198" s="308"/>
      <c r="EQ198" s="308"/>
      <c r="ER198" s="308"/>
      <c r="ES198" s="308"/>
      <c r="ET198" s="308"/>
      <c r="EU198" s="308"/>
      <c r="EV198" s="308"/>
      <c r="EW198" s="308"/>
      <c r="EX198" s="308"/>
      <c r="EY198" s="308"/>
      <c r="EZ198" s="308"/>
      <c r="FA198" s="308"/>
      <c r="FB198" s="308"/>
      <c r="FC198" s="308"/>
      <c r="FD198" s="308"/>
      <c r="FE198" s="308"/>
      <c r="FF198" s="308"/>
      <c r="FG198" s="308"/>
      <c r="FH198" s="308"/>
      <c r="FI198" s="308"/>
      <c r="FJ198" s="308"/>
      <c r="FK198" s="308"/>
      <c r="FL198" s="308"/>
      <c r="FM198" s="308"/>
      <c r="FN198" s="308"/>
      <c r="FO198" s="308"/>
      <c r="FP198" s="308"/>
      <c r="FQ198" s="308"/>
      <c r="FR198" s="308"/>
      <c r="FS198" s="308"/>
      <c r="FT198" s="308"/>
      <c r="FU198" s="308"/>
      <c r="FV198" s="308"/>
      <c r="FW198" s="308"/>
      <c r="FX198" s="308"/>
      <c r="FY198" s="308"/>
      <c r="FZ198" s="308"/>
      <c r="GA198" s="308"/>
      <c r="GB198" s="308"/>
      <c r="GC198" s="308"/>
      <c r="GD198" s="308"/>
      <c r="GE198" s="308"/>
      <c r="GF198" s="308"/>
      <c r="GG198" s="308"/>
      <c r="GH198" s="308"/>
      <c r="GI198" s="308"/>
      <c r="GJ198" s="308"/>
      <c r="GK198" s="308"/>
      <c r="GL198" s="308"/>
      <c r="GM198" s="308"/>
      <c r="GN198" s="308"/>
      <c r="GO198" s="308"/>
      <c r="GP198" s="308"/>
      <c r="GQ198" s="308"/>
      <c r="GR198" s="308"/>
      <c r="GS198" s="308"/>
      <c r="GT198" s="308"/>
      <c r="GU198" s="308"/>
      <c r="GV198" s="308"/>
      <c r="GW198" s="308"/>
      <c r="GX198" s="308"/>
      <c r="GY198" s="308"/>
      <c r="GZ198" s="308"/>
      <c r="HA198" s="308"/>
      <c r="HB198" s="308"/>
      <c r="HC198" s="308"/>
      <c r="HD198" s="308"/>
      <c r="HE198" s="308"/>
      <c r="HF198" s="308"/>
      <c r="HG198" s="308"/>
      <c r="HH198" s="308"/>
      <c r="HI198" s="308"/>
      <c r="HJ198" s="308"/>
      <c r="HK198" s="308"/>
      <c r="HL198" s="308"/>
      <c r="HM198" s="308"/>
      <c r="HN198" s="308"/>
      <c r="HO198" s="308"/>
      <c r="HP198" s="308"/>
      <c r="HQ198" s="308"/>
      <c r="HR198" s="308"/>
      <c r="HS198" s="308"/>
      <c r="HT198" s="308"/>
      <c r="HU198" s="308"/>
      <c r="HV198" s="308"/>
      <c r="HW198" s="308"/>
      <c r="HX198" s="308"/>
      <c r="HY198" s="308"/>
      <c r="HZ198" s="308"/>
      <c r="IA198" s="308"/>
      <c r="IB198" s="308"/>
      <c r="IC198" s="308"/>
      <c r="ID198" s="308"/>
      <c r="IE198" s="308"/>
      <c r="IF198" s="308"/>
      <c r="IG198" s="308"/>
      <c r="IH198" s="308"/>
      <c r="II198" s="308"/>
    </row>
    <row r="199" spans="1:243" ht="12" customHeight="1">
      <c r="A199" s="323"/>
      <c r="B199" s="542"/>
      <c r="C199" s="542"/>
      <c r="D199" s="542" t="s">
        <v>456</v>
      </c>
      <c r="E199" s="542" t="s">
        <v>779</v>
      </c>
      <c r="F199" s="542" t="s">
        <v>505</v>
      </c>
      <c r="G199" s="529"/>
      <c r="H199" s="539">
        <f t="shared" si="18"/>
        <v>1044</v>
      </c>
      <c r="I199" s="543"/>
      <c r="J199" s="544" t="str">
        <f t="shared" si="19"/>
        <v>982 - 1,109</v>
      </c>
      <c r="K199" s="543"/>
      <c r="L199" s="543">
        <v>85</v>
      </c>
      <c r="M199" s="543"/>
      <c r="N199" s="543">
        <v>138</v>
      </c>
      <c r="O199" s="543"/>
      <c r="P199" s="543">
        <v>289</v>
      </c>
      <c r="Q199" s="543"/>
      <c r="R199" s="543">
        <v>209</v>
      </c>
      <c r="S199" s="543"/>
      <c r="T199" s="543">
        <v>143</v>
      </c>
      <c r="U199" s="543"/>
      <c r="V199" s="543">
        <v>180</v>
      </c>
      <c r="W199" s="543"/>
      <c r="X199" s="545">
        <v>89</v>
      </c>
      <c r="Y199" s="308"/>
      <c r="AA199" s="308"/>
      <c r="AB199" s="308"/>
      <c r="AC199" s="308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308"/>
      <c r="AO199" s="308"/>
      <c r="AP199" s="308"/>
      <c r="AQ199" s="308"/>
      <c r="AR199" s="308"/>
      <c r="AS199" s="308"/>
      <c r="AT199" s="308"/>
      <c r="AU199" s="308"/>
      <c r="AV199" s="308"/>
      <c r="AW199" s="308"/>
      <c r="AX199" s="308"/>
      <c r="AY199" s="308"/>
      <c r="AZ199" s="308"/>
      <c r="BA199" s="308"/>
      <c r="BB199" s="308"/>
      <c r="BC199" s="308"/>
      <c r="BD199" s="308"/>
      <c r="BE199" s="308"/>
      <c r="BF199" s="308"/>
      <c r="BG199" s="308"/>
      <c r="BH199" s="308"/>
      <c r="BI199" s="308"/>
      <c r="BJ199" s="308"/>
      <c r="BK199" s="308"/>
      <c r="BL199" s="308"/>
      <c r="BM199" s="308"/>
      <c r="BN199" s="308"/>
      <c r="BO199" s="308"/>
      <c r="BP199" s="308"/>
      <c r="BQ199" s="308"/>
      <c r="BR199" s="308"/>
      <c r="BS199" s="308"/>
      <c r="BT199" s="308"/>
      <c r="BU199" s="308"/>
      <c r="BV199" s="308"/>
      <c r="BW199" s="308"/>
      <c r="BX199" s="308"/>
      <c r="BY199" s="308"/>
      <c r="BZ199" s="308"/>
      <c r="CA199" s="308"/>
      <c r="CB199" s="308"/>
      <c r="CC199" s="308"/>
      <c r="CD199" s="308"/>
      <c r="CE199" s="308"/>
      <c r="CF199" s="308"/>
      <c r="CG199" s="308"/>
      <c r="CH199" s="308"/>
      <c r="CI199" s="308"/>
      <c r="CJ199" s="308"/>
      <c r="CK199" s="308"/>
      <c r="CL199" s="308"/>
      <c r="CM199" s="308"/>
      <c r="CN199" s="308"/>
      <c r="CO199" s="308"/>
      <c r="CP199" s="308"/>
      <c r="CQ199" s="308"/>
      <c r="CR199" s="308"/>
      <c r="CS199" s="308"/>
      <c r="CT199" s="308"/>
      <c r="CU199" s="308"/>
      <c r="CV199" s="308"/>
      <c r="CW199" s="308"/>
      <c r="CX199" s="308"/>
      <c r="CY199" s="308"/>
      <c r="CZ199" s="308"/>
      <c r="DA199" s="308"/>
      <c r="DB199" s="308"/>
      <c r="DC199" s="308"/>
      <c r="DD199" s="308"/>
      <c r="DE199" s="308"/>
      <c r="DF199" s="308"/>
      <c r="DG199" s="308"/>
      <c r="DH199" s="308"/>
      <c r="DI199" s="308"/>
      <c r="DJ199" s="308"/>
      <c r="DK199" s="308"/>
      <c r="DL199" s="308"/>
      <c r="DM199" s="308"/>
      <c r="DN199" s="308"/>
      <c r="DO199" s="308"/>
      <c r="DP199" s="308"/>
      <c r="DQ199" s="308"/>
      <c r="DR199" s="308"/>
      <c r="DS199" s="308"/>
      <c r="DT199" s="308"/>
      <c r="DU199" s="308"/>
      <c r="DV199" s="308"/>
      <c r="DW199" s="308"/>
      <c r="DX199" s="308"/>
      <c r="DY199" s="308"/>
      <c r="DZ199" s="308"/>
      <c r="EA199" s="308"/>
      <c r="EB199" s="308"/>
      <c r="EC199" s="308"/>
      <c r="ED199" s="308"/>
      <c r="EE199" s="308"/>
      <c r="EF199" s="308"/>
      <c r="EG199" s="308"/>
      <c r="EH199" s="308"/>
      <c r="EI199" s="308"/>
      <c r="EJ199" s="308"/>
      <c r="EK199" s="308"/>
      <c r="EL199" s="308"/>
      <c r="EM199" s="308"/>
      <c r="EN199" s="308"/>
      <c r="EO199" s="308"/>
      <c r="EP199" s="308"/>
      <c r="EQ199" s="308"/>
      <c r="ER199" s="308"/>
      <c r="ES199" s="308"/>
      <c r="ET199" s="308"/>
      <c r="EU199" s="308"/>
      <c r="EV199" s="308"/>
      <c r="EW199" s="308"/>
      <c r="EX199" s="308"/>
      <c r="EY199" s="308"/>
      <c r="EZ199" s="308"/>
      <c r="FA199" s="308"/>
      <c r="FB199" s="308"/>
      <c r="FC199" s="308"/>
      <c r="FD199" s="308"/>
      <c r="FE199" s="308"/>
      <c r="FF199" s="308"/>
      <c r="FG199" s="308"/>
      <c r="FH199" s="308"/>
      <c r="FI199" s="308"/>
      <c r="FJ199" s="308"/>
      <c r="FK199" s="308"/>
      <c r="FL199" s="308"/>
      <c r="FM199" s="308"/>
      <c r="FN199" s="308"/>
      <c r="FO199" s="308"/>
      <c r="FP199" s="308"/>
      <c r="FQ199" s="308"/>
      <c r="FR199" s="308"/>
      <c r="FS199" s="308"/>
      <c r="FT199" s="308"/>
      <c r="FU199" s="308"/>
      <c r="FV199" s="308"/>
      <c r="FW199" s="308"/>
      <c r="FX199" s="308"/>
      <c r="FY199" s="308"/>
      <c r="FZ199" s="308"/>
      <c r="GA199" s="308"/>
      <c r="GB199" s="308"/>
      <c r="GC199" s="308"/>
      <c r="GD199" s="308"/>
      <c r="GE199" s="308"/>
      <c r="GF199" s="308"/>
      <c r="GG199" s="308"/>
      <c r="GH199" s="308"/>
      <c r="GI199" s="308"/>
      <c r="GJ199" s="308"/>
      <c r="GK199" s="308"/>
      <c r="GL199" s="308"/>
      <c r="GM199" s="308"/>
      <c r="GN199" s="308"/>
      <c r="GO199" s="308"/>
      <c r="GP199" s="308"/>
      <c r="GQ199" s="308"/>
      <c r="GR199" s="308"/>
      <c r="GS199" s="308"/>
      <c r="GT199" s="308"/>
      <c r="GU199" s="308"/>
      <c r="GV199" s="308"/>
      <c r="GW199" s="308"/>
      <c r="GX199" s="308"/>
      <c r="GY199" s="308"/>
      <c r="GZ199" s="308"/>
      <c r="HA199" s="308"/>
      <c r="HB199" s="308"/>
      <c r="HC199" s="308"/>
      <c r="HD199" s="308"/>
      <c r="HE199" s="308"/>
      <c r="HF199" s="308"/>
      <c r="HG199" s="308"/>
      <c r="HH199" s="308"/>
      <c r="HI199" s="308"/>
      <c r="HJ199" s="308"/>
      <c r="HK199" s="308"/>
      <c r="HL199" s="308"/>
      <c r="HM199" s="308"/>
      <c r="HN199" s="308"/>
      <c r="HO199" s="308"/>
      <c r="HP199" s="308"/>
      <c r="HQ199" s="308"/>
      <c r="HR199" s="308"/>
      <c r="HS199" s="308"/>
      <c r="HT199" s="308"/>
      <c r="HU199" s="308"/>
      <c r="HV199" s="308"/>
      <c r="HW199" s="308"/>
      <c r="HX199" s="308"/>
      <c r="HY199" s="308"/>
      <c r="HZ199" s="308"/>
      <c r="IA199" s="308"/>
      <c r="IB199" s="308"/>
      <c r="IC199" s="308"/>
      <c r="ID199" s="308"/>
      <c r="IE199" s="308"/>
      <c r="IF199" s="308"/>
      <c r="IG199" s="308"/>
      <c r="IH199" s="308"/>
      <c r="II199" s="308"/>
    </row>
    <row r="200" spans="1:243" ht="12" customHeight="1">
      <c r="A200" s="323"/>
      <c r="B200" s="542"/>
      <c r="C200" s="542"/>
      <c r="D200" s="542"/>
      <c r="E200" s="542"/>
      <c r="F200" s="542"/>
      <c r="G200" s="529"/>
      <c r="H200" s="539"/>
      <c r="I200" s="543"/>
      <c r="J200" s="544"/>
      <c r="K200" s="543"/>
      <c r="L200" s="543"/>
      <c r="M200" s="543"/>
      <c r="N200" s="543"/>
      <c r="O200" s="543"/>
      <c r="P200" s="543"/>
      <c r="Q200" s="543"/>
      <c r="R200" s="543"/>
      <c r="S200" s="543"/>
      <c r="T200" s="543"/>
      <c r="U200" s="543"/>
      <c r="V200" s="543"/>
      <c r="W200" s="543"/>
      <c r="X200" s="545"/>
      <c r="Y200" s="308"/>
      <c r="AA200" s="308"/>
      <c r="AB200" s="308"/>
      <c r="AC200" s="308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8"/>
      <c r="AN200" s="308"/>
      <c r="AO200" s="308"/>
      <c r="AP200" s="308"/>
      <c r="AQ200" s="308"/>
      <c r="AR200" s="308"/>
      <c r="AS200" s="308"/>
      <c r="AT200" s="308"/>
      <c r="AU200" s="308"/>
      <c r="AV200" s="308"/>
      <c r="AW200" s="308"/>
      <c r="AX200" s="308"/>
      <c r="AY200" s="308"/>
      <c r="AZ200" s="308"/>
      <c r="BA200" s="308"/>
      <c r="BB200" s="308"/>
      <c r="BC200" s="308"/>
      <c r="BD200" s="308"/>
      <c r="BE200" s="308"/>
      <c r="BF200" s="308"/>
      <c r="BG200" s="308"/>
      <c r="BH200" s="308"/>
      <c r="BI200" s="308"/>
      <c r="BJ200" s="308"/>
      <c r="BK200" s="308"/>
      <c r="BL200" s="308"/>
      <c r="BM200" s="308"/>
      <c r="BN200" s="308"/>
      <c r="BO200" s="308"/>
      <c r="BP200" s="308"/>
      <c r="BQ200" s="308"/>
      <c r="BR200" s="308"/>
      <c r="BS200" s="308"/>
      <c r="BT200" s="308"/>
      <c r="BU200" s="308"/>
      <c r="BV200" s="308"/>
      <c r="BW200" s="308"/>
      <c r="BX200" s="308"/>
      <c r="BY200" s="308"/>
      <c r="BZ200" s="308"/>
      <c r="CA200" s="308"/>
      <c r="CB200" s="308"/>
      <c r="CC200" s="308"/>
      <c r="CD200" s="308"/>
      <c r="CE200" s="308"/>
      <c r="CF200" s="308"/>
      <c r="CG200" s="308"/>
      <c r="CH200" s="308"/>
      <c r="CI200" s="308"/>
      <c r="CJ200" s="308"/>
      <c r="CK200" s="308"/>
      <c r="CL200" s="308"/>
      <c r="CM200" s="308"/>
      <c r="CN200" s="308"/>
      <c r="CO200" s="308"/>
      <c r="CP200" s="308"/>
      <c r="CQ200" s="308"/>
      <c r="CR200" s="308"/>
      <c r="CS200" s="308"/>
      <c r="CT200" s="308"/>
      <c r="CU200" s="308"/>
      <c r="CV200" s="308"/>
      <c r="CW200" s="308"/>
      <c r="CX200" s="308"/>
      <c r="CY200" s="308"/>
      <c r="CZ200" s="308"/>
      <c r="DA200" s="308"/>
      <c r="DB200" s="308"/>
      <c r="DC200" s="308"/>
      <c r="DD200" s="308"/>
      <c r="DE200" s="308"/>
      <c r="DF200" s="308"/>
      <c r="DG200" s="308"/>
      <c r="DH200" s="308"/>
      <c r="DI200" s="308"/>
      <c r="DJ200" s="308"/>
      <c r="DK200" s="308"/>
      <c r="DL200" s="308"/>
      <c r="DM200" s="308"/>
      <c r="DN200" s="308"/>
      <c r="DO200" s="308"/>
      <c r="DP200" s="308"/>
      <c r="DQ200" s="308"/>
      <c r="DR200" s="308"/>
      <c r="DS200" s="308"/>
      <c r="DT200" s="308"/>
      <c r="DU200" s="308"/>
      <c r="DV200" s="308"/>
      <c r="DW200" s="308"/>
      <c r="DX200" s="308"/>
      <c r="DY200" s="308"/>
      <c r="DZ200" s="308"/>
      <c r="EA200" s="308"/>
      <c r="EB200" s="308"/>
      <c r="EC200" s="308"/>
      <c r="ED200" s="308"/>
      <c r="EE200" s="308"/>
      <c r="EF200" s="308"/>
      <c r="EG200" s="308"/>
      <c r="EH200" s="308"/>
      <c r="EI200" s="308"/>
      <c r="EJ200" s="308"/>
      <c r="EK200" s="308"/>
      <c r="EL200" s="308"/>
      <c r="EM200" s="308"/>
      <c r="EN200" s="308"/>
      <c r="EO200" s="308"/>
      <c r="EP200" s="308"/>
      <c r="EQ200" s="308"/>
      <c r="ER200" s="308"/>
      <c r="ES200" s="308"/>
      <c r="ET200" s="308"/>
      <c r="EU200" s="308"/>
      <c r="EV200" s="308"/>
      <c r="EW200" s="308"/>
      <c r="EX200" s="308"/>
      <c r="EY200" s="308"/>
      <c r="EZ200" s="308"/>
      <c r="FA200" s="308"/>
      <c r="FB200" s="308"/>
      <c r="FC200" s="308"/>
      <c r="FD200" s="308"/>
      <c r="FE200" s="308"/>
      <c r="FF200" s="308"/>
      <c r="FG200" s="308"/>
      <c r="FH200" s="308"/>
      <c r="FI200" s="308"/>
      <c r="FJ200" s="308"/>
      <c r="FK200" s="308"/>
      <c r="FL200" s="308"/>
      <c r="FM200" s="308"/>
      <c r="FN200" s="308"/>
      <c r="FO200" s="308"/>
      <c r="FP200" s="308"/>
      <c r="FQ200" s="308"/>
      <c r="FR200" s="308"/>
      <c r="FS200" s="308"/>
      <c r="FT200" s="308"/>
      <c r="FU200" s="308"/>
      <c r="FV200" s="308"/>
      <c r="FW200" s="308"/>
      <c r="FX200" s="308"/>
      <c r="FY200" s="308"/>
      <c r="FZ200" s="308"/>
      <c r="GA200" s="308"/>
      <c r="GB200" s="308"/>
      <c r="GC200" s="308"/>
      <c r="GD200" s="308"/>
      <c r="GE200" s="308"/>
      <c r="GF200" s="308"/>
      <c r="GG200" s="308"/>
      <c r="GH200" s="308"/>
      <c r="GI200" s="308"/>
      <c r="GJ200" s="308"/>
      <c r="GK200" s="308"/>
      <c r="GL200" s="308"/>
      <c r="GM200" s="308"/>
      <c r="GN200" s="308"/>
      <c r="GO200" s="308"/>
      <c r="GP200" s="308"/>
      <c r="GQ200" s="308"/>
      <c r="GR200" s="308"/>
      <c r="GS200" s="308"/>
      <c r="GT200" s="308"/>
      <c r="GU200" s="308"/>
      <c r="GV200" s="308"/>
      <c r="GW200" s="308"/>
      <c r="GX200" s="308"/>
      <c r="GY200" s="308"/>
      <c r="GZ200" s="308"/>
      <c r="HA200" s="308"/>
      <c r="HB200" s="308"/>
      <c r="HC200" s="308"/>
      <c r="HD200" s="308"/>
      <c r="HE200" s="308"/>
      <c r="HF200" s="308"/>
      <c r="HG200" s="308"/>
      <c r="HH200" s="308"/>
      <c r="HI200" s="308"/>
      <c r="HJ200" s="308"/>
      <c r="HK200" s="308"/>
      <c r="HL200" s="308"/>
      <c r="HM200" s="308"/>
      <c r="HN200" s="308"/>
      <c r="HO200" s="308"/>
      <c r="HP200" s="308"/>
      <c r="HQ200" s="308"/>
      <c r="HR200" s="308"/>
      <c r="HS200" s="308"/>
      <c r="HT200" s="308"/>
      <c r="HU200" s="308"/>
      <c r="HV200" s="308"/>
      <c r="HW200" s="308"/>
      <c r="HX200" s="308"/>
      <c r="HY200" s="308"/>
      <c r="HZ200" s="308"/>
      <c r="IA200" s="308"/>
      <c r="IB200" s="308"/>
      <c r="IC200" s="308"/>
      <c r="ID200" s="308"/>
      <c r="IE200" s="308"/>
      <c r="IF200" s="308"/>
      <c r="IG200" s="308"/>
      <c r="IH200" s="308"/>
      <c r="II200" s="308"/>
    </row>
    <row r="201" spans="1:243" ht="12" customHeight="1">
      <c r="A201" s="322" t="s">
        <v>113</v>
      </c>
      <c r="B201" s="538"/>
      <c r="C201" s="538"/>
      <c r="D201" s="538"/>
      <c r="E201" s="547"/>
      <c r="F201" s="538"/>
      <c r="G201" s="529"/>
      <c r="H201" s="539">
        <f>SUM(L201:V201)</f>
        <v>8493</v>
      </c>
      <c r="I201" s="539"/>
      <c r="J201" s="540" t="str">
        <f>TEXT(H201*((1-(1/(9*H201))-(1.96/(3*(H201^0.5))))^3),"#,##0")&amp;" - "&amp;TEXT((H201+1)*((1-(1/(9*(H201+1)))+(1.96/(3*(H201+1)^0.5)))^3),"#,##0")</f>
        <v>8,313 - 8,676</v>
      </c>
      <c r="K201" s="539"/>
      <c r="L201" s="539">
        <v>741</v>
      </c>
      <c r="M201" s="539"/>
      <c r="N201" s="539">
        <v>1016</v>
      </c>
      <c r="O201" s="539"/>
      <c r="P201" s="539">
        <v>2704</v>
      </c>
      <c r="Q201" s="539"/>
      <c r="R201" s="539">
        <v>1813</v>
      </c>
      <c r="S201" s="539"/>
      <c r="T201" s="539">
        <v>1098</v>
      </c>
      <c r="U201" s="539"/>
      <c r="V201" s="539">
        <v>1121</v>
      </c>
      <c r="W201" s="539"/>
      <c r="X201" s="541">
        <f>SUM(X203:X224)</f>
        <v>586</v>
      </c>
      <c r="Y201" s="308"/>
      <c r="AA201" s="308"/>
      <c r="AB201" s="308"/>
      <c r="AC201" s="308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  <c r="AP201" s="308"/>
      <c r="AQ201" s="308"/>
      <c r="AR201" s="308"/>
      <c r="AS201" s="308"/>
      <c r="AT201" s="308"/>
      <c r="AU201" s="308"/>
      <c r="AV201" s="308"/>
      <c r="AW201" s="308"/>
      <c r="AX201" s="308"/>
      <c r="AY201" s="308"/>
      <c r="AZ201" s="308"/>
      <c r="BA201" s="308"/>
      <c r="BB201" s="308"/>
      <c r="BC201" s="308"/>
      <c r="BD201" s="308"/>
      <c r="BE201" s="308"/>
      <c r="BF201" s="308"/>
      <c r="BG201" s="308"/>
      <c r="BH201" s="308"/>
      <c r="BI201" s="308"/>
      <c r="BJ201" s="308"/>
      <c r="BK201" s="308"/>
      <c r="BL201" s="308"/>
      <c r="BM201" s="308"/>
      <c r="BN201" s="308"/>
      <c r="BO201" s="308"/>
      <c r="BP201" s="308"/>
      <c r="BQ201" s="308"/>
      <c r="BR201" s="308"/>
      <c r="BS201" s="308"/>
      <c r="BT201" s="308"/>
      <c r="BU201" s="308"/>
      <c r="BV201" s="308"/>
      <c r="BW201" s="308"/>
      <c r="BX201" s="308"/>
      <c r="BY201" s="308"/>
      <c r="BZ201" s="308"/>
      <c r="CA201" s="308"/>
      <c r="CB201" s="308"/>
      <c r="CC201" s="308"/>
      <c r="CD201" s="308"/>
      <c r="CE201" s="308"/>
      <c r="CF201" s="308"/>
      <c r="CG201" s="308"/>
      <c r="CH201" s="308"/>
      <c r="CI201" s="308"/>
      <c r="CJ201" s="308"/>
      <c r="CK201" s="308"/>
      <c r="CL201" s="308"/>
      <c r="CM201" s="308"/>
      <c r="CN201" s="308"/>
      <c r="CO201" s="308"/>
      <c r="CP201" s="308"/>
      <c r="CQ201" s="308"/>
      <c r="CR201" s="308"/>
      <c r="CS201" s="308"/>
      <c r="CT201" s="308"/>
      <c r="CU201" s="308"/>
      <c r="CV201" s="308"/>
      <c r="CW201" s="308"/>
      <c r="CX201" s="308"/>
      <c r="CY201" s="308"/>
      <c r="CZ201" s="308"/>
      <c r="DA201" s="308"/>
      <c r="DB201" s="308"/>
      <c r="DC201" s="308"/>
      <c r="DD201" s="308"/>
      <c r="DE201" s="308"/>
      <c r="DF201" s="308"/>
      <c r="DG201" s="308"/>
      <c r="DH201" s="308"/>
      <c r="DI201" s="308"/>
      <c r="DJ201" s="308"/>
      <c r="DK201" s="308"/>
      <c r="DL201" s="308"/>
      <c r="DM201" s="308"/>
      <c r="DN201" s="308"/>
      <c r="DO201" s="308"/>
      <c r="DP201" s="308"/>
      <c r="DQ201" s="308"/>
      <c r="DR201" s="308"/>
      <c r="DS201" s="308"/>
      <c r="DT201" s="308"/>
      <c r="DU201" s="308"/>
      <c r="DV201" s="308"/>
      <c r="DW201" s="308"/>
      <c r="DX201" s="308"/>
      <c r="DY201" s="308"/>
      <c r="DZ201" s="308"/>
      <c r="EA201" s="308"/>
      <c r="EB201" s="308"/>
      <c r="EC201" s="308"/>
      <c r="ED201" s="308"/>
      <c r="EE201" s="308"/>
      <c r="EF201" s="308"/>
      <c r="EG201" s="308"/>
      <c r="EH201" s="308"/>
      <c r="EI201" s="308"/>
      <c r="EJ201" s="308"/>
      <c r="EK201" s="308"/>
      <c r="EL201" s="308"/>
      <c r="EM201" s="308"/>
      <c r="EN201" s="308"/>
      <c r="EO201" s="308"/>
      <c r="EP201" s="308"/>
      <c r="EQ201" s="308"/>
      <c r="ER201" s="308"/>
      <c r="ES201" s="308"/>
      <c r="ET201" s="308"/>
      <c r="EU201" s="308"/>
      <c r="EV201" s="308"/>
      <c r="EW201" s="308"/>
      <c r="EX201" s="308"/>
      <c r="EY201" s="308"/>
      <c r="EZ201" s="308"/>
      <c r="FA201" s="308"/>
      <c r="FB201" s="308"/>
      <c r="FC201" s="308"/>
      <c r="FD201" s="308"/>
      <c r="FE201" s="308"/>
      <c r="FF201" s="308"/>
      <c r="FG201" s="308"/>
      <c r="FH201" s="308"/>
      <c r="FI201" s="308"/>
      <c r="FJ201" s="308"/>
      <c r="FK201" s="308"/>
      <c r="FL201" s="308"/>
      <c r="FM201" s="308"/>
      <c r="FN201" s="308"/>
      <c r="FO201" s="308"/>
      <c r="FP201" s="308"/>
      <c r="FQ201" s="308"/>
      <c r="FR201" s="308"/>
      <c r="FS201" s="308"/>
      <c r="FT201" s="308"/>
      <c r="FU201" s="308"/>
      <c r="FV201" s="308"/>
      <c r="FW201" s="308"/>
      <c r="FX201" s="308"/>
      <c r="FY201" s="308"/>
      <c r="FZ201" s="308"/>
      <c r="GA201" s="308"/>
      <c r="GB201" s="308"/>
      <c r="GC201" s="308"/>
      <c r="GD201" s="308"/>
      <c r="GE201" s="308"/>
      <c r="GF201" s="308"/>
      <c r="GG201" s="308"/>
      <c r="GH201" s="308"/>
      <c r="GI201" s="308"/>
      <c r="GJ201" s="308"/>
      <c r="GK201" s="308"/>
      <c r="GL201" s="308"/>
      <c r="GM201" s="308"/>
      <c r="GN201" s="308"/>
      <c r="GO201" s="308"/>
      <c r="GP201" s="308"/>
      <c r="GQ201" s="308"/>
      <c r="GR201" s="308"/>
      <c r="GS201" s="308"/>
      <c r="GT201" s="308"/>
      <c r="GU201" s="308"/>
      <c r="GV201" s="308"/>
      <c r="GW201" s="308"/>
      <c r="GX201" s="308"/>
      <c r="GY201" s="308"/>
      <c r="GZ201" s="308"/>
      <c r="HA201" s="308"/>
      <c r="HB201" s="308"/>
      <c r="HC201" s="308"/>
      <c r="HD201" s="308"/>
      <c r="HE201" s="308"/>
      <c r="HF201" s="308"/>
      <c r="HG201" s="308"/>
      <c r="HH201" s="308"/>
      <c r="HI201" s="308"/>
      <c r="HJ201" s="308"/>
      <c r="HK201" s="308"/>
      <c r="HL201" s="308"/>
      <c r="HM201" s="308"/>
      <c r="HN201" s="308"/>
      <c r="HO201" s="308"/>
      <c r="HP201" s="308"/>
      <c r="HQ201" s="308"/>
      <c r="HR201" s="308"/>
      <c r="HS201" s="308"/>
      <c r="HT201" s="308"/>
      <c r="HU201" s="308"/>
      <c r="HV201" s="308"/>
      <c r="HW201" s="308"/>
      <c r="HX201" s="308"/>
      <c r="HY201" s="308"/>
      <c r="HZ201" s="308"/>
      <c r="IA201" s="308"/>
      <c r="IB201" s="308"/>
      <c r="IC201" s="308"/>
      <c r="ID201" s="308"/>
      <c r="IE201" s="308"/>
      <c r="IF201" s="308"/>
      <c r="IG201" s="308"/>
      <c r="IH201" s="308"/>
      <c r="II201" s="308"/>
    </row>
    <row r="202" spans="1:24" ht="12" customHeight="1">
      <c r="A202" s="323"/>
      <c r="B202" s="542"/>
      <c r="C202" s="542"/>
      <c r="D202" s="542"/>
      <c r="E202" s="547"/>
      <c r="F202" s="542"/>
      <c r="G202" s="529"/>
      <c r="H202" s="539"/>
      <c r="I202" s="543"/>
      <c r="J202" s="544"/>
      <c r="K202" s="543"/>
      <c r="L202" s="543"/>
      <c r="M202" s="543"/>
      <c r="N202" s="543"/>
      <c r="O202" s="543"/>
      <c r="P202" s="543"/>
      <c r="Q202" s="543"/>
      <c r="R202" s="543"/>
      <c r="S202" s="543"/>
      <c r="T202" s="543"/>
      <c r="U202" s="543"/>
      <c r="V202" s="543"/>
      <c r="W202" s="543"/>
      <c r="X202" s="545"/>
    </row>
    <row r="203" spans="1:24" ht="12" customHeight="1">
      <c r="A203" s="323"/>
      <c r="B203" s="542"/>
      <c r="C203" s="542"/>
      <c r="D203" s="542" t="s">
        <v>247</v>
      </c>
      <c r="E203" s="542" t="s">
        <v>861</v>
      </c>
      <c r="F203" s="542" t="s">
        <v>1168</v>
      </c>
      <c r="G203" s="529"/>
      <c r="H203" s="539">
        <f aca="true" t="shared" si="20" ref="H203:H224">SUM(L203:V203)</f>
        <v>167</v>
      </c>
      <c r="I203" s="543"/>
      <c r="J203" s="544" t="str">
        <f aca="true" t="shared" si="21" ref="J203:J224">TEXT(H203*((1-(1/(9*H203))-(1.96/(3*(H203^0.5))))^3),"#,##0")&amp;" - "&amp;TEXT((H203+1)*((1-(1/(9*(H203+1)))+(1.96/(3*(H203+1)^0.5)))^3),"#,##0")</f>
        <v>143 - 194</v>
      </c>
      <c r="K203" s="543"/>
      <c r="L203" s="543">
        <v>21</v>
      </c>
      <c r="M203" s="543"/>
      <c r="N203" s="543">
        <v>23</v>
      </c>
      <c r="O203" s="543"/>
      <c r="P203" s="543">
        <v>41</v>
      </c>
      <c r="Q203" s="543"/>
      <c r="R203" s="543">
        <v>39</v>
      </c>
      <c r="S203" s="543"/>
      <c r="T203" s="543">
        <v>17</v>
      </c>
      <c r="U203" s="543"/>
      <c r="V203" s="543">
        <v>26</v>
      </c>
      <c r="W203" s="543"/>
      <c r="X203" s="545">
        <v>18</v>
      </c>
    </row>
    <row r="204" spans="1:24" ht="12" customHeight="1">
      <c r="A204" s="323"/>
      <c r="B204" s="542"/>
      <c r="C204" s="542"/>
      <c r="D204" s="542" t="s">
        <v>248</v>
      </c>
      <c r="E204" s="542" t="s">
        <v>857</v>
      </c>
      <c r="F204" s="542" t="s">
        <v>301</v>
      </c>
      <c r="G204" s="529"/>
      <c r="H204" s="539">
        <f t="shared" si="20"/>
        <v>154</v>
      </c>
      <c r="I204" s="543"/>
      <c r="J204" s="544" t="str">
        <f t="shared" si="21"/>
        <v>131 - 180</v>
      </c>
      <c r="K204" s="543"/>
      <c r="L204" s="543">
        <v>10</v>
      </c>
      <c r="M204" s="543"/>
      <c r="N204" s="543">
        <v>19</v>
      </c>
      <c r="O204" s="543"/>
      <c r="P204" s="543">
        <v>48</v>
      </c>
      <c r="Q204" s="543"/>
      <c r="R204" s="543">
        <v>27</v>
      </c>
      <c r="S204" s="543"/>
      <c r="T204" s="543">
        <v>29</v>
      </c>
      <c r="U204" s="543"/>
      <c r="V204" s="543">
        <v>21</v>
      </c>
      <c r="W204" s="543"/>
      <c r="X204" s="545">
        <v>9</v>
      </c>
    </row>
    <row r="205" spans="1:24" ht="12" customHeight="1">
      <c r="A205" s="323"/>
      <c r="B205" s="542"/>
      <c r="C205" s="542"/>
      <c r="D205" s="542" t="s">
        <v>249</v>
      </c>
      <c r="E205" s="542" t="s">
        <v>858</v>
      </c>
      <c r="F205" s="542" t="s">
        <v>302</v>
      </c>
      <c r="G205" s="529"/>
      <c r="H205" s="539">
        <f t="shared" si="20"/>
        <v>363</v>
      </c>
      <c r="I205" s="543"/>
      <c r="J205" s="544" t="str">
        <f t="shared" si="21"/>
        <v>327 - 402</v>
      </c>
      <c r="K205" s="543"/>
      <c r="L205" s="543">
        <v>37</v>
      </c>
      <c r="M205" s="543"/>
      <c r="N205" s="543">
        <v>39</v>
      </c>
      <c r="O205" s="543"/>
      <c r="P205" s="543">
        <v>119</v>
      </c>
      <c r="Q205" s="543"/>
      <c r="R205" s="543">
        <v>73</v>
      </c>
      <c r="S205" s="543"/>
      <c r="T205" s="543">
        <v>48</v>
      </c>
      <c r="U205" s="543"/>
      <c r="V205" s="543">
        <v>47</v>
      </c>
      <c r="W205" s="543"/>
      <c r="X205" s="545">
        <v>33</v>
      </c>
    </row>
    <row r="206" spans="1:24" ht="12" customHeight="1">
      <c r="A206" s="323"/>
      <c r="B206" s="542"/>
      <c r="C206" s="542"/>
      <c r="D206" s="542" t="s">
        <v>250</v>
      </c>
      <c r="E206" s="542" t="s">
        <v>857</v>
      </c>
      <c r="F206" s="542" t="s">
        <v>528</v>
      </c>
      <c r="G206" s="529"/>
      <c r="H206" s="539">
        <f t="shared" si="20"/>
        <v>476</v>
      </c>
      <c r="I206" s="543"/>
      <c r="J206" s="544" t="str">
        <f t="shared" si="21"/>
        <v>434 - 521</v>
      </c>
      <c r="K206" s="543"/>
      <c r="L206" s="543">
        <v>33</v>
      </c>
      <c r="M206" s="543"/>
      <c r="N206" s="543">
        <v>54</v>
      </c>
      <c r="O206" s="543"/>
      <c r="P206" s="543">
        <v>146</v>
      </c>
      <c r="Q206" s="543"/>
      <c r="R206" s="543">
        <v>103</v>
      </c>
      <c r="S206" s="543"/>
      <c r="T206" s="543">
        <v>73</v>
      </c>
      <c r="U206" s="543"/>
      <c r="V206" s="543">
        <v>67</v>
      </c>
      <c r="W206" s="543"/>
      <c r="X206" s="545">
        <v>34</v>
      </c>
    </row>
    <row r="207" spans="1:24" ht="12" customHeight="1">
      <c r="A207" s="323"/>
      <c r="B207" s="542"/>
      <c r="C207" s="542"/>
      <c r="D207" s="542" t="s">
        <v>251</v>
      </c>
      <c r="E207" s="542" t="s">
        <v>859</v>
      </c>
      <c r="F207" s="542" t="s">
        <v>303</v>
      </c>
      <c r="G207" s="529"/>
      <c r="H207" s="539">
        <f t="shared" si="20"/>
        <v>1268</v>
      </c>
      <c r="I207" s="543"/>
      <c r="J207" s="544" t="str">
        <f t="shared" si="21"/>
        <v>1,199 - 1,340</v>
      </c>
      <c r="K207" s="543"/>
      <c r="L207" s="543">
        <v>87</v>
      </c>
      <c r="M207" s="543"/>
      <c r="N207" s="543">
        <v>144</v>
      </c>
      <c r="O207" s="543"/>
      <c r="P207" s="543">
        <v>437</v>
      </c>
      <c r="Q207" s="543"/>
      <c r="R207" s="543">
        <v>299</v>
      </c>
      <c r="S207" s="543"/>
      <c r="T207" s="543">
        <v>163</v>
      </c>
      <c r="U207" s="543"/>
      <c r="V207" s="543">
        <v>138</v>
      </c>
      <c r="W207" s="543"/>
      <c r="X207" s="545">
        <v>64</v>
      </c>
    </row>
    <row r="208" spans="1:24" ht="12" customHeight="1">
      <c r="A208" s="323"/>
      <c r="B208" s="542"/>
      <c r="C208" s="542"/>
      <c r="D208" s="542" t="s">
        <v>252</v>
      </c>
      <c r="E208" s="542" t="s">
        <v>860</v>
      </c>
      <c r="F208" s="542" t="s">
        <v>304</v>
      </c>
      <c r="G208" s="529"/>
      <c r="H208" s="539">
        <f t="shared" si="20"/>
        <v>354</v>
      </c>
      <c r="I208" s="543"/>
      <c r="J208" s="544" t="str">
        <f t="shared" si="21"/>
        <v>318 - 393</v>
      </c>
      <c r="K208" s="543"/>
      <c r="L208" s="543">
        <v>28</v>
      </c>
      <c r="M208" s="543"/>
      <c r="N208" s="543">
        <v>54</v>
      </c>
      <c r="O208" s="543"/>
      <c r="P208" s="543">
        <v>109</v>
      </c>
      <c r="Q208" s="543"/>
      <c r="R208" s="543">
        <v>71</v>
      </c>
      <c r="S208" s="543"/>
      <c r="T208" s="543">
        <v>47</v>
      </c>
      <c r="U208" s="543"/>
      <c r="V208" s="543">
        <v>45</v>
      </c>
      <c r="W208" s="543"/>
      <c r="X208" s="545">
        <v>25</v>
      </c>
    </row>
    <row r="209" spans="1:24" ht="12" customHeight="1">
      <c r="A209" s="323"/>
      <c r="B209" s="542"/>
      <c r="C209" s="542"/>
      <c r="D209" s="542" t="s">
        <v>253</v>
      </c>
      <c r="E209" s="542" t="s">
        <v>860</v>
      </c>
      <c r="F209" s="542" t="s">
        <v>305</v>
      </c>
      <c r="G209" s="529"/>
      <c r="H209" s="539">
        <f t="shared" si="20"/>
        <v>148</v>
      </c>
      <c r="I209" s="543"/>
      <c r="J209" s="544" t="str">
        <f t="shared" si="21"/>
        <v>125 - 174</v>
      </c>
      <c r="K209" s="543"/>
      <c r="L209" s="543">
        <v>17</v>
      </c>
      <c r="M209" s="543"/>
      <c r="N209" s="543">
        <v>24</v>
      </c>
      <c r="O209" s="543"/>
      <c r="P209" s="543">
        <v>58</v>
      </c>
      <c r="Q209" s="543"/>
      <c r="R209" s="543">
        <v>18</v>
      </c>
      <c r="S209" s="543"/>
      <c r="T209" s="543">
        <v>13</v>
      </c>
      <c r="U209" s="543"/>
      <c r="V209" s="543">
        <v>18</v>
      </c>
      <c r="W209" s="543"/>
      <c r="X209" s="545">
        <v>11</v>
      </c>
    </row>
    <row r="210" spans="1:24" ht="12" customHeight="1">
      <c r="A210" s="323"/>
      <c r="B210" s="542"/>
      <c r="C210" s="542"/>
      <c r="D210" s="542" t="s">
        <v>254</v>
      </c>
      <c r="E210" s="542" t="s">
        <v>861</v>
      </c>
      <c r="F210" s="542" t="s">
        <v>306</v>
      </c>
      <c r="G210" s="529"/>
      <c r="H210" s="539">
        <f t="shared" si="20"/>
        <v>287</v>
      </c>
      <c r="I210" s="543"/>
      <c r="J210" s="544" t="str">
        <f t="shared" si="21"/>
        <v>255 - 322</v>
      </c>
      <c r="K210" s="543"/>
      <c r="L210" s="543">
        <v>27</v>
      </c>
      <c r="M210" s="543"/>
      <c r="N210" s="543">
        <v>49</v>
      </c>
      <c r="O210" s="543"/>
      <c r="P210" s="543">
        <v>76</v>
      </c>
      <c r="Q210" s="543"/>
      <c r="R210" s="543">
        <v>53</v>
      </c>
      <c r="S210" s="543"/>
      <c r="T210" s="543">
        <v>39</v>
      </c>
      <c r="U210" s="543"/>
      <c r="V210" s="543">
        <v>43</v>
      </c>
      <c r="W210" s="543"/>
      <c r="X210" s="545">
        <v>19</v>
      </c>
    </row>
    <row r="211" spans="1:24" ht="12" customHeight="1">
      <c r="A211" s="323"/>
      <c r="B211" s="542"/>
      <c r="C211" s="542"/>
      <c r="D211" s="542" t="s">
        <v>255</v>
      </c>
      <c r="E211" s="542" t="s">
        <v>861</v>
      </c>
      <c r="F211" s="542" t="s">
        <v>307</v>
      </c>
      <c r="G211" s="529"/>
      <c r="H211" s="539">
        <f t="shared" si="20"/>
        <v>265</v>
      </c>
      <c r="I211" s="543"/>
      <c r="J211" s="544" t="str">
        <f t="shared" si="21"/>
        <v>234 - 299</v>
      </c>
      <c r="K211" s="543"/>
      <c r="L211" s="543">
        <v>25</v>
      </c>
      <c r="M211" s="543"/>
      <c r="N211" s="543">
        <v>45</v>
      </c>
      <c r="O211" s="543"/>
      <c r="P211" s="543">
        <v>85</v>
      </c>
      <c r="Q211" s="543"/>
      <c r="R211" s="543">
        <v>40</v>
      </c>
      <c r="S211" s="543"/>
      <c r="T211" s="543">
        <v>31</v>
      </c>
      <c r="U211" s="543"/>
      <c r="V211" s="543">
        <v>39</v>
      </c>
      <c r="W211" s="543"/>
      <c r="X211" s="545">
        <v>15</v>
      </c>
    </row>
    <row r="212" spans="1:24" ht="12" customHeight="1">
      <c r="A212" s="323"/>
      <c r="B212" s="542"/>
      <c r="C212" s="542"/>
      <c r="D212" s="542" t="s">
        <v>256</v>
      </c>
      <c r="E212" s="542" t="s">
        <v>861</v>
      </c>
      <c r="F212" s="542" t="s">
        <v>308</v>
      </c>
      <c r="G212" s="529"/>
      <c r="H212" s="539">
        <f t="shared" si="20"/>
        <v>455</v>
      </c>
      <c r="I212" s="543"/>
      <c r="J212" s="544" t="str">
        <f t="shared" si="21"/>
        <v>414 - 499</v>
      </c>
      <c r="K212" s="543"/>
      <c r="L212" s="543">
        <v>49</v>
      </c>
      <c r="M212" s="543"/>
      <c r="N212" s="543">
        <v>56</v>
      </c>
      <c r="O212" s="543"/>
      <c r="P212" s="543">
        <v>136</v>
      </c>
      <c r="Q212" s="543"/>
      <c r="R212" s="543">
        <v>98</v>
      </c>
      <c r="S212" s="543"/>
      <c r="T212" s="543">
        <v>53</v>
      </c>
      <c r="U212" s="543"/>
      <c r="V212" s="543">
        <v>63</v>
      </c>
      <c r="W212" s="543"/>
      <c r="X212" s="545">
        <v>30</v>
      </c>
    </row>
    <row r="213" spans="1:24" ht="12" customHeight="1">
      <c r="A213" s="323"/>
      <c r="B213" s="542"/>
      <c r="C213" s="542"/>
      <c r="D213" s="542" t="s">
        <v>257</v>
      </c>
      <c r="E213" s="542" t="s">
        <v>861</v>
      </c>
      <c r="F213" s="542" t="s">
        <v>309</v>
      </c>
      <c r="G213" s="529"/>
      <c r="H213" s="539">
        <f t="shared" si="20"/>
        <v>312</v>
      </c>
      <c r="I213" s="543"/>
      <c r="J213" s="544" t="str">
        <f t="shared" si="21"/>
        <v>278 - 349</v>
      </c>
      <c r="K213" s="543"/>
      <c r="L213" s="543">
        <v>29</v>
      </c>
      <c r="M213" s="543"/>
      <c r="N213" s="543">
        <v>28</v>
      </c>
      <c r="O213" s="543"/>
      <c r="P213" s="543">
        <v>88</v>
      </c>
      <c r="Q213" s="543"/>
      <c r="R213" s="543">
        <v>67</v>
      </c>
      <c r="S213" s="543"/>
      <c r="T213" s="543">
        <v>38</v>
      </c>
      <c r="U213" s="543"/>
      <c r="V213" s="543">
        <v>62</v>
      </c>
      <c r="W213" s="543"/>
      <c r="X213" s="545">
        <v>28</v>
      </c>
    </row>
    <row r="214" spans="1:24" ht="12" customHeight="1">
      <c r="A214" s="323"/>
      <c r="B214" s="542"/>
      <c r="C214" s="542"/>
      <c r="D214" s="542" t="s">
        <v>258</v>
      </c>
      <c r="E214" s="542" t="s">
        <v>857</v>
      </c>
      <c r="F214" s="542" t="s">
        <v>531</v>
      </c>
      <c r="G214" s="529"/>
      <c r="H214" s="539">
        <f t="shared" si="20"/>
        <v>190</v>
      </c>
      <c r="I214" s="543"/>
      <c r="J214" s="544" t="str">
        <f t="shared" si="21"/>
        <v>164 - 219</v>
      </c>
      <c r="K214" s="543"/>
      <c r="L214" s="543">
        <v>14</v>
      </c>
      <c r="M214" s="543"/>
      <c r="N214" s="543">
        <v>17</v>
      </c>
      <c r="O214" s="543"/>
      <c r="P214" s="543">
        <v>65</v>
      </c>
      <c r="Q214" s="543"/>
      <c r="R214" s="543">
        <v>52</v>
      </c>
      <c r="S214" s="543"/>
      <c r="T214" s="543">
        <v>21</v>
      </c>
      <c r="U214" s="543"/>
      <c r="V214" s="543">
        <v>21</v>
      </c>
      <c r="W214" s="543"/>
      <c r="X214" s="545">
        <v>21</v>
      </c>
    </row>
    <row r="215" spans="1:26" s="176" customFormat="1" ht="12" customHeight="1">
      <c r="A215" s="323"/>
      <c r="B215" s="542"/>
      <c r="C215" s="542"/>
      <c r="D215" s="542" t="s">
        <v>259</v>
      </c>
      <c r="E215" s="542" t="s">
        <v>857</v>
      </c>
      <c r="F215" s="542" t="s">
        <v>310</v>
      </c>
      <c r="G215" s="529"/>
      <c r="H215" s="539">
        <f t="shared" si="20"/>
        <v>175</v>
      </c>
      <c r="I215" s="543"/>
      <c r="J215" s="544" t="str">
        <f t="shared" si="21"/>
        <v>150 - 203</v>
      </c>
      <c r="K215" s="543"/>
      <c r="L215" s="543">
        <v>12</v>
      </c>
      <c r="M215" s="543"/>
      <c r="N215" s="543">
        <v>24</v>
      </c>
      <c r="O215" s="543"/>
      <c r="P215" s="543">
        <v>50</v>
      </c>
      <c r="Q215" s="543"/>
      <c r="R215" s="543">
        <v>33</v>
      </c>
      <c r="S215" s="543"/>
      <c r="T215" s="543">
        <v>19</v>
      </c>
      <c r="U215" s="543"/>
      <c r="V215" s="543">
        <v>37</v>
      </c>
      <c r="W215" s="543"/>
      <c r="X215" s="545">
        <v>11</v>
      </c>
      <c r="Z215" s="17"/>
    </row>
    <row r="216" spans="1:24" ht="12" customHeight="1">
      <c r="A216" s="323"/>
      <c r="B216" s="542"/>
      <c r="C216" s="542"/>
      <c r="D216" s="542" t="s">
        <v>260</v>
      </c>
      <c r="E216" s="542" t="s">
        <v>858</v>
      </c>
      <c r="F216" s="542" t="s">
        <v>530</v>
      </c>
      <c r="G216" s="529"/>
      <c r="H216" s="539">
        <f t="shared" si="20"/>
        <v>343</v>
      </c>
      <c r="I216" s="543"/>
      <c r="J216" s="544" t="str">
        <f t="shared" si="21"/>
        <v>308 - 381</v>
      </c>
      <c r="K216" s="543"/>
      <c r="L216" s="543">
        <v>26</v>
      </c>
      <c r="M216" s="543"/>
      <c r="N216" s="543">
        <v>40</v>
      </c>
      <c r="O216" s="543"/>
      <c r="P216" s="543">
        <v>110</v>
      </c>
      <c r="Q216" s="543"/>
      <c r="R216" s="543">
        <v>81</v>
      </c>
      <c r="S216" s="543"/>
      <c r="T216" s="543">
        <v>46</v>
      </c>
      <c r="U216" s="543"/>
      <c r="V216" s="543">
        <v>40</v>
      </c>
      <c r="W216" s="543"/>
      <c r="X216" s="545">
        <v>23</v>
      </c>
    </row>
    <row r="217" spans="1:24" ht="12" customHeight="1">
      <c r="A217" s="323"/>
      <c r="B217" s="542"/>
      <c r="C217" s="542"/>
      <c r="D217" s="542" t="s">
        <v>261</v>
      </c>
      <c r="E217" s="542" t="s">
        <v>857</v>
      </c>
      <c r="F217" s="542" t="s">
        <v>311</v>
      </c>
      <c r="G217" s="529"/>
      <c r="H217" s="539">
        <f t="shared" si="20"/>
        <v>465</v>
      </c>
      <c r="I217" s="543"/>
      <c r="J217" s="544" t="str">
        <f t="shared" si="21"/>
        <v>424 - 509</v>
      </c>
      <c r="K217" s="543"/>
      <c r="L217" s="543">
        <v>41</v>
      </c>
      <c r="M217" s="543"/>
      <c r="N217" s="543">
        <v>53</v>
      </c>
      <c r="O217" s="543"/>
      <c r="P217" s="543">
        <v>138</v>
      </c>
      <c r="Q217" s="543"/>
      <c r="R217" s="543">
        <v>110</v>
      </c>
      <c r="S217" s="543"/>
      <c r="T217" s="543">
        <v>60</v>
      </c>
      <c r="U217" s="543"/>
      <c r="V217" s="543">
        <v>63</v>
      </c>
      <c r="W217" s="543"/>
      <c r="X217" s="545">
        <v>26</v>
      </c>
    </row>
    <row r="218" spans="1:24" ht="12" customHeight="1">
      <c r="A218" s="323"/>
      <c r="B218" s="542"/>
      <c r="C218" s="542"/>
      <c r="D218" s="542" t="s">
        <v>262</v>
      </c>
      <c r="E218" s="542" t="s">
        <v>860</v>
      </c>
      <c r="F218" s="542" t="s">
        <v>312</v>
      </c>
      <c r="G218" s="529"/>
      <c r="H218" s="539">
        <f t="shared" si="20"/>
        <v>270</v>
      </c>
      <c r="I218" s="543"/>
      <c r="J218" s="544" t="str">
        <f t="shared" si="21"/>
        <v>239 - 304</v>
      </c>
      <c r="K218" s="543"/>
      <c r="L218" s="543">
        <v>36</v>
      </c>
      <c r="M218" s="543"/>
      <c r="N218" s="543">
        <v>33</v>
      </c>
      <c r="O218" s="543"/>
      <c r="P218" s="543">
        <v>82</v>
      </c>
      <c r="Q218" s="543"/>
      <c r="R218" s="543">
        <v>57</v>
      </c>
      <c r="S218" s="543"/>
      <c r="T218" s="543">
        <v>33</v>
      </c>
      <c r="U218" s="543"/>
      <c r="V218" s="543">
        <v>29</v>
      </c>
      <c r="W218" s="543"/>
      <c r="X218" s="545">
        <v>25</v>
      </c>
    </row>
    <row r="219" spans="1:24" ht="12" customHeight="1">
      <c r="A219" s="323"/>
      <c r="B219" s="542"/>
      <c r="C219" s="542"/>
      <c r="D219" s="542" t="s">
        <v>263</v>
      </c>
      <c r="E219" s="542" t="s">
        <v>860</v>
      </c>
      <c r="F219" s="542" t="s">
        <v>533</v>
      </c>
      <c r="G219" s="529"/>
      <c r="H219" s="539">
        <f t="shared" si="20"/>
        <v>245</v>
      </c>
      <c r="I219" s="543"/>
      <c r="J219" s="544" t="str">
        <f t="shared" si="21"/>
        <v>215 - 278</v>
      </c>
      <c r="K219" s="543"/>
      <c r="L219" s="543">
        <v>29</v>
      </c>
      <c r="M219" s="543"/>
      <c r="N219" s="543">
        <v>28</v>
      </c>
      <c r="O219" s="543"/>
      <c r="P219" s="543">
        <v>56</v>
      </c>
      <c r="Q219" s="543"/>
      <c r="R219" s="543">
        <v>52</v>
      </c>
      <c r="S219" s="543"/>
      <c r="T219" s="543">
        <v>28</v>
      </c>
      <c r="U219" s="543"/>
      <c r="V219" s="543">
        <v>52</v>
      </c>
      <c r="W219" s="543"/>
      <c r="X219" s="545">
        <v>22</v>
      </c>
    </row>
    <row r="220" spans="1:24" ht="12" customHeight="1">
      <c r="A220" s="323"/>
      <c r="B220" s="542"/>
      <c r="C220" s="542"/>
      <c r="D220" s="542" t="s">
        <v>264</v>
      </c>
      <c r="E220" s="542" t="s">
        <v>858</v>
      </c>
      <c r="F220" s="542" t="s">
        <v>529</v>
      </c>
      <c r="G220" s="529"/>
      <c r="H220" s="539">
        <f t="shared" si="20"/>
        <v>817</v>
      </c>
      <c r="I220" s="543"/>
      <c r="J220" s="544" t="str">
        <f t="shared" si="21"/>
        <v>762 - 875</v>
      </c>
      <c r="K220" s="543"/>
      <c r="L220" s="543">
        <v>72</v>
      </c>
      <c r="M220" s="543"/>
      <c r="N220" s="543">
        <v>84</v>
      </c>
      <c r="O220" s="543"/>
      <c r="P220" s="543">
        <v>275</v>
      </c>
      <c r="Q220" s="543"/>
      <c r="R220" s="543">
        <v>186</v>
      </c>
      <c r="S220" s="543"/>
      <c r="T220" s="543">
        <v>106</v>
      </c>
      <c r="U220" s="543"/>
      <c r="V220" s="543">
        <v>94</v>
      </c>
      <c r="W220" s="543"/>
      <c r="X220" s="545">
        <v>53</v>
      </c>
    </row>
    <row r="221" spans="1:24" ht="12" customHeight="1">
      <c r="A221" s="323"/>
      <c r="B221" s="542"/>
      <c r="C221" s="542"/>
      <c r="D221" s="542" t="s">
        <v>265</v>
      </c>
      <c r="E221" s="542" t="s">
        <v>858</v>
      </c>
      <c r="F221" s="542" t="s">
        <v>313</v>
      </c>
      <c r="G221" s="529"/>
      <c r="H221" s="539">
        <f t="shared" si="20"/>
        <v>711</v>
      </c>
      <c r="I221" s="543"/>
      <c r="J221" s="544" t="str">
        <f t="shared" si="21"/>
        <v>660 - 765</v>
      </c>
      <c r="K221" s="543"/>
      <c r="L221" s="543">
        <v>52</v>
      </c>
      <c r="M221" s="543"/>
      <c r="N221" s="543">
        <v>73</v>
      </c>
      <c r="O221" s="543"/>
      <c r="P221" s="543">
        <v>254</v>
      </c>
      <c r="Q221" s="543"/>
      <c r="R221" s="543">
        <v>157</v>
      </c>
      <c r="S221" s="543"/>
      <c r="T221" s="543">
        <v>89</v>
      </c>
      <c r="U221" s="543"/>
      <c r="V221" s="543">
        <v>86</v>
      </c>
      <c r="W221" s="543"/>
      <c r="X221" s="545">
        <v>36</v>
      </c>
    </row>
    <row r="222" spans="1:24" ht="12" customHeight="1">
      <c r="A222" s="323"/>
      <c r="B222" s="542"/>
      <c r="C222" s="542"/>
      <c r="D222" s="542" t="s">
        <v>266</v>
      </c>
      <c r="E222" s="542" t="s">
        <v>859</v>
      </c>
      <c r="F222" s="542" t="s">
        <v>314</v>
      </c>
      <c r="G222" s="529"/>
      <c r="H222" s="539">
        <f t="shared" si="20"/>
        <v>324</v>
      </c>
      <c r="I222" s="543"/>
      <c r="J222" s="544" t="str">
        <f t="shared" si="21"/>
        <v>290 - 361</v>
      </c>
      <c r="K222" s="543"/>
      <c r="L222" s="543">
        <v>30</v>
      </c>
      <c r="M222" s="543"/>
      <c r="N222" s="543">
        <v>47</v>
      </c>
      <c r="O222" s="543"/>
      <c r="P222" s="543">
        <v>105</v>
      </c>
      <c r="Q222" s="543"/>
      <c r="R222" s="543">
        <v>54</v>
      </c>
      <c r="S222" s="543"/>
      <c r="T222" s="543">
        <v>45</v>
      </c>
      <c r="U222" s="543"/>
      <c r="V222" s="543">
        <v>43</v>
      </c>
      <c r="W222" s="543"/>
      <c r="X222" s="545">
        <v>21</v>
      </c>
    </row>
    <row r="223" spans="1:24" ht="12" customHeight="1">
      <c r="A223" s="323"/>
      <c r="B223" s="542"/>
      <c r="C223" s="542"/>
      <c r="D223" s="542" t="s">
        <v>267</v>
      </c>
      <c r="E223" s="542" t="s">
        <v>857</v>
      </c>
      <c r="F223" s="542" t="s">
        <v>315</v>
      </c>
      <c r="G223" s="529"/>
      <c r="H223" s="539">
        <f t="shared" si="20"/>
        <v>249</v>
      </c>
      <c r="I223" s="543"/>
      <c r="J223" s="544" t="str">
        <f t="shared" si="21"/>
        <v>219 - 282</v>
      </c>
      <c r="K223" s="543"/>
      <c r="L223" s="543">
        <v>27</v>
      </c>
      <c r="M223" s="543"/>
      <c r="N223" s="543">
        <v>23</v>
      </c>
      <c r="O223" s="543"/>
      <c r="P223" s="543">
        <v>77</v>
      </c>
      <c r="Q223" s="543"/>
      <c r="R223" s="543">
        <v>54</v>
      </c>
      <c r="S223" s="543"/>
      <c r="T223" s="543">
        <v>36</v>
      </c>
      <c r="U223" s="543"/>
      <c r="V223" s="543">
        <v>32</v>
      </c>
      <c r="W223" s="543"/>
      <c r="X223" s="545">
        <v>27</v>
      </c>
    </row>
    <row r="224" spans="1:24" ht="12" customHeight="1">
      <c r="A224" s="323"/>
      <c r="B224" s="542"/>
      <c r="C224" s="542"/>
      <c r="D224" s="542" t="s">
        <v>268</v>
      </c>
      <c r="E224" s="542" t="s">
        <v>861</v>
      </c>
      <c r="F224" s="542" t="s">
        <v>316</v>
      </c>
      <c r="G224" s="529"/>
      <c r="H224" s="539">
        <f t="shared" si="20"/>
        <v>455</v>
      </c>
      <c r="I224" s="543"/>
      <c r="J224" s="544" t="str">
        <f t="shared" si="21"/>
        <v>414 - 499</v>
      </c>
      <c r="K224" s="543"/>
      <c r="L224" s="543">
        <v>39</v>
      </c>
      <c r="M224" s="543"/>
      <c r="N224" s="543">
        <v>60</v>
      </c>
      <c r="O224" s="543"/>
      <c r="P224" s="543">
        <v>149</v>
      </c>
      <c r="Q224" s="543"/>
      <c r="R224" s="543">
        <v>89</v>
      </c>
      <c r="S224" s="543"/>
      <c r="T224" s="543">
        <v>63</v>
      </c>
      <c r="U224" s="543"/>
      <c r="V224" s="543">
        <v>55</v>
      </c>
      <c r="W224" s="543"/>
      <c r="X224" s="545">
        <v>35</v>
      </c>
    </row>
    <row r="225" spans="1:24" ht="12" customHeight="1">
      <c r="A225" s="326"/>
      <c r="B225" s="530"/>
      <c r="C225" s="530"/>
      <c r="D225" s="530"/>
      <c r="E225" s="548"/>
      <c r="F225" s="530"/>
      <c r="G225" s="530"/>
      <c r="H225" s="549"/>
      <c r="I225" s="530"/>
      <c r="J225" s="550"/>
      <c r="K225" s="530"/>
      <c r="L225" s="549"/>
      <c r="M225" s="549"/>
      <c r="N225" s="549"/>
      <c r="O225" s="549"/>
      <c r="P225" s="549"/>
      <c r="Q225" s="549"/>
      <c r="R225" s="549"/>
      <c r="S225" s="549"/>
      <c r="T225" s="549"/>
      <c r="U225" s="549"/>
      <c r="V225" s="549"/>
      <c r="W225" s="549"/>
      <c r="X225" s="551"/>
    </row>
    <row r="226" spans="1:24" ht="7.5" customHeight="1">
      <c r="A226" s="328"/>
      <c r="B226" s="328"/>
      <c r="C226" s="328"/>
      <c r="D226" s="328"/>
      <c r="F226" s="328"/>
      <c r="G226" s="328"/>
      <c r="H226" s="328"/>
      <c r="I226" s="329"/>
      <c r="J226" s="330"/>
      <c r="K226" s="329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513"/>
    </row>
    <row r="227" ht="15.75">
      <c r="C227" s="286"/>
    </row>
    <row r="228" ht="12.75">
      <c r="E228" s="269"/>
    </row>
    <row r="231" spans="5:10" ht="12.75">
      <c r="E231" s="17"/>
      <c r="F231" s="17"/>
      <c r="H231" s="17"/>
      <c r="I231" s="17"/>
      <c r="J231" s="17"/>
    </row>
    <row r="232" spans="5:10" ht="12.75">
      <c r="E232" s="17"/>
      <c r="F232" s="17"/>
      <c r="H232" s="17"/>
      <c r="I232" s="17"/>
      <c r="J232" s="17"/>
    </row>
    <row r="233" spans="5:10" ht="12.75">
      <c r="E233" s="17"/>
      <c r="F233" s="17"/>
      <c r="H233" s="17"/>
      <c r="I233" s="17"/>
      <c r="J233" s="17"/>
    </row>
    <row r="234" spans="5:10" ht="12.75">
      <c r="E234" s="17"/>
      <c r="F234" s="17"/>
      <c r="H234" s="17"/>
      <c r="I234" s="17"/>
      <c r="J234" s="17"/>
    </row>
    <row r="235" spans="5:10" ht="12.75">
      <c r="E235" s="17"/>
      <c r="F235" s="17"/>
      <c r="H235" s="17"/>
      <c r="I235" s="17"/>
      <c r="J235" s="17"/>
    </row>
    <row r="236" spans="5:10" ht="12.75">
      <c r="E236" s="17"/>
      <c r="F236" s="17"/>
      <c r="H236" s="17"/>
      <c r="I236" s="17"/>
      <c r="J236" s="17"/>
    </row>
    <row r="237" spans="5:10" ht="12.75">
      <c r="E237" s="17"/>
      <c r="F237" s="17"/>
      <c r="H237" s="17"/>
      <c r="I237" s="17"/>
      <c r="J237" s="17"/>
    </row>
  </sheetData>
  <sheetProtection/>
  <printOptions/>
  <pageMargins left="0.75" right="0.75" top="1" bottom="1" header="0.5" footer="0.5"/>
  <pageSetup fitToHeight="4" horizontalDpi="600" verticalDpi="600" orientation="portrait" paperSize="9" scale="66" r:id="rId1"/>
  <headerFooter alignWithMargins="0">
    <oddFooter>&amp;R24</oddFooter>
  </headerFooter>
  <rowBreaks count="3" manualBreakCount="3">
    <brk id="78" max="255" man="1"/>
    <brk id="125" max="255" man="1"/>
    <brk id="18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41"/>
  <sheetViews>
    <sheetView showGridLines="0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2" width="0.85546875" style="157" customWidth="1"/>
    <col min="3" max="3" width="3.57421875" style="157" customWidth="1"/>
    <col min="4" max="4" width="9.28125" style="158" customWidth="1"/>
    <col min="5" max="5" width="23.57421875" style="158" customWidth="1"/>
    <col min="6" max="6" width="0.71875" style="158" customWidth="1"/>
    <col min="7" max="7" width="6.421875" style="159" customWidth="1"/>
    <col min="8" max="8" width="0.42578125" style="158" customWidth="1"/>
    <col min="9" max="9" width="6.00390625" style="159" customWidth="1"/>
    <col min="10" max="10" width="1.1484375" style="158" customWidth="1"/>
    <col min="11" max="11" width="8.421875" style="158" customWidth="1"/>
    <col min="12" max="12" width="1.1484375" style="158" customWidth="1"/>
    <col min="13" max="13" width="4.7109375" style="159" customWidth="1"/>
    <col min="14" max="16" width="5.57421875" style="159" customWidth="1"/>
    <col min="17" max="17" width="5.28125" style="159" customWidth="1"/>
    <col min="18" max="18" width="4.7109375" style="159" customWidth="1"/>
    <col min="19" max="19" width="0.85546875" style="121" customWidth="1"/>
    <col min="20" max="20" width="7.28125" style="455" customWidth="1"/>
    <col min="21" max="16384" width="9.140625" style="121" customWidth="1"/>
  </cols>
  <sheetData>
    <row r="1" spans="1:20" s="107" customFormat="1" ht="15.75">
      <c r="A1" s="240" t="s">
        <v>613</v>
      </c>
      <c r="B1" s="102"/>
      <c r="C1" s="102"/>
      <c r="D1" s="102"/>
      <c r="E1" s="105"/>
      <c r="F1" s="105"/>
      <c r="G1" s="306"/>
      <c r="H1" s="306"/>
      <c r="I1" s="317"/>
      <c r="J1" s="306"/>
      <c r="K1" s="306"/>
      <c r="L1" s="306"/>
      <c r="M1" s="317"/>
      <c r="N1" s="317"/>
      <c r="O1" s="317"/>
      <c r="P1" s="317"/>
      <c r="Q1" s="317"/>
      <c r="R1" s="317"/>
      <c r="S1" s="106"/>
      <c r="T1" s="105"/>
    </row>
    <row r="2" spans="1:20" s="107" customFormat="1" ht="15.75">
      <c r="A2" s="240" t="s">
        <v>893</v>
      </c>
      <c r="B2" s="102"/>
      <c r="C2" s="102"/>
      <c r="D2" s="102"/>
      <c r="E2" s="105"/>
      <c r="F2" s="105"/>
      <c r="G2" s="306"/>
      <c r="H2" s="306"/>
      <c r="I2" s="317"/>
      <c r="J2" s="306"/>
      <c r="K2" s="306"/>
      <c r="L2" s="306"/>
      <c r="M2" s="317"/>
      <c r="N2" s="317"/>
      <c r="O2" s="317"/>
      <c r="P2" s="317"/>
      <c r="Q2" s="317"/>
      <c r="R2" s="317"/>
      <c r="S2" s="106"/>
      <c r="T2" s="105"/>
    </row>
    <row r="3" spans="1:20" s="106" customFormat="1" ht="7.5" customHeight="1">
      <c r="A3" s="102"/>
      <c r="B3" s="102"/>
      <c r="C3" s="102"/>
      <c r="D3" s="105"/>
      <c r="E3" s="105"/>
      <c r="F3" s="105"/>
      <c r="G3" s="317"/>
      <c r="H3" s="306"/>
      <c r="I3" s="317"/>
      <c r="J3" s="306"/>
      <c r="K3" s="306"/>
      <c r="L3" s="306"/>
      <c r="M3" s="317"/>
      <c r="N3" s="317"/>
      <c r="O3" s="317"/>
      <c r="P3" s="317"/>
      <c r="Q3" s="317"/>
      <c r="R3" s="317"/>
      <c r="T3" s="108"/>
    </row>
    <row r="4" spans="1:20" s="106" customFormat="1" ht="11.25" customHeight="1">
      <c r="A4" s="3" t="s">
        <v>8</v>
      </c>
      <c r="B4" s="102"/>
      <c r="C4" s="102"/>
      <c r="D4" s="105"/>
      <c r="E4" s="105"/>
      <c r="F4" s="105"/>
      <c r="G4" s="317"/>
      <c r="H4" s="306"/>
      <c r="I4" s="317"/>
      <c r="J4" s="306"/>
      <c r="K4" s="306"/>
      <c r="L4" s="306"/>
      <c r="M4" s="317"/>
      <c r="N4" s="317"/>
      <c r="O4" s="317"/>
      <c r="P4" s="499"/>
      <c r="Q4" s="499"/>
      <c r="T4" s="501" t="s">
        <v>381</v>
      </c>
    </row>
    <row r="5" spans="1:20" s="106" customFormat="1" ht="6" customHeight="1">
      <c r="A5" s="109"/>
      <c r="B5" s="109"/>
      <c r="C5" s="109"/>
      <c r="D5" s="110"/>
      <c r="E5" s="110"/>
      <c r="F5" s="110"/>
      <c r="G5" s="321"/>
      <c r="H5" s="312"/>
      <c r="I5" s="321"/>
      <c r="J5" s="312"/>
      <c r="K5" s="312"/>
      <c r="L5" s="312"/>
      <c r="M5" s="321"/>
      <c r="N5" s="321"/>
      <c r="O5" s="321"/>
      <c r="P5" s="321"/>
      <c r="Q5" s="321"/>
      <c r="R5" s="321"/>
      <c r="S5" s="291"/>
      <c r="T5" s="111"/>
    </row>
    <row r="6" spans="1:20" s="106" customFormat="1" ht="3" customHeight="1">
      <c r="A6" s="105"/>
      <c r="B6" s="105"/>
      <c r="C6" s="105"/>
      <c r="D6" s="105"/>
      <c r="E6" s="105"/>
      <c r="F6" s="105"/>
      <c r="G6" s="317"/>
      <c r="H6" s="314"/>
      <c r="I6" s="317"/>
      <c r="J6" s="314"/>
      <c r="K6" s="314"/>
      <c r="L6" s="314"/>
      <c r="M6" s="317"/>
      <c r="N6" s="317"/>
      <c r="O6" s="317"/>
      <c r="P6" s="317"/>
      <c r="Q6" s="317"/>
      <c r="R6" s="317"/>
      <c r="T6" s="108"/>
    </row>
    <row r="7" spans="1:20" s="106" customFormat="1" ht="15.75" customHeight="1">
      <c r="A7" s="105"/>
      <c r="B7" s="105"/>
      <c r="C7" s="105"/>
      <c r="D7" s="105"/>
      <c r="E7" s="114"/>
      <c r="F7" s="114"/>
      <c r="G7" s="317"/>
      <c r="H7" s="314"/>
      <c r="I7" s="317" t="s">
        <v>343</v>
      </c>
      <c r="J7" s="314"/>
      <c r="K7" s="314"/>
      <c r="L7" s="314"/>
      <c r="M7" s="499"/>
      <c r="N7" s="499"/>
      <c r="O7" s="499" t="s">
        <v>1153</v>
      </c>
      <c r="P7" s="499"/>
      <c r="Q7" s="499"/>
      <c r="R7" s="317"/>
      <c r="T7" s="108"/>
    </row>
    <row r="8" spans="1:20" s="106" customFormat="1" ht="13.5" customHeight="1">
      <c r="A8" s="105"/>
      <c r="B8" s="105"/>
      <c r="C8" s="105"/>
      <c r="D8" s="105"/>
      <c r="E8" s="105"/>
      <c r="F8" s="105"/>
      <c r="G8" s="317"/>
      <c r="H8" s="314"/>
      <c r="I8" s="317" t="s">
        <v>854</v>
      </c>
      <c r="J8" s="314"/>
      <c r="K8" s="314"/>
      <c r="L8" s="314"/>
      <c r="M8" s="317"/>
      <c r="N8" s="317"/>
      <c r="O8" s="317"/>
      <c r="P8" s="317"/>
      <c r="Q8" s="317"/>
      <c r="R8" s="317"/>
      <c r="T8" s="108" t="s">
        <v>1114</v>
      </c>
    </row>
    <row r="9" spans="1:20" s="106" customFormat="1" ht="11.25" customHeight="1">
      <c r="A9" s="105"/>
      <c r="B9" s="105" t="s">
        <v>317</v>
      </c>
      <c r="C9" s="105"/>
      <c r="D9" s="105"/>
      <c r="E9" s="114"/>
      <c r="F9" s="108"/>
      <c r="G9" s="290" t="s">
        <v>2</v>
      </c>
      <c r="H9" s="314"/>
      <c r="I9" s="290" t="s">
        <v>855</v>
      </c>
      <c r="J9" s="306"/>
      <c r="K9" s="306"/>
      <c r="L9" s="306"/>
      <c r="M9" s="321"/>
      <c r="N9" s="321"/>
      <c r="O9" s="500" t="s">
        <v>104</v>
      </c>
      <c r="P9" s="321"/>
      <c r="Q9" s="321"/>
      <c r="R9" s="321"/>
      <c r="T9" s="117" t="s">
        <v>1115</v>
      </c>
    </row>
    <row r="10" spans="1:20" s="116" customFormat="1" ht="10.5" customHeight="1">
      <c r="A10" s="114"/>
      <c r="B10" s="112" t="s">
        <v>318</v>
      </c>
      <c r="C10" s="112"/>
      <c r="D10" s="115"/>
      <c r="E10" s="114"/>
      <c r="F10" s="108"/>
      <c r="G10" s="290" t="s">
        <v>114</v>
      </c>
      <c r="H10" s="318"/>
      <c r="I10" s="290" t="s">
        <v>344</v>
      </c>
      <c r="J10" s="318"/>
      <c r="K10" s="352">
        <v>0.95</v>
      </c>
      <c r="L10" s="318"/>
      <c r="M10" s="290"/>
      <c r="N10" s="290"/>
      <c r="O10" s="290"/>
      <c r="P10" s="290"/>
      <c r="Q10" s="290"/>
      <c r="R10" s="290"/>
      <c r="T10" s="117" t="s">
        <v>1113</v>
      </c>
    </row>
    <row r="11" spans="1:20" s="116" customFormat="1" ht="11.25" customHeight="1">
      <c r="A11" s="114"/>
      <c r="B11" s="114"/>
      <c r="C11" s="114"/>
      <c r="D11" s="114"/>
      <c r="E11" s="114"/>
      <c r="F11" s="108"/>
      <c r="G11" s="290" t="s">
        <v>115</v>
      </c>
      <c r="H11" s="318"/>
      <c r="I11" s="290" t="s">
        <v>345</v>
      </c>
      <c r="J11" s="318"/>
      <c r="K11" s="348" t="s">
        <v>626</v>
      </c>
      <c r="L11" s="318"/>
      <c r="M11" s="290" t="s">
        <v>105</v>
      </c>
      <c r="N11" s="290"/>
      <c r="O11" s="290"/>
      <c r="P11" s="290"/>
      <c r="Q11" s="290"/>
      <c r="R11" s="290"/>
      <c r="T11" s="117" t="s">
        <v>882</v>
      </c>
    </row>
    <row r="12" spans="1:20" s="116" customFormat="1" ht="11.25" customHeight="1">
      <c r="A12" s="114"/>
      <c r="B12" s="114"/>
      <c r="C12" s="114"/>
      <c r="D12" s="114"/>
      <c r="E12" s="114"/>
      <c r="F12" s="108"/>
      <c r="G12" s="317" t="s">
        <v>116</v>
      </c>
      <c r="H12" s="318"/>
      <c r="I12" s="108" t="s">
        <v>623</v>
      </c>
      <c r="J12" s="318"/>
      <c r="K12" s="348" t="s">
        <v>627</v>
      </c>
      <c r="L12" s="318"/>
      <c r="M12" s="317">
        <v>18</v>
      </c>
      <c r="N12" s="317" t="s">
        <v>117</v>
      </c>
      <c r="O12" s="317" t="s">
        <v>118</v>
      </c>
      <c r="P12" s="317" t="s">
        <v>119</v>
      </c>
      <c r="Q12" s="317" t="s">
        <v>120</v>
      </c>
      <c r="R12" s="317" t="s">
        <v>110</v>
      </c>
      <c r="T12" s="108" t="s">
        <v>1116</v>
      </c>
    </row>
    <row r="13" spans="1:20" ht="4.5" customHeight="1">
      <c r="A13" s="118"/>
      <c r="B13" s="118"/>
      <c r="C13" s="118"/>
      <c r="D13" s="119"/>
      <c r="E13" s="111"/>
      <c r="F13" s="117"/>
      <c r="G13" s="321"/>
      <c r="H13" s="318"/>
      <c r="I13" s="321"/>
      <c r="J13" s="321"/>
      <c r="K13" s="321"/>
      <c r="L13" s="318"/>
      <c r="M13" s="321"/>
      <c r="N13" s="321"/>
      <c r="O13" s="321"/>
      <c r="P13" s="321"/>
      <c r="Q13" s="321"/>
      <c r="R13" s="321"/>
      <c r="T13" s="111"/>
    </row>
    <row r="14" spans="1:20" ht="7.5" customHeight="1">
      <c r="A14" s="123"/>
      <c r="B14" s="123"/>
      <c r="C14" s="123"/>
      <c r="D14" s="120"/>
      <c r="E14" s="120"/>
      <c r="F14" s="120"/>
      <c r="G14" s="371"/>
      <c r="H14" s="320"/>
      <c r="I14" s="371"/>
      <c r="J14" s="320"/>
      <c r="K14" s="320"/>
      <c r="L14" s="320"/>
      <c r="M14" s="371"/>
      <c r="N14" s="371"/>
      <c r="O14" s="371"/>
      <c r="P14" s="371"/>
      <c r="Q14" s="371"/>
      <c r="R14" s="371"/>
      <c r="T14" s="497"/>
    </row>
    <row r="15" spans="1:20" ht="12" customHeight="1">
      <c r="A15" s="124" t="s">
        <v>121</v>
      </c>
      <c r="B15" s="123"/>
      <c r="C15" s="123"/>
      <c r="D15" s="120"/>
      <c r="E15" s="185"/>
      <c r="F15" s="185"/>
      <c r="G15" s="233">
        <v>189931</v>
      </c>
      <c r="H15" s="448"/>
      <c r="I15" s="403">
        <v>17.4805067140936</v>
      </c>
      <c r="J15" s="235"/>
      <c r="K15" s="235" t="s">
        <v>943</v>
      </c>
      <c r="L15" s="235"/>
      <c r="M15" s="403">
        <v>14.978679569733607</v>
      </c>
      <c r="N15" s="403">
        <v>28.795407243056527</v>
      </c>
      <c r="O15" s="403">
        <v>30.12807489959374</v>
      </c>
      <c r="P15" s="403">
        <v>22.940971759203546</v>
      </c>
      <c r="Q15" s="403">
        <v>17.215860312841034</v>
      </c>
      <c r="R15" s="403">
        <v>6.882491310535254</v>
      </c>
      <c r="S15" s="294"/>
      <c r="T15" s="403">
        <v>3.7906430543898835</v>
      </c>
    </row>
    <row r="16" spans="1:20" s="122" customFormat="1" ht="9" customHeight="1">
      <c r="A16" s="126"/>
      <c r="B16" s="126"/>
      <c r="C16" s="126"/>
      <c r="D16" s="126"/>
      <c r="E16" s="126"/>
      <c r="F16" s="117"/>
      <c r="G16" s="233"/>
      <c r="H16" s="233"/>
      <c r="I16" s="403"/>
      <c r="J16" s="233"/>
      <c r="K16" s="233"/>
      <c r="L16" s="233"/>
      <c r="M16" s="449"/>
      <c r="N16" s="449"/>
      <c r="O16" s="449"/>
      <c r="P16" s="449"/>
      <c r="Q16" s="449"/>
      <c r="R16" s="449"/>
      <c r="S16" s="294"/>
      <c r="T16" s="403"/>
    </row>
    <row r="17" spans="1:20" s="176" customFormat="1" ht="12" customHeight="1">
      <c r="A17" s="124" t="s">
        <v>112</v>
      </c>
      <c r="B17" s="124"/>
      <c r="C17" s="124"/>
      <c r="D17" s="124"/>
      <c r="E17" s="124"/>
      <c r="F17" s="124"/>
      <c r="G17" s="233">
        <v>181438</v>
      </c>
      <c r="H17" s="450"/>
      <c r="I17" s="403">
        <v>17.618805183741813</v>
      </c>
      <c r="J17" s="235"/>
      <c r="K17" s="235" t="s">
        <v>835</v>
      </c>
      <c r="L17" s="235"/>
      <c r="M17" s="403">
        <v>15.071939198896741</v>
      </c>
      <c r="N17" s="403">
        <v>29.054072355293926</v>
      </c>
      <c r="O17" s="403">
        <v>30.35933053696158</v>
      </c>
      <c r="P17" s="403">
        <v>23.08099487361235</v>
      </c>
      <c r="Q17" s="403">
        <v>17.380229828382358</v>
      </c>
      <c r="R17" s="403">
        <v>6.949661457840595</v>
      </c>
      <c r="S17" s="451"/>
      <c r="T17" s="403">
        <v>3.798906786737861</v>
      </c>
    </row>
    <row r="18" spans="1:20" s="122" customFormat="1" ht="9" customHeight="1">
      <c r="A18" s="126"/>
      <c r="B18" s="126"/>
      <c r="C18" s="126"/>
      <c r="D18" s="126"/>
      <c r="E18" s="126"/>
      <c r="F18" s="117"/>
      <c r="G18" s="233"/>
      <c r="H18" s="233"/>
      <c r="I18" s="401"/>
      <c r="J18" s="233"/>
      <c r="K18" s="233"/>
      <c r="L18" s="233"/>
      <c r="M18" s="449"/>
      <c r="N18" s="449"/>
      <c r="O18" s="449"/>
      <c r="P18" s="449"/>
      <c r="Q18" s="449"/>
      <c r="R18" s="449"/>
      <c r="S18" s="294"/>
      <c r="T18" s="401"/>
    </row>
    <row r="19" spans="1:20" ht="12" customHeight="1">
      <c r="A19" s="124" t="s">
        <v>825</v>
      </c>
      <c r="B19" s="124"/>
      <c r="C19" s="124"/>
      <c r="D19" s="124"/>
      <c r="E19" s="124"/>
      <c r="F19" s="124"/>
      <c r="G19" s="233">
        <v>7003</v>
      </c>
      <c r="H19" s="450"/>
      <c r="I19" s="403">
        <v>13.626555081488043</v>
      </c>
      <c r="J19" s="236"/>
      <c r="K19" s="236" t="s">
        <v>944</v>
      </c>
      <c r="L19" s="236"/>
      <c r="M19" s="401">
        <v>15.249689115779828</v>
      </c>
      <c r="N19" s="401">
        <v>23.197301481973014</v>
      </c>
      <c r="O19" s="401">
        <v>22.909627273963576</v>
      </c>
      <c r="P19" s="401">
        <v>18.179464853034617</v>
      </c>
      <c r="Q19" s="401">
        <v>13.249220027762888</v>
      </c>
      <c r="R19" s="401">
        <v>4.342059020259163</v>
      </c>
      <c r="S19" s="294"/>
      <c r="T19" s="401">
        <v>4.835538551463946</v>
      </c>
    </row>
    <row r="20" spans="1:20" s="122" customFormat="1" ht="4.5" customHeight="1">
      <c r="A20" s="126"/>
      <c r="B20" s="126"/>
      <c r="C20" s="126"/>
      <c r="D20" s="126"/>
      <c r="E20" s="126"/>
      <c r="F20" s="117"/>
      <c r="G20" s="234"/>
      <c r="H20" s="234"/>
      <c r="I20" s="405"/>
      <c r="J20" s="234"/>
      <c r="K20" s="234"/>
      <c r="L20" s="234"/>
      <c r="M20" s="452"/>
      <c r="N20" s="452"/>
      <c r="O20" s="452"/>
      <c r="P20" s="452"/>
      <c r="Q20" s="452"/>
      <c r="R20" s="452"/>
      <c r="S20" s="294"/>
      <c r="T20" s="404"/>
    </row>
    <row r="21" spans="1:20" ht="11.25" customHeight="1">
      <c r="A21" s="126"/>
      <c r="B21" s="126"/>
      <c r="C21" s="126" t="s">
        <v>389</v>
      </c>
      <c r="D21" s="126" t="s">
        <v>630</v>
      </c>
      <c r="E21" s="126" t="s">
        <v>457</v>
      </c>
      <c r="F21" s="126"/>
      <c r="G21" s="234">
        <v>1193</v>
      </c>
      <c r="H21" s="453"/>
      <c r="I21" s="405">
        <v>12.333550445634074</v>
      </c>
      <c r="J21" s="237"/>
      <c r="K21" s="237" t="s">
        <v>945</v>
      </c>
      <c r="L21" s="237"/>
      <c r="M21" s="404">
        <v>14.182800540297164</v>
      </c>
      <c r="N21" s="404">
        <v>20.611612555570524</v>
      </c>
      <c r="O21" s="404">
        <v>20.348837209302328</v>
      </c>
      <c r="P21" s="404">
        <v>15.825520313850657</v>
      </c>
      <c r="Q21" s="404">
        <v>12.081437840256543</v>
      </c>
      <c r="R21" s="404">
        <v>4.2386052163101535</v>
      </c>
      <c r="S21" s="294"/>
      <c r="T21" s="404">
        <v>4.856052722858134</v>
      </c>
    </row>
    <row r="22" spans="1:20" ht="11.25" customHeight="1">
      <c r="A22" s="126"/>
      <c r="B22" s="126"/>
      <c r="C22" s="126" t="s">
        <v>122</v>
      </c>
      <c r="D22" s="126" t="s">
        <v>631</v>
      </c>
      <c r="E22" s="126" t="s">
        <v>123</v>
      </c>
      <c r="F22" s="126"/>
      <c r="G22" s="234">
        <v>288</v>
      </c>
      <c r="H22" s="453"/>
      <c r="I22" s="405">
        <v>16.378831081584288</v>
      </c>
      <c r="J22" s="237"/>
      <c r="K22" s="237" t="s">
        <v>946</v>
      </c>
      <c r="L22" s="237"/>
      <c r="M22" s="404">
        <v>15.211267605633802</v>
      </c>
      <c r="N22" s="404">
        <v>27.385159010600706</v>
      </c>
      <c r="O22" s="404">
        <v>30.303030303030305</v>
      </c>
      <c r="P22" s="404">
        <v>25.269541778975743</v>
      </c>
      <c r="Q22" s="404">
        <v>12.300531914893618</v>
      </c>
      <c r="R22" s="404">
        <v>4.569371365272778</v>
      </c>
      <c r="S22" s="294"/>
      <c r="T22" s="404">
        <v>5.592841163310962</v>
      </c>
    </row>
    <row r="23" spans="1:20" ht="11.25" customHeight="1">
      <c r="A23" s="126"/>
      <c r="B23" s="126"/>
      <c r="C23" s="126" t="s">
        <v>128</v>
      </c>
      <c r="D23" s="126" t="s">
        <v>632</v>
      </c>
      <c r="E23" s="126" t="s">
        <v>129</v>
      </c>
      <c r="F23" s="126"/>
      <c r="G23" s="234">
        <v>411</v>
      </c>
      <c r="H23" s="453"/>
      <c r="I23" s="405">
        <v>11.651062980633183</v>
      </c>
      <c r="J23" s="237"/>
      <c r="K23" s="237" t="s">
        <v>947</v>
      </c>
      <c r="L23" s="237"/>
      <c r="M23" s="404">
        <v>14.06764441783897</v>
      </c>
      <c r="N23" s="404">
        <v>24.892703862660944</v>
      </c>
      <c r="O23" s="404">
        <v>22.623640827779727</v>
      </c>
      <c r="P23" s="404">
        <v>13.358185771978874</v>
      </c>
      <c r="Q23" s="404">
        <v>10.211267605633804</v>
      </c>
      <c r="R23" s="404">
        <v>2.4163432671889873</v>
      </c>
      <c r="S23" s="294"/>
      <c r="T23" s="404">
        <v>3.559463986599665</v>
      </c>
    </row>
    <row r="24" spans="1:20" ht="11.25" customHeight="1">
      <c r="A24" s="126"/>
      <c r="B24" s="126"/>
      <c r="C24" s="126" t="s">
        <v>124</v>
      </c>
      <c r="D24" s="126" t="s">
        <v>633</v>
      </c>
      <c r="E24" s="126" t="s">
        <v>125</v>
      </c>
      <c r="F24" s="126"/>
      <c r="G24" s="234">
        <v>316</v>
      </c>
      <c r="H24" s="453"/>
      <c r="I24" s="405">
        <v>18.667450911855518</v>
      </c>
      <c r="J24" s="237"/>
      <c r="K24" s="237" t="s">
        <v>948</v>
      </c>
      <c r="L24" s="237"/>
      <c r="M24" s="404">
        <v>16.08430393788131</v>
      </c>
      <c r="N24" s="404">
        <v>27.8503046127067</v>
      </c>
      <c r="O24" s="404">
        <v>35.022101326079564</v>
      </c>
      <c r="P24" s="404">
        <v>25.31645569620253</v>
      </c>
      <c r="Q24" s="404">
        <v>15.879163439194421</v>
      </c>
      <c r="R24" s="404">
        <v>6.231027320658252</v>
      </c>
      <c r="S24" s="294"/>
      <c r="T24" s="404">
        <v>4.96372661321115</v>
      </c>
    </row>
    <row r="25" spans="1:20" ht="11.25" customHeight="1">
      <c r="A25" s="126"/>
      <c r="B25" s="126"/>
      <c r="C25" s="126" t="s">
        <v>126</v>
      </c>
      <c r="D25" s="126" t="s">
        <v>634</v>
      </c>
      <c r="E25" s="126" t="s">
        <v>780</v>
      </c>
      <c r="F25" s="126"/>
      <c r="G25" s="234">
        <v>512</v>
      </c>
      <c r="H25" s="453"/>
      <c r="I25" s="405">
        <v>16.161555320269635</v>
      </c>
      <c r="J25" s="237"/>
      <c r="K25" s="237" t="s">
        <v>949</v>
      </c>
      <c r="L25" s="237"/>
      <c r="M25" s="404">
        <v>14.855072463768117</v>
      </c>
      <c r="N25" s="404">
        <v>32.88888888888889</v>
      </c>
      <c r="O25" s="404">
        <v>26.43516346003441</v>
      </c>
      <c r="P25" s="404">
        <v>22.863568215892055</v>
      </c>
      <c r="Q25" s="404">
        <v>13.736263736263735</v>
      </c>
      <c r="R25" s="404">
        <v>5.678654938202873</v>
      </c>
      <c r="S25" s="294"/>
      <c r="T25" s="404">
        <v>7.140932363244408</v>
      </c>
    </row>
    <row r="26" spans="1:20" ht="11.25" customHeight="1">
      <c r="A26" s="126"/>
      <c r="B26" s="126"/>
      <c r="C26" s="126" t="s">
        <v>130</v>
      </c>
      <c r="D26" s="126" t="s">
        <v>635</v>
      </c>
      <c r="E26" s="126" t="s">
        <v>131</v>
      </c>
      <c r="F26" s="126"/>
      <c r="G26" s="234">
        <v>995</v>
      </c>
      <c r="H26" s="453"/>
      <c r="I26" s="405">
        <v>13.17000377614221</v>
      </c>
      <c r="J26" s="237"/>
      <c r="K26" s="237" t="s">
        <v>950</v>
      </c>
      <c r="L26" s="237"/>
      <c r="M26" s="404">
        <v>19.258202567760343</v>
      </c>
      <c r="N26" s="404">
        <v>16.361256544502616</v>
      </c>
      <c r="O26" s="404">
        <v>18.002960699107014</v>
      </c>
      <c r="P26" s="404">
        <v>16.13849765258216</v>
      </c>
      <c r="Q26" s="404">
        <v>15.450121654501215</v>
      </c>
      <c r="R26" s="404">
        <v>5.568617745328549</v>
      </c>
      <c r="S26" s="294"/>
      <c r="T26" s="404">
        <v>5.713352921971923</v>
      </c>
    </row>
    <row r="27" spans="1:20" ht="11.25" customHeight="1">
      <c r="A27" s="126"/>
      <c r="B27" s="126"/>
      <c r="C27" s="126" t="s">
        <v>127</v>
      </c>
      <c r="D27" s="126" t="s">
        <v>636</v>
      </c>
      <c r="E27" s="126" t="s">
        <v>781</v>
      </c>
      <c r="F27" s="126"/>
      <c r="G27" s="234">
        <v>529</v>
      </c>
      <c r="H27" s="453"/>
      <c r="I27" s="405">
        <v>14.48686272400788</v>
      </c>
      <c r="J27" s="237"/>
      <c r="K27" s="237" t="s">
        <v>951</v>
      </c>
      <c r="L27" s="237"/>
      <c r="M27" s="404">
        <v>13.735523835173714</v>
      </c>
      <c r="N27" s="404">
        <v>24.47690485590209</v>
      </c>
      <c r="O27" s="404">
        <v>27.25195822454308</v>
      </c>
      <c r="P27" s="404">
        <v>17.021979838043297</v>
      </c>
      <c r="Q27" s="404">
        <v>15.011345784604643</v>
      </c>
      <c r="R27" s="404">
        <v>4.341848180041971</v>
      </c>
      <c r="S27" s="294"/>
      <c r="T27" s="404">
        <v>3.763289114686236</v>
      </c>
    </row>
    <row r="28" spans="1:20" ht="11.25" customHeight="1">
      <c r="A28" s="126"/>
      <c r="B28" s="126"/>
      <c r="C28" s="126" t="s">
        <v>132</v>
      </c>
      <c r="D28" s="126" t="s">
        <v>637</v>
      </c>
      <c r="E28" s="126" t="s">
        <v>133</v>
      </c>
      <c r="F28" s="126"/>
      <c r="G28" s="234">
        <v>537</v>
      </c>
      <c r="H28" s="453"/>
      <c r="I28" s="405">
        <v>14.80022077187126</v>
      </c>
      <c r="J28" s="237"/>
      <c r="K28" s="237" t="s">
        <v>952</v>
      </c>
      <c r="L28" s="237"/>
      <c r="M28" s="404">
        <v>17.693895606015925</v>
      </c>
      <c r="N28" s="404">
        <v>26.493039964077234</v>
      </c>
      <c r="O28" s="404">
        <v>24.607703281027103</v>
      </c>
      <c r="P28" s="404">
        <v>19.63228420068557</v>
      </c>
      <c r="Q28" s="404">
        <v>12.31337540403263</v>
      </c>
      <c r="R28" s="404">
        <v>5.117919634829518</v>
      </c>
      <c r="S28" s="294"/>
      <c r="T28" s="404">
        <v>5.597964376590331</v>
      </c>
    </row>
    <row r="29" spans="1:20" ht="11.25" customHeight="1">
      <c r="A29" s="126"/>
      <c r="B29" s="126"/>
      <c r="C29" s="126" t="s">
        <v>134</v>
      </c>
      <c r="D29" s="126" t="s">
        <v>638</v>
      </c>
      <c r="E29" s="126" t="s">
        <v>543</v>
      </c>
      <c r="F29" s="126"/>
      <c r="G29" s="234">
        <v>640</v>
      </c>
      <c r="H29" s="453"/>
      <c r="I29" s="405">
        <v>13.336460164932772</v>
      </c>
      <c r="J29" s="237"/>
      <c r="K29" s="237" t="s">
        <v>953</v>
      </c>
      <c r="L29" s="237"/>
      <c r="M29" s="404">
        <v>12.497668345457937</v>
      </c>
      <c r="N29" s="404">
        <v>23.37131171487</v>
      </c>
      <c r="O29" s="404">
        <v>23.049410517949397</v>
      </c>
      <c r="P29" s="404">
        <v>17.187090002623982</v>
      </c>
      <c r="Q29" s="404">
        <v>13.909321920556373</v>
      </c>
      <c r="R29" s="404">
        <v>4.001333777925976</v>
      </c>
      <c r="S29" s="294"/>
      <c r="T29" s="404">
        <v>3.3358994098024124</v>
      </c>
    </row>
    <row r="30" spans="1:20" ht="11.25" customHeight="1">
      <c r="A30" s="126"/>
      <c r="B30" s="126"/>
      <c r="C30" s="126" t="s">
        <v>390</v>
      </c>
      <c r="D30" s="126" t="s">
        <v>639</v>
      </c>
      <c r="E30" s="126" t="s">
        <v>782</v>
      </c>
      <c r="F30" s="126"/>
      <c r="G30" s="234">
        <v>324</v>
      </c>
      <c r="H30" s="453"/>
      <c r="I30" s="405">
        <v>13.479991823044411</v>
      </c>
      <c r="J30" s="237"/>
      <c r="K30" s="237" t="s">
        <v>954</v>
      </c>
      <c r="L30" s="237"/>
      <c r="M30" s="404">
        <v>11.068702290076336</v>
      </c>
      <c r="N30" s="404">
        <v>24.089306698002353</v>
      </c>
      <c r="O30" s="404">
        <v>19.754276078053483</v>
      </c>
      <c r="P30" s="404">
        <v>22.36180904522613</v>
      </c>
      <c r="Q30" s="404">
        <v>14.85289917166524</v>
      </c>
      <c r="R30" s="404">
        <v>3.3219031290184313</v>
      </c>
      <c r="S30" s="294"/>
      <c r="T30" s="404">
        <v>4.493464052287582</v>
      </c>
    </row>
    <row r="31" spans="1:20" ht="11.25" customHeight="1">
      <c r="A31" s="126"/>
      <c r="B31" s="126"/>
      <c r="C31" s="126" t="s">
        <v>135</v>
      </c>
      <c r="D31" s="126" t="s">
        <v>640</v>
      </c>
      <c r="E31" s="126" t="s">
        <v>136</v>
      </c>
      <c r="F31" s="126"/>
      <c r="G31" s="234">
        <v>401</v>
      </c>
      <c r="H31" s="453"/>
      <c r="I31" s="405">
        <v>13.662323494966014</v>
      </c>
      <c r="J31" s="237"/>
      <c r="K31" s="237" t="s">
        <v>955</v>
      </c>
      <c r="L31" s="237"/>
      <c r="M31" s="404">
        <v>19.535569480280135</v>
      </c>
      <c r="N31" s="404">
        <v>23.8961038961039</v>
      </c>
      <c r="O31" s="404">
        <v>26.085300837776085</v>
      </c>
      <c r="P31" s="404">
        <v>14.524914262658866</v>
      </c>
      <c r="Q31" s="404">
        <v>12.646585421936077</v>
      </c>
      <c r="R31" s="404">
        <v>3.6757593344940993</v>
      </c>
      <c r="S31" s="294"/>
      <c r="T31" s="404">
        <v>5.2063492063492065</v>
      </c>
    </row>
    <row r="32" spans="1:20" ht="11.25" customHeight="1">
      <c r="A32" s="126"/>
      <c r="B32" s="126"/>
      <c r="C32" s="126" t="s">
        <v>137</v>
      </c>
      <c r="D32" s="126" t="s">
        <v>641</v>
      </c>
      <c r="E32" s="126" t="s">
        <v>138</v>
      </c>
      <c r="F32" s="126"/>
      <c r="G32" s="234">
        <v>857</v>
      </c>
      <c r="H32" s="453"/>
      <c r="I32" s="405">
        <v>14.959753166285374</v>
      </c>
      <c r="J32" s="237"/>
      <c r="K32" s="237" t="s">
        <v>956</v>
      </c>
      <c r="L32" s="237"/>
      <c r="M32" s="404">
        <v>16.69829222011385</v>
      </c>
      <c r="N32" s="404">
        <v>25.996971226653205</v>
      </c>
      <c r="O32" s="404">
        <v>25.89154860771861</v>
      </c>
      <c r="P32" s="404">
        <v>21.750335017008556</v>
      </c>
      <c r="Q32" s="404">
        <v>12.886908346380826</v>
      </c>
      <c r="R32" s="404">
        <v>4.191284148866333</v>
      </c>
      <c r="S32" s="294"/>
      <c r="T32" s="404">
        <v>5.23916445533102</v>
      </c>
    </row>
    <row r="33" spans="1:20" s="122" customFormat="1" ht="9" customHeight="1">
      <c r="A33" s="126"/>
      <c r="B33" s="126"/>
      <c r="C33" s="126"/>
      <c r="D33" s="126"/>
      <c r="E33" s="126"/>
      <c r="F33" s="117"/>
      <c r="G33" s="234"/>
      <c r="H33" s="234"/>
      <c r="I33" s="405"/>
      <c r="J33" s="234"/>
      <c r="K33" s="234"/>
      <c r="L33" s="234"/>
      <c r="M33" s="452"/>
      <c r="N33" s="452"/>
      <c r="O33" s="452"/>
      <c r="P33" s="452"/>
      <c r="Q33" s="452"/>
      <c r="R33" s="452"/>
      <c r="S33" s="294"/>
      <c r="T33" s="404"/>
    </row>
    <row r="34" spans="1:20" ht="12" customHeight="1">
      <c r="A34" s="124" t="s">
        <v>826</v>
      </c>
      <c r="B34" s="124"/>
      <c r="C34" s="124"/>
      <c r="D34" s="124"/>
      <c r="E34" s="124"/>
      <c r="F34" s="124"/>
      <c r="G34" s="233">
        <v>24784</v>
      </c>
      <c r="H34" s="450"/>
      <c r="I34" s="403">
        <v>18.148472527873096</v>
      </c>
      <c r="J34" s="236"/>
      <c r="K34" s="236" t="s">
        <v>957</v>
      </c>
      <c r="L34" s="236"/>
      <c r="M34" s="401">
        <v>17.087872587513132</v>
      </c>
      <c r="N34" s="401">
        <v>30.690942945103306</v>
      </c>
      <c r="O34" s="401">
        <v>31.20294833550637</v>
      </c>
      <c r="P34" s="401">
        <v>24.18165994707209</v>
      </c>
      <c r="Q34" s="401">
        <v>17.873970740448936</v>
      </c>
      <c r="R34" s="401">
        <v>6.354714234311735</v>
      </c>
      <c r="S34" s="294"/>
      <c r="T34" s="401">
        <v>4.5482160156314135</v>
      </c>
    </row>
    <row r="35" spans="1:20" s="122" customFormat="1" ht="4.5" customHeight="1">
      <c r="A35" s="126"/>
      <c r="B35" s="126"/>
      <c r="C35" s="126"/>
      <c r="D35" s="126"/>
      <c r="E35" s="126"/>
      <c r="F35" s="117"/>
      <c r="G35" s="234"/>
      <c r="H35" s="234"/>
      <c r="I35" s="405"/>
      <c r="J35" s="234"/>
      <c r="K35" s="234"/>
      <c r="L35" s="234"/>
      <c r="M35" s="452"/>
      <c r="N35" s="452"/>
      <c r="O35" s="452"/>
      <c r="P35" s="452"/>
      <c r="Q35" s="452"/>
      <c r="R35" s="452"/>
      <c r="S35" s="294"/>
      <c r="T35" s="404"/>
    </row>
    <row r="36" spans="1:20" ht="11.25" customHeight="1">
      <c r="A36" s="126"/>
      <c r="B36" s="126"/>
      <c r="C36" s="126" t="s">
        <v>146</v>
      </c>
      <c r="D36" s="126" t="s">
        <v>642</v>
      </c>
      <c r="E36" s="126" t="s">
        <v>783</v>
      </c>
      <c r="F36" s="126"/>
      <c r="G36" s="234">
        <v>846</v>
      </c>
      <c r="H36" s="453"/>
      <c r="I36" s="405">
        <v>15.052871006780292</v>
      </c>
      <c r="J36" s="237"/>
      <c r="K36" s="237" t="s">
        <v>958</v>
      </c>
      <c r="L36" s="237"/>
      <c r="M36" s="404">
        <v>14.945885586668958</v>
      </c>
      <c r="N36" s="404">
        <v>28.78870179250407</v>
      </c>
      <c r="O36" s="404">
        <v>31.015452538631347</v>
      </c>
      <c r="P36" s="404">
        <v>19.694838220971757</v>
      </c>
      <c r="Q36" s="404">
        <v>9.753363228699552</v>
      </c>
      <c r="R36" s="404">
        <v>4.466996270274959</v>
      </c>
      <c r="S36" s="294"/>
      <c r="T36" s="404">
        <v>5.72695363014964</v>
      </c>
    </row>
    <row r="37" spans="1:20" ht="11.25" customHeight="1">
      <c r="A37" s="126"/>
      <c r="B37" s="126"/>
      <c r="C37" s="126" t="s">
        <v>143</v>
      </c>
      <c r="D37" s="126" t="s">
        <v>643</v>
      </c>
      <c r="E37" s="126" t="s">
        <v>784</v>
      </c>
      <c r="F37" s="126"/>
      <c r="G37" s="234">
        <v>492</v>
      </c>
      <c r="H37" s="453"/>
      <c r="I37" s="405">
        <v>17.810798927439706</v>
      </c>
      <c r="J37" s="237"/>
      <c r="K37" s="237" t="s">
        <v>959</v>
      </c>
      <c r="L37" s="237"/>
      <c r="M37" s="404">
        <v>16.360601001669448</v>
      </c>
      <c r="N37" s="404">
        <v>24.8062015503876</v>
      </c>
      <c r="O37" s="404">
        <v>28.391167192429023</v>
      </c>
      <c r="P37" s="404">
        <v>23.532099611606125</v>
      </c>
      <c r="Q37" s="404">
        <v>21.110056925996204</v>
      </c>
      <c r="R37" s="404">
        <v>6.935237123916369</v>
      </c>
      <c r="S37" s="294"/>
      <c r="T37" s="404">
        <v>3.6084799278304014</v>
      </c>
    </row>
    <row r="38" spans="1:20" ht="11.25" customHeight="1">
      <c r="A38" s="126"/>
      <c r="B38" s="126"/>
      <c r="C38" s="126" t="s">
        <v>144</v>
      </c>
      <c r="D38" s="126" t="s">
        <v>644</v>
      </c>
      <c r="E38" s="126" t="s">
        <v>145</v>
      </c>
      <c r="F38" s="126"/>
      <c r="G38" s="234">
        <v>525</v>
      </c>
      <c r="H38" s="453"/>
      <c r="I38" s="405">
        <v>21.332148088111197</v>
      </c>
      <c r="J38" s="237"/>
      <c r="K38" s="237" t="s">
        <v>960</v>
      </c>
      <c r="L38" s="237"/>
      <c r="M38" s="404">
        <v>19.984627209838585</v>
      </c>
      <c r="N38" s="404">
        <v>35.116153430578066</v>
      </c>
      <c r="O38" s="404">
        <v>35.566773749426346</v>
      </c>
      <c r="P38" s="404">
        <v>31.695721077654518</v>
      </c>
      <c r="Q38" s="404">
        <v>21.148036253776436</v>
      </c>
      <c r="R38" s="404">
        <v>6.570713391739674</v>
      </c>
      <c r="S38" s="294"/>
      <c r="T38" s="404">
        <v>4.616805170821792</v>
      </c>
    </row>
    <row r="39" spans="1:20" ht="11.25" customHeight="1">
      <c r="A39" s="126"/>
      <c r="B39" s="126"/>
      <c r="C39" s="126" t="s">
        <v>147</v>
      </c>
      <c r="D39" s="126" t="s">
        <v>645</v>
      </c>
      <c r="E39" s="126" t="s">
        <v>148</v>
      </c>
      <c r="F39" s="126"/>
      <c r="G39" s="234">
        <v>1019</v>
      </c>
      <c r="H39" s="453"/>
      <c r="I39" s="405">
        <v>20.28836863774596</v>
      </c>
      <c r="J39" s="237"/>
      <c r="K39" s="237" t="s">
        <v>961</v>
      </c>
      <c r="L39" s="237"/>
      <c r="M39" s="404">
        <v>14.087301587301587</v>
      </c>
      <c r="N39" s="404">
        <v>32.5956937799043</v>
      </c>
      <c r="O39" s="404">
        <v>37.61865697878823</v>
      </c>
      <c r="P39" s="404">
        <v>27.403963787619283</v>
      </c>
      <c r="Q39" s="404">
        <v>20.298736116430486</v>
      </c>
      <c r="R39" s="404">
        <v>7.048504150785778</v>
      </c>
      <c r="S39" s="294"/>
      <c r="T39" s="404">
        <v>4.358613290417757</v>
      </c>
    </row>
    <row r="40" spans="1:20" ht="11.25" customHeight="1">
      <c r="A40" s="126"/>
      <c r="B40" s="126"/>
      <c r="C40" s="126" t="s">
        <v>149</v>
      </c>
      <c r="D40" s="126" t="s">
        <v>646</v>
      </c>
      <c r="E40" s="126" t="s">
        <v>150</v>
      </c>
      <c r="F40" s="126"/>
      <c r="G40" s="234">
        <v>631</v>
      </c>
      <c r="H40" s="453"/>
      <c r="I40" s="405">
        <v>18.872794259387327</v>
      </c>
      <c r="J40" s="237"/>
      <c r="K40" s="237" t="s">
        <v>962</v>
      </c>
      <c r="L40" s="237"/>
      <c r="M40" s="404">
        <v>13.593882752761258</v>
      </c>
      <c r="N40" s="404">
        <v>38.566243194192374</v>
      </c>
      <c r="O40" s="404">
        <v>35.86693923062627</v>
      </c>
      <c r="P40" s="404">
        <v>24.465386009423703</v>
      </c>
      <c r="Q40" s="404">
        <v>15.30518163378204</v>
      </c>
      <c r="R40" s="404">
        <v>6.474177705015627</v>
      </c>
      <c r="S40" s="294"/>
      <c r="T40" s="404">
        <v>3.891807744697412</v>
      </c>
    </row>
    <row r="41" spans="1:20" s="176" customFormat="1" ht="11.25" customHeight="1">
      <c r="A41" s="126"/>
      <c r="B41" s="126"/>
      <c r="C41" s="126" t="s">
        <v>391</v>
      </c>
      <c r="D41" s="126" t="s">
        <v>647</v>
      </c>
      <c r="E41" s="126" t="s">
        <v>785</v>
      </c>
      <c r="F41" s="126"/>
      <c r="G41" s="234">
        <v>1150</v>
      </c>
      <c r="H41" s="453"/>
      <c r="I41" s="405">
        <v>15.810662154908004</v>
      </c>
      <c r="J41" s="237"/>
      <c r="K41" s="237" t="s">
        <v>963</v>
      </c>
      <c r="L41" s="237"/>
      <c r="M41" s="404">
        <v>10.697787503039143</v>
      </c>
      <c r="N41" s="404">
        <v>28.81958152388472</v>
      </c>
      <c r="O41" s="404">
        <v>31.462060456508333</v>
      </c>
      <c r="P41" s="404">
        <v>19.527504140876996</v>
      </c>
      <c r="Q41" s="404">
        <v>15.166042011679595</v>
      </c>
      <c r="R41" s="404">
        <v>4.741430085993639</v>
      </c>
      <c r="S41" s="451"/>
      <c r="T41" s="404">
        <v>2.9149731083466768</v>
      </c>
    </row>
    <row r="42" spans="1:20" ht="11.25" customHeight="1">
      <c r="A42" s="126"/>
      <c r="B42" s="126"/>
      <c r="C42" s="126" t="s">
        <v>392</v>
      </c>
      <c r="D42" s="126" t="s">
        <v>648</v>
      </c>
      <c r="E42" s="126" t="s">
        <v>458</v>
      </c>
      <c r="F42" s="126"/>
      <c r="G42" s="234">
        <v>1531</v>
      </c>
      <c r="H42" s="453"/>
      <c r="I42" s="405">
        <v>17.235104721976974</v>
      </c>
      <c r="J42" s="237"/>
      <c r="K42" s="237" t="s">
        <v>964</v>
      </c>
      <c r="L42" s="237"/>
      <c r="M42" s="404">
        <v>17.597834112724588</v>
      </c>
      <c r="N42" s="404">
        <v>33.36840523072298</v>
      </c>
      <c r="O42" s="404">
        <v>29.806349784495843</v>
      </c>
      <c r="P42" s="404">
        <v>22.750107650351655</v>
      </c>
      <c r="Q42" s="404">
        <v>14.858470988627875</v>
      </c>
      <c r="R42" s="404">
        <v>5.617801211436462</v>
      </c>
      <c r="S42" s="294"/>
      <c r="T42" s="404">
        <v>4.171934260429835</v>
      </c>
    </row>
    <row r="43" spans="1:20" ht="11.25" customHeight="1">
      <c r="A43" s="126"/>
      <c r="B43" s="126"/>
      <c r="C43" s="126" t="s">
        <v>459</v>
      </c>
      <c r="D43" s="126" t="s">
        <v>649</v>
      </c>
      <c r="E43" s="126" t="s">
        <v>786</v>
      </c>
      <c r="F43" s="126"/>
      <c r="G43" s="234">
        <v>1024</v>
      </c>
      <c r="H43" s="453"/>
      <c r="I43" s="405">
        <v>13.29729689167184</v>
      </c>
      <c r="J43" s="237"/>
      <c r="K43" s="237" t="s">
        <v>965</v>
      </c>
      <c r="L43" s="237"/>
      <c r="M43" s="404">
        <v>12.850337875263099</v>
      </c>
      <c r="N43" s="404">
        <v>25.0755824293082</v>
      </c>
      <c r="O43" s="404">
        <v>22.214908672042124</v>
      </c>
      <c r="P43" s="404">
        <v>19.587628865979383</v>
      </c>
      <c r="Q43" s="404">
        <v>11.470281543274243</v>
      </c>
      <c r="R43" s="404">
        <v>4.013005653358329</v>
      </c>
      <c r="S43" s="294"/>
      <c r="T43" s="404">
        <v>3.451619158425441</v>
      </c>
    </row>
    <row r="44" spans="1:20" ht="11.25" customHeight="1">
      <c r="A44" s="126"/>
      <c r="B44" s="126"/>
      <c r="C44" s="126" t="s">
        <v>393</v>
      </c>
      <c r="D44" s="126" t="s">
        <v>650</v>
      </c>
      <c r="E44" s="126" t="s">
        <v>549</v>
      </c>
      <c r="F44" s="126"/>
      <c r="G44" s="234">
        <v>1178</v>
      </c>
      <c r="H44" s="453"/>
      <c r="I44" s="405">
        <v>17.22815164734155</v>
      </c>
      <c r="J44" s="237"/>
      <c r="K44" s="237" t="s">
        <v>966</v>
      </c>
      <c r="L44" s="237"/>
      <c r="M44" s="404">
        <v>16.918507038615523</v>
      </c>
      <c r="N44" s="404">
        <v>31.676022453889335</v>
      </c>
      <c r="O44" s="404">
        <v>32.47450348899624</v>
      </c>
      <c r="P44" s="404">
        <v>20.829423906924376</v>
      </c>
      <c r="Q44" s="404">
        <v>15.671858372835446</v>
      </c>
      <c r="R44" s="404">
        <v>5.303256647744249</v>
      </c>
      <c r="S44" s="294"/>
      <c r="T44" s="404">
        <v>4.244861483467382</v>
      </c>
    </row>
    <row r="45" spans="1:20" ht="11.25" customHeight="1">
      <c r="A45" s="126"/>
      <c r="B45" s="126"/>
      <c r="C45" s="126" t="s">
        <v>394</v>
      </c>
      <c r="D45" s="126" t="s">
        <v>651</v>
      </c>
      <c r="E45" s="126" t="s">
        <v>787</v>
      </c>
      <c r="F45" s="126"/>
      <c r="G45" s="234">
        <v>1061</v>
      </c>
      <c r="H45" s="453"/>
      <c r="I45" s="405">
        <v>19.004648176277204</v>
      </c>
      <c r="J45" s="237"/>
      <c r="K45" s="237" t="s">
        <v>967</v>
      </c>
      <c r="L45" s="237"/>
      <c r="M45" s="404">
        <v>19.635099913119028</v>
      </c>
      <c r="N45" s="404">
        <v>28.31168831168831</v>
      </c>
      <c r="O45" s="404">
        <v>34.58465579511875</v>
      </c>
      <c r="P45" s="404">
        <v>24.231426131511526</v>
      </c>
      <c r="Q45" s="404">
        <v>17.805927342256215</v>
      </c>
      <c r="R45" s="404">
        <v>6.809969424627073</v>
      </c>
      <c r="S45" s="294"/>
      <c r="T45" s="404">
        <v>6.335010247810695</v>
      </c>
    </row>
    <row r="46" spans="1:20" ht="11.25" customHeight="1">
      <c r="A46" s="126"/>
      <c r="B46" s="126"/>
      <c r="C46" s="126" t="s">
        <v>395</v>
      </c>
      <c r="D46" s="126" t="s">
        <v>652</v>
      </c>
      <c r="E46" s="126" t="s">
        <v>788</v>
      </c>
      <c r="F46" s="126"/>
      <c r="G46" s="234">
        <v>775</v>
      </c>
      <c r="H46" s="453"/>
      <c r="I46" s="405">
        <v>20.010970604397823</v>
      </c>
      <c r="J46" s="237"/>
      <c r="K46" s="237" t="s">
        <v>838</v>
      </c>
      <c r="L46" s="237"/>
      <c r="M46" s="404">
        <v>16.530964717493216</v>
      </c>
      <c r="N46" s="404">
        <v>33.184190902311705</v>
      </c>
      <c r="O46" s="404">
        <v>36.906043364600954</v>
      </c>
      <c r="P46" s="404">
        <v>24.954072259644825</v>
      </c>
      <c r="Q46" s="404">
        <v>19.142027003930952</v>
      </c>
      <c r="R46" s="404">
        <v>7.246376811594203</v>
      </c>
      <c r="S46" s="294"/>
      <c r="T46" s="404">
        <v>4.807692307692308</v>
      </c>
    </row>
    <row r="47" spans="1:20" ht="11.25" customHeight="1">
      <c r="A47" s="126"/>
      <c r="B47" s="126"/>
      <c r="C47" s="126" t="s">
        <v>139</v>
      </c>
      <c r="D47" s="126" t="s">
        <v>653</v>
      </c>
      <c r="E47" s="126" t="s">
        <v>140</v>
      </c>
      <c r="F47" s="126"/>
      <c r="G47" s="234">
        <v>684</v>
      </c>
      <c r="H47" s="453"/>
      <c r="I47" s="405">
        <v>22.90370259459817</v>
      </c>
      <c r="J47" s="237"/>
      <c r="K47" s="237" t="s">
        <v>968</v>
      </c>
      <c r="L47" s="237"/>
      <c r="M47" s="404">
        <v>18.595703751202308</v>
      </c>
      <c r="N47" s="404">
        <v>31.963470319634702</v>
      </c>
      <c r="O47" s="404">
        <v>39.41253021007622</v>
      </c>
      <c r="P47" s="404">
        <v>31.150159744408946</v>
      </c>
      <c r="Q47" s="404">
        <v>28.203257962557743</v>
      </c>
      <c r="R47" s="404">
        <v>6.6073231164540704</v>
      </c>
      <c r="S47" s="294"/>
      <c r="T47" s="404">
        <v>4.801097393689987</v>
      </c>
    </row>
    <row r="48" spans="1:20" ht="11.25" customHeight="1">
      <c r="A48" s="126"/>
      <c r="B48" s="126"/>
      <c r="C48" s="126" t="s">
        <v>396</v>
      </c>
      <c r="D48" s="126" t="s">
        <v>654</v>
      </c>
      <c r="E48" s="126" t="s">
        <v>460</v>
      </c>
      <c r="F48" s="126"/>
      <c r="G48" s="234">
        <v>2305</v>
      </c>
      <c r="H48" s="453"/>
      <c r="I48" s="405">
        <v>21.450423304713944</v>
      </c>
      <c r="J48" s="237"/>
      <c r="K48" s="237" t="s">
        <v>969</v>
      </c>
      <c r="L48" s="237"/>
      <c r="M48" s="404">
        <v>26.05441197639269</v>
      </c>
      <c r="N48" s="404">
        <v>31.855784664773427</v>
      </c>
      <c r="O48" s="404">
        <v>29.318111214662938</v>
      </c>
      <c r="P48" s="404">
        <v>27.194871538037763</v>
      </c>
      <c r="Q48" s="404">
        <v>24.300498275201228</v>
      </c>
      <c r="R48" s="404">
        <v>9.170289722699208</v>
      </c>
      <c r="S48" s="294"/>
      <c r="T48" s="404">
        <v>5.818540433925049</v>
      </c>
    </row>
    <row r="49" spans="1:20" ht="11.25" customHeight="1">
      <c r="A49" s="126"/>
      <c r="B49" s="126"/>
      <c r="C49" s="126" t="s">
        <v>397</v>
      </c>
      <c r="D49" s="126" t="s">
        <v>655</v>
      </c>
      <c r="E49" s="126" t="s">
        <v>461</v>
      </c>
      <c r="F49" s="126"/>
      <c r="G49" s="234">
        <v>2964</v>
      </c>
      <c r="H49" s="453"/>
      <c r="I49" s="405">
        <v>21.00674199551948</v>
      </c>
      <c r="J49" s="237"/>
      <c r="K49" s="237" t="s">
        <v>970</v>
      </c>
      <c r="L49" s="237"/>
      <c r="M49" s="404">
        <v>28.320874065554914</v>
      </c>
      <c r="N49" s="404">
        <v>29.904062053480303</v>
      </c>
      <c r="O49" s="404">
        <v>26.193572357421512</v>
      </c>
      <c r="P49" s="404">
        <v>25.075326414462673</v>
      </c>
      <c r="Q49" s="404">
        <v>22.25877192982456</v>
      </c>
      <c r="R49" s="404">
        <v>11.61570219018963</v>
      </c>
      <c r="S49" s="294"/>
      <c r="T49" s="404">
        <v>6.615159319295056</v>
      </c>
    </row>
    <row r="50" spans="1:20" ht="11.25" customHeight="1">
      <c r="A50" s="126"/>
      <c r="B50" s="126"/>
      <c r="C50" s="126" t="s">
        <v>398</v>
      </c>
      <c r="D50" s="126" t="s">
        <v>656</v>
      </c>
      <c r="E50" s="126" t="s">
        <v>548</v>
      </c>
      <c r="F50" s="126"/>
      <c r="G50" s="234">
        <v>698</v>
      </c>
      <c r="H50" s="453"/>
      <c r="I50" s="405">
        <v>11.785475981494733</v>
      </c>
      <c r="J50" s="237"/>
      <c r="K50" s="237" t="s">
        <v>971</v>
      </c>
      <c r="L50" s="237"/>
      <c r="M50" s="404">
        <v>14.400535833891492</v>
      </c>
      <c r="N50" s="404">
        <v>19.055026249270853</v>
      </c>
      <c r="O50" s="404">
        <v>18.764589692943076</v>
      </c>
      <c r="P50" s="404">
        <v>15.284589939546025</v>
      </c>
      <c r="Q50" s="404">
        <v>11.783189316575019</v>
      </c>
      <c r="R50" s="404">
        <v>3.8198538080641358</v>
      </c>
      <c r="S50" s="294"/>
      <c r="T50" s="404">
        <v>3.585493446188209</v>
      </c>
    </row>
    <row r="51" spans="1:20" ht="11.25" customHeight="1">
      <c r="A51" s="126"/>
      <c r="B51" s="126"/>
      <c r="C51" s="126" t="s">
        <v>151</v>
      </c>
      <c r="D51" s="126" t="s">
        <v>657</v>
      </c>
      <c r="E51" s="126" t="s">
        <v>152</v>
      </c>
      <c r="F51" s="126"/>
      <c r="G51" s="234">
        <v>801</v>
      </c>
      <c r="H51" s="453"/>
      <c r="I51" s="405">
        <v>19.422641694164568</v>
      </c>
      <c r="J51" s="237"/>
      <c r="K51" s="237" t="s">
        <v>972</v>
      </c>
      <c r="L51" s="237"/>
      <c r="M51" s="404">
        <v>15.632183908045976</v>
      </c>
      <c r="N51" s="404">
        <v>36.830357142857146</v>
      </c>
      <c r="O51" s="404">
        <v>34.542815674891145</v>
      </c>
      <c r="P51" s="404">
        <v>28.086600351082502</v>
      </c>
      <c r="Q51" s="404">
        <v>18.162061471592676</v>
      </c>
      <c r="R51" s="404">
        <v>5.622334238076774</v>
      </c>
      <c r="S51" s="294"/>
      <c r="T51" s="404">
        <v>4.805084088971557</v>
      </c>
    </row>
    <row r="52" spans="1:20" ht="11.25" customHeight="1">
      <c r="A52" s="126"/>
      <c r="B52" s="126"/>
      <c r="C52" s="126" t="s">
        <v>153</v>
      </c>
      <c r="D52" s="126" t="s">
        <v>658</v>
      </c>
      <c r="E52" s="126" t="s">
        <v>789</v>
      </c>
      <c r="F52" s="126"/>
      <c r="G52" s="234">
        <v>1116</v>
      </c>
      <c r="H52" s="453"/>
      <c r="I52" s="405">
        <v>21.20981809545403</v>
      </c>
      <c r="J52" s="237"/>
      <c r="K52" s="237" t="s">
        <v>973</v>
      </c>
      <c r="L52" s="237"/>
      <c r="M52" s="404">
        <v>23.35842200882429</v>
      </c>
      <c r="N52" s="404">
        <v>40.24205748865355</v>
      </c>
      <c r="O52" s="404">
        <v>33.61986628462273</v>
      </c>
      <c r="P52" s="404">
        <v>25.971470732907033</v>
      </c>
      <c r="Q52" s="404">
        <v>21.407546160021408</v>
      </c>
      <c r="R52" s="404">
        <v>8.087930319369557</v>
      </c>
      <c r="S52" s="294"/>
      <c r="T52" s="404">
        <v>6.095791001451379</v>
      </c>
    </row>
    <row r="53" spans="1:20" ht="11.25" customHeight="1">
      <c r="A53" s="126"/>
      <c r="B53" s="126"/>
      <c r="C53" s="126" t="s">
        <v>399</v>
      </c>
      <c r="D53" s="126" t="s">
        <v>659</v>
      </c>
      <c r="E53" s="126" t="s">
        <v>462</v>
      </c>
      <c r="F53" s="126"/>
      <c r="G53" s="234">
        <v>901</v>
      </c>
      <c r="H53" s="453"/>
      <c r="I53" s="405">
        <v>19.56363993453037</v>
      </c>
      <c r="J53" s="237"/>
      <c r="K53" s="237" t="s">
        <v>974</v>
      </c>
      <c r="L53" s="237"/>
      <c r="M53" s="404">
        <v>15.191297824456115</v>
      </c>
      <c r="N53" s="404">
        <v>29.354749376903904</v>
      </c>
      <c r="O53" s="404">
        <v>38.452027695351134</v>
      </c>
      <c r="P53" s="404">
        <v>28.91254315304948</v>
      </c>
      <c r="Q53" s="404">
        <v>16.683184671291706</v>
      </c>
      <c r="R53" s="404">
        <v>5.50198834232173</v>
      </c>
      <c r="S53" s="294"/>
      <c r="T53" s="404">
        <v>3.5305089261923794</v>
      </c>
    </row>
    <row r="54" spans="1:20" ht="11.25" customHeight="1">
      <c r="A54" s="126"/>
      <c r="B54" s="126"/>
      <c r="C54" s="126" t="s">
        <v>154</v>
      </c>
      <c r="D54" s="126" t="s">
        <v>660</v>
      </c>
      <c r="E54" s="126" t="s">
        <v>790</v>
      </c>
      <c r="F54" s="126"/>
      <c r="G54" s="234">
        <v>860</v>
      </c>
      <c r="H54" s="453"/>
      <c r="I54" s="405">
        <v>17.313790018307664</v>
      </c>
      <c r="J54" s="237"/>
      <c r="K54" s="237" t="s">
        <v>975</v>
      </c>
      <c r="L54" s="237"/>
      <c r="M54" s="404">
        <v>15.436374431031071</v>
      </c>
      <c r="N54" s="404">
        <v>27.5968992248062</v>
      </c>
      <c r="O54" s="404">
        <v>31.792273590880306</v>
      </c>
      <c r="P54" s="404">
        <v>23.646165155599117</v>
      </c>
      <c r="Q54" s="404">
        <v>15.410751122436597</v>
      </c>
      <c r="R54" s="404">
        <v>5.709204923019327</v>
      </c>
      <c r="S54" s="294"/>
      <c r="T54" s="404">
        <v>3.660078525321089</v>
      </c>
    </row>
    <row r="55" spans="1:20" ht="11.25" customHeight="1">
      <c r="A55" s="126"/>
      <c r="B55" s="126"/>
      <c r="C55" s="126" t="s">
        <v>155</v>
      </c>
      <c r="D55" s="126" t="s">
        <v>661</v>
      </c>
      <c r="E55" s="126" t="s">
        <v>791</v>
      </c>
      <c r="F55" s="126"/>
      <c r="G55" s="234">
        <v>1027</v>
      </c>
      <c r="H55" s="453"/>
      <c r="I55" s="405">
        <v>21.561319987087437</v>
      </c>
      <c r="J55" s="237"/>
      <c r="K55" s="237" t="s">
        <v>976</v>
      </c>
      <c r="L55" s="237"/>
      <c r="M55" s="404">
        <v>20.316509837467922</v>
      </c>
      <c r="N55" s="404">
        <v>37.89279112754159</v>
      </c>
      <c r="O55" s="404">
        <v>39.25749404239308</v>
      </c>
      <c r="P55" s="404">
        <v>26.0456761611496</v>
      </c>
      <c r="Q55" s="404">
        <v>21.64209387258217</v>
      </c>
      <c r="R55" s="404">
        <v>6.986394915165205</v>
      </c>
      <c r="S55" s="294"/>
      <c r="T55" s="404">
        <v>7.249593135079154</v>
      </c>
    </row>
    <row r="56" spans="1:20" ht="11.25" customHeight="1">
      <c r="A56" s="126"/>
      <c r="B56" s="126"/>
      <c r="C56" s="126" t="s">
        <v>400</v>
      </c>
      <c r="D56" s="126" t="s">
        <v>662</v>
      </c>
      <c r="E56" s="126" t="s">
        <v>463</v>
      </c>
      <c r="F56" s="126"/>
      <c r="G56" s="234">
        <v>767</v>
      </c>
      <c r="H56" s="453"/>
      <c r="I56" s="405">
        <v>20.739108149128903</v>
      </c>
      <c r="J56" s="237"/>
      <c r="K56" s="237" t="s">
        <v>977</v>
      </c>
      <c r="L56" s="237"/>
      <c r="M56" s="404">
        <v>13.579297975915962</v>
      </c>
      <c r="N56" s="404">
        <v>40.45237059591127</v>
      </c>
      <c r="O56" s="404">
        <v>41.7524808088373</v>
      </c>
      <c r="P56" s="404">
        <v>23.7462896422434</v>
      </c>
      <c r="Q56" s="404">
        <v>17.862205840657783</v>
      </c>
      <c r="R56" s="404">
        <v>7.276255154014068</v>
      </c>
      <c r="S56" s="294"/>
      <c r="T56" s="404">
        <v>2.6946914578280787</v>
      </c>
    </row>
    <row r="57" spans="1:20" ht="11.25" customHeight="1">
      <c r="A57" s="126"/>
      <c r="B57" s="126"/>
      <c r="C57" s="126" t="s">
        <v>141</v>
      </c>
      <c r="D57" s="126" t="s">
        <v>663</v>
      </c>
      <c r="E57" s="126" t="s">
        <v>142</v>
      </c>
      <c r="F57" s="126"/>
      <c r="G57" s="234">
        <v>659</v>
      </c>
      <c r="H57" s="453"/>
      <c r="I57" s="405">
        <v>18.818269774192075</v>
      </c>
      <c r="J57" s="237"/>
      <c r="K57" s="237" t="s">
        <v>978</v>
      </c>
      <c r="L57" s="237"/>
      <c r="M57" s="404">
        <v>17.538975501113587</v>
      </c>
      <c r="N57" s="404">
        <v>32.4032403240324</v>
      </c>
      <c r="O57" s="404">
        <v>35.065406976744185</v>
      </c>
      <c r="P57" s="404">
        <v>25.82837723024639</v>
      </c>
      <c r="Q57" s="404">
        <v>15.853443720274793</v>
      </c>
      <c r="R57" s="404">
        <v>5.833770319874148</v>
      </c>
      <c r="S57" s="294"/>
      <c r="T57" s="404">
        <v>4.665920119447555</v>
      </c>
    </row>
    <row r="58" spans="1:20" ht="11.25" customHeight="1">
      <c r="A58" s="126"/>
      <c r="B58" s="126"/>
      <c r="C58" s="126" t="s">
        <v>401</v>
      </c>
      <c r="D58" s="126" t="s">
        <v>664</v>
      </c>
      <c r="E58" s="126" t="s">
        <v>792</v>
      </c>
      <c r="F58" s="126"/>
      <c r="G58" s="234">
        <v>591</v>
      </c>
      <c r="H58" s="453"/>
      <c r="I58" s="405">
        <v>14.21788577891115</v>
      </c>
      <c r="J58" s="237"/>
      <c r="K58" s="237" t="s">
        <v>979</v>
      </c>
      <c r="L58" s="237"/>
      <c r="M58" s="404">
        <v>12.524557956777995</v>
      </c>
      <c r="N58" s="404">
        <v>17.857142857142858</v>
      </c>
      <c r="O58" s="404">
        <v>21.672223647088998</v>
      </c>
      <c r="P58" s="404">
        <v>21.574440052700925</v>
      </c>
      <c r="Q58" s="404">
        <v>16.115206583233327</v>
      </c>
      <c r="R58" s="404">
        <v>5.573790797052085</v>
      </c>
      <c r="S58" s="294"/>
      <c r="T58" s="404">
        <v>3.5761809713905524</v>
      </c>
    </row>
    <row r="59" spans="1:20" ht="11.25" customHeight="1">
      <c r="A59" s="126"/>
      <c r="B59" s="126"/>
      <c r="C59" s="126" t="s">
        <v>402</v>
      </c>
      <c r="D59" s="126" t="s">
        <v>665</v>
      </c>
      <c r="E59" s="126" t="s">
        <v>535</v>
      </c>
      <c r="F59" s="126"/>
      <c r="G59" s="234">
        <v>1179</v>
      </c>
      <c r="H59" s="453"/>
      <c r="I59" s="405">
        <v>22.34209477314239</v>
      </c>
      <c r="J59" s="237"/>
      <c r="K59" s="237" t="s">
        <v>980</v>
      </c>
      <c r="L59" s="237"/>
      <c r="M59" s="404">
        <v>16.61812574952887</v>
      </c>
      <c r="N59" s="404">
        <v>36.11186532717893</v>
      </c>
      <c r="O59" s="404">
        <v>44.158747903856906</v>
      </c>
      <c r="P59" s="404">
        <v>26.754690757470467</v>
      </c>
      <c r="Q59" s="404">
        <v>22.19914319096456</v>
      </c>
      <c r="R59" s="404">
        <v>7.166093064919146</v>
      </c>
      <c r="S59" s="294"/>
      <c r="T59" s="404">
        <v>4.6378879771673205</v>
      </c>
    </row>
    <row r="60" spans="1:20" s="122" customFormat="1" ht="9" customHeight="1">
      <c r="A60" s="126"/>
      <c r="B60" s="126"/>
      <c r="C60" s="126"/>
      <c r="D60" s="126"/>
      <c r="E60" s="126"/>
      <c r="F60" s="117"/>
      <c r="G60" s="234"/>
      <c r="H60" s="234"/>
      <c r="I60" s="405"/>
      <c r="J60" s="234"/>
      <c r="K60" s="234"/>
      <c r="L60" s="234"/>
      <c r="M60" s="452"/>
      <c r="N60" s="452"/>
      <c r="O60" s="452"/>
      <c r="P60" s="452"/>
      <c r="Q60" s="452"/>
      <c r="R60" s="452"/>
      <c r="S60" s="294"/>
      <c r="T60" s="404"/>
    </row>
    <row r="61" spans="1:20" ht="12" customHeight="1">
      <c r="A61" s="124" t="s">
        <v>827</v>
      </c>
      <c r="B61" s="124"/>
      <c r="C61" s="124"/>
      <c r="D61" s="126"/>
      <c r="E61" s="124"/>
      <c r="F61" s="124"/>
      <c r="G61" s="233">
        <v>14760</v>
      </c>
      <c r="H61" s="450"/>
      <c r="I61" s="403">
        <v>13.530894293267558</v>
      </c>
      <c r="J61" s="236"/>
      <c r="K61" s="236" t="s">
        <v>981</v>
      </c>
      <c r="L61" s="236"/>
      <c r="M61" s="401">
        <v>14.464454372764802</v>
      </c>
      <c r="N61" s="401">
        <v>23.59760707795567</v>
      </c>
      <c r="O61" s="401">
        <v>22.823388241491838</v>
      </c>
      <c r="P61" s="401">
        <v>16.924514588308586</v>
      </c>
      <c r="Q61" s="401">
        <v>13.220043459591688</v>
      </c>
      <c r="R61" s="401">
        <v>4.943518255511613</v>
      </c>
      <c r="S61" s="294"/>
      <c r="T61" s="401">
        <v>4.1919803380488565</v>
      </c>
    </row>
    <row r="62" spans="1:20" s="122" customFormat="1" ht="4.5" customHeight="1">
      <c r="A62" s="126"/>
      <c r="B62" s="126"/>
      <c r="C62" s="126"/>
      <c r="D62" s="126"/>
      <c r="E62" s="126"/>
      <c r="F62" s="117"/>
      <c r="G62" s="234"/>
      <c r="H62" s="234"/>
      <c r="I62" s="405"/>
      <c r="J62" s="234"/>
      <c r="K62" s="234"/>
      <c r="L62" s="234"/>
      <c r="M62" s="452"/>
      <c r="N62" s="452"/>
      <c r="O62" s="452"/>
      <c r="P62" s="452"/>
      <c r="Q62" s="452"/>
      <c r="R62" s="452"/>
      <c r="S62" s="294"/>
      <c r="T62" s="404"/>
    </row>
    <row r="63" spans="1:20" ht="11.25" customHeight="1">
      <c r="A63" s="126"/>
      <c r="B63" s="126"/>
      <c r="C63" s="126" t="s">
        <v>160</v>
      </c>
      <c r="D63" s="126" t="s">
        <v>666</v>
      </c>
      <c r="E63" s="126" t="s">
        <v>161</v>
      </c>
      <c r="F63" s="126"/>
      <c r="G63" s="234">
        <v>679</v>
      </c>
      <c r="H63" s="453"/>
      <c r="I63" s="405">
        <v>16.420658513475242</v>
      </c>
      <c r="J63" s="237"/>
      <c r="K63" s="237" t="s">
        <v>982</v>
      </c>
      <c r="L63" s="237"/>
      <c r="M63" s="404">
        <v>15.431377133504794</v>
      </c>
      <c r="N63" s="404">
        <v>37.38317757009346</v>
      </c>
      <c r="O63" s="404">
        <v>30.0840583984663</v>
      </c>
      <c r="P63" s="404">
        <v>18.507638072855464</v>
      </c>
      <c r="Q63" s="404">
        <v>14.21188630490956</v>
      </c>
      <c r="R63" s="404">
        <v>5.126090030638699</v>
      </c>
      <c r="S63" s="294"/>
      <c r="T63" s="404">
        <v>5.335844318895166</v>
      </c>
    </row>
    <row r="64" spans="1:20" ht="11.25" customHeight="1">
      <c r="A64" s="126"/>
      <c r="B64" s="126"/>
      <c r="C64" s="126" t="s">
        <v>403</v>
      </c>
      <c r="D64" s="126" t="s">
        <v>667</v>
      </c>
      <c r="E64" s="126" t="s">
        <v>793</v>
      </c>
      <c r="F64" s="126"/>
      <c r="G64" s="234">
        <v>1659</v>
      </c>
      <c r="H64" s="453"/>
      <c r="I64" s="405">
        <v>15.121359853207814</v>
      </c>
      <c r="J64" s="237"/>
      <c r="K64" s="237" t="s">
        <v>983</v>
      </c>
      <c r="L64" s="237"/>
      <c r="M64" s="404">
        <v>12.549019607843137</v>
      </c>
      <c r="N64" s="404">
        <v>23.63238512035011</v>
      </c>
      <c r="O64" s="404">
        <v>25.28735632183908</v>
      </c>
      <c r="P64" s="404">
        <v>19.13731776965082</v>
      </c>
      <c r="Q64" s="404">
        <v>16.017642620857757</v>
      </c>
      <c r="R64" s="404">
        <v>6.590407618162815</v>
      </c>
      <c r="S64" s="294"/>
      <c r="T64" s="404">
        <v>3.068395526081362</v>
      </c>
    </row>
    <row r="65" spans="1:20" ht="11.25" customHeight="1">
      <c r="A65" s="126"/>
      <c r="B65" s="126"/>
      <c r="C65" s="126" t="s">
        <v>164</v>
      </c>
      <c r="D65" s="126" t="s">
        <v>668</v>
      </c>
      <c r="E65" s="126" t="s">
        <v>165</v>
      </c>
      <c r="F65" s="126"/>
      <c r="G65" s="234">
        <v>655</v>
      </c>
      <c r="H65" s="453"/>
      <c r="I65" s="405">
        <v>18.095907131536787</v>
      </c>
      <c r="J65" s="237"/>
      <c r="K65" s="237" t="s">
        <v>984</v>
      </c>
      <c r="L65" s="237"/>
      <c r="M65" s="404">
        <v>17.171988194258116</v>
      </c>
      <c r="N65" s="404">
        <v>29.12621359223301</v>
      </c>
      <c r="O65" s="404">
        <v>34.712722298221614</v>
      </c>
      <c r="P65" s="404">
        <v>24.477918521054434</v>
      </c>
      <c r="Q65" s="404">
        <v>15.714039026074943</v>
      </c>
      <c r="R65" s="404">
        <v>5.495571216137583</v>
      </c>
      <c r="S65" s="294"/>
      <c r="T65" s="404">
        <v>5.173490322005174</v>
      </c>
    </row>
    <row r="66" spans="1:20" ht="11.25" customHeight="1">
      <c r="A66" s="126"/>
      <c r="B66" s="126"/>
      <c r="C66" s="126" t="s">
        <v>464</v>
      </c>
      <c r="D66" s="126" t="s">
        <v>669</v>
      </c>
      <c r="E66" s="126" t="s">
        <v>465</v>
      </c>
      <c r="F66" s="126"/>
      <c r="G66" s="234">
        <v>968</v>
      </c>
      <c r="H66" s="453"/>
      <c r="I66" s="405">
        <v>18.89053850229737</v>
      </c>
      <c r="J66" s="237"/>
      <c r="K66" s="237" t="s">
        <v>847</v>
      </c>
      <c r="L66" s="237"/>
      <c r="M66" s="404">
        <v>14.919874746730521</v>
      </c>
      <c r="N66" s="404">
        <v>28.579846788450208</v>
      </c>
      <c r="O66" s="404">
        <v>34.94990892531876</v>
      </c>
      <c r="P66" s="404">
        <v>24.302325581395348</v>
      </c>
      <c r="Q66" s="404">
        <v>19.86497013762659</v>
      </c>
      <c r="R66" s="404">
        <v>6.069422150882825</v>
      </c>
      <c r="S66" s="294"/>
      <c r="T66" s="404">
        <v>4.832761032684726</v>
      </c>
    </row>
    <row r="67" spans="1:20" ht="11.25" customHeight="1">
      <c r="A67" s="126"/>
      <c r="B67" s="126"/>
      <c r="C67" s="126" t="s">
        <v>404</v>
      </c>
      <c r="D67" s="126" t="s">
        <v>670</v>
      </c>
      <c r="E67" s="126" t="s">
        <v>466</v>
      </c>
      <c r="F67" s="126"/>
      <c r="G67" s="234">
        <v>577</v>
      </c>
      <c r="H67" s="453"/>
      <c r="I67" s="405">
        <v>11.476226657996271</v>
      </c>
      <c r="J67" s="237"/>
      <c r="K67" s="237" t="s">
        <v>985</v>
      </c>
      <c r="L67" s="237"/>
      <c r="M67" s="404">
        <v>11.590794557366033</v>
      </c>
      <c r="N67" s="404">
        <v>20.927887039838627</v>
      </c>
      <c r="O67" s="404">
        <v>21.00077780658543</v>
      </c>
      <c r="P67" s="404">
        <v>16.064808458053</v>
      </c>
      <c r="Q67" s="404">
        <v>10.224405789403798</v>
      </c>
      <c r="R67" s="404">
        <v>2.916067957061956</v>
      </c>
      <c r="S67" s="294"/>
      <c r="T67" s="404">
        <v>3.076923076923077</v>
      </c>
    </row>
    <row r="68" spans="1:20" ht="11.25" customHeight="1">
      <c r="A68" s="126"/>
      <c r="B68" s="126"/>
      <c r="C68" s="126" t="s">
        <v>405</v>
      </c>
      <c r="D68" s="126" t="s">
        <v>671</v>
      </c>
      <c r="E68" s="126" t="s">
        <v>550</v>
      </c>
      <c r="F68" s="126"/>
      <c r="G68" s="234">
        <v>840</v>
      </c>
      <c r="H68" s="453"/>
      <c r="I68" s="405">
        <v>13.174814981680887</v>
      </c>
      <c r="J68" s="237"/>
      <c r="K68" s="237" t="s">
        <v>986</v>
      </c>
      <c r="L68" s="237"/>
      <c r="M68" s="404">
        <v>17.770255976306327</v>
      </c>
      <c r="N68" s="404">
        <v>29.42655935613682</v>
      </c>
      <c r="O68" s="404">
        <v>20.74657941701368</v>
      </c>
      <c r="P68" s="404">
        <v>16.007375125712368</v>
      </c>
      <c r="Q68" s="404">
        <v>10.217417131994772</v>
      </c>
      <c r="R68" s="404">
        <v>4.977212760853922</v>
      </c>
      <c r="S68" s="294"/>
      <c r="T68" s="404">
        <v>5.8148315964355834</v>
      </c>
    </row>
    <row r="69" spans="1:20" ht="11.25" customHeight="1">
      <c r="A69" s="126"/>
      <c r="B69" s="126"/>
      <c r="C69" s="126" t="s">
        <v>406</v>
      </c>
      <c r="D69" s="126" t="s">
        <v>672</v>
      </c>
      <c r="E69" s="126" t="s">
        <v>467</v>
      </c>
      <c r="F69" s="126"/>
      <c r="G69" s="234">
        <v>1309</v>
      </c>
      <c r="H69" s="453"/>
      <c r="I69" s="405">
        <v>15.984730667955388</v>
      </c>
      <c r="J69" s="237"/>
      <c r="K69" s="237" t="s">
        <v>848</v>
      </c>
      <c r="L69" s="237"/>
      <c r="M69" s="404">
        <v>18.513476722025594</v>
      </c>
      <c r="N69" s="404">
        <v>27.495847942424803</v>
      </c>
      <c r="O69" s="404">
        <v>27.030652625930646</v>
      </c>
      <c r="P69" s="404">
        <v>19.69414397612831</v>
      </c>
      <c r="Q69" s="404">
        <v>16.227180527383368</v>
      </c>
      <c r="R69" s="404">
        <v>5.296538695094798</v>
      </c>
      <c r="S69" s="294"/>
      <c r="T69" s="404">
        <v>4.850444624090542</v>
      </c>
    </row>
    <row r="70" spans="1:20" ht="11.25" customHeight="1">
      <c r="A70" s="126"/>
      <c r="B70" s="126"/>
      <c r="C70" s="126" t="s">
        <v>407</v>
      </c>
      <c r="D70" s="126" t="s">
        <v>673</v>
      </c>
      <c r="E70" s="126" t="s">
        <v>468</v>
      </c>
      <c r="F70" s="126"/>
      <c r="G70" s="234">
        <v>2471</v>
      </c>
      <c r="H70" s="453"/>
      <c r="I70" s="405">
        <v>12.195119264751817</v>
      </c>
      <c r="J70" s="237"/>
      <c r="K70" s="237" t="s">
        <v>987</v>
      </c>
      <c r="L70" s="237"/>
      <c r="M70" s="404">
        <v>15.925315760571115</v>
      </c>
      <c r="N70" s="404">
        <v>21.19085666643507</v>
      </c>
      <c r="O70" s="404">
        <v>17.64026684912761</v>
      </c>
      <c r="P70" s="404">
        <v>13.077300803762954</v>
      </c>
      <c r="Q70" s="404">
        <v>12.520494857653897</v>
      </c>
      <c r="R70" s="404">
        <v>5.679310807958711</v>
      </c>
      <c r="S70" s="294"/>
      <c r="T70" s="404">
        <v>4.932249322493226</v>
      </c>
    </row>
    <row r="71" spans="1:20" ht="11.25" customHeight="1">
      <c r="A71" s="126"/>
      <c r="B71" s="126"/>
      <c r="C71" s="126" t="s">
        <v>156</v>
      </c>
      <c r="D71" s="126" t="s">
        <v>674</v>
      </c>
      <c r="E71" s="126" t="s">
        <v>157</v>
      </c>
      <c r="F71" s="126"/>
      <c r="G71" s="234">
        <v>496</v>
      </c>
      <c r="H71" s="453"/>
      <c r="I71" s="405">
        <v>16.605065003170456</v>
      </c>
      <c r="J71" s="237"/>
      <c r="K71" s="237" t="s">
        <v>988</v>
      </c>
      <c r="L71" s="237"/>
      <c r="M71" s="404">
        <v>14.657980456026058</v>
      </c>
      <c r="N71" s="404">
        <v>29.144768275203056</v>
      </c>
      <c r="O71" s="404">
        <v>31.865042174320525</v>
      </c>
      <c r="P71" s="404">
        <v>22.79857770340933</v>
      </c>
      <c r="Q71" s="404">
        <v>14.275344785869828</v>
      </c>
      <c r="R71" s="404">
        <v>4.8584509016163695</v>
      </c>
      <c r="S71" s="294"/>
      <c r="T71" s="404">
        <v>6.611947104423164</v>
      </c>
    </row>
    <row r="72" spans="1:20" ht="11.25" customHeight="1">
      <c r="A72" s="126"/>
      <c r="B72" s="126"/>
      <c r="C72" s="126" t="s">
        <v>158</v>
      </c>
      <c r="D72" s="126" t="s">
        <v>675</v>
      </c>
      <c r="E72" s="126" t="s">
        <v>159</v>
      </c>
      <c r="F72" s="126"/>
      <c r="G72" s="234">
        <v>441</v>
      </c>
      <c r="H72" s="453"/>
      <c r="I72" s="405">
        <v>17.016459372941444</v>
      </c>
      <c r="J72" s="237"/>
      <c r="K72" s="237" t="s">
        <v>989</v>
      </c>
      <c r="L72" s="237"/>
      <c r="M72" s="404">
        <v>17.349063150589867</v>
      </c>
      <c r="N72" s="404">
        <v>30.85399449035813</v>
      </c>
      <c r="O72" s="404">
        <v>31.960049937578027</v>
      </c>
      <c r="P72" s="404">
        <v>19.221642145230184</v>
      </c>
      <c r="Q72" s="404">
        <v>17.59167492566898</v>
      </c>
      <c r="R72" s="404">
        <v>4.948268106162843</v>
      </c>
      <c r="S72" s="294"/>
      <c r="T72" s="404">
        <v>4.021764845043767</v>
      </c>
    </row>
    <row r="73" spans="1:20" ht="11.25" customHeight="1">
      <c r="A73" s="126"/>
      <c r="B73" s="126"/>
      <c r="C73" s="126" t="s">
        <v>408</v>
      </c>
      <c r="D73" s="126" t="s">
        <v>676</v>
      </c>
      <c r="E73" s="126" t="s">
        <v>794</v>
      </c>
      <c r="F73" s="126"/>
      <c r="G73" s="234">
        <v>1480</v>
      </c>
      <c r="H73" s="453"/>
      <c r="I73" s="405">
        <v>10.419679816948303</v>
      </c>
      <c r="J73" s="237"/>
      <c r="K73" s="237" t="s">
        <v>990</v>
      </c>
      <c r="L73" s="237"/>
      <c r="M73" s="404">
        <v>9.436639704838939</v>
      </c>
      <c r="N73" s="404">
        <v>16.34624315036686</v>
      </c>
      <c r="O73" s="404">
        <v>18.370703140668244</v>
      </c>
      <c r="P73" s="404">
        <v>14.08844933756298</v>
      </c>
      <c r="Q73" s="404">
        <v>10.7469102632993</v>
      </c>
      <c r="R73" s="404">
        <v>3.442433854804989</v>
      </c>
      <c r="S73" s="294"/>
      <c r="T73" s="404">
        <v>2.347590052087154</v>
      </c>
    </row>
    <row r="74" spans="1:20" ht="11.25" customHeight="1">
      <c r="A74" s="126"/>
      <c r="B74" s="126"/>
      <c r="C74" s="126" t="s">
        <v>162</v>
      </c>
      <c r="D74" s="126" t="s">
        <v>677</v>
      </c>
      <c r="E74" s="126" t="s">
        <v>163</v>
      </c>
      <c r="F74" s="126"/>
      <c r="G74" s="234">
        <v>715</v>
      </c>
      <c r="H74" s="453"/>
      <c r="I74" s="405">
        <v>15.518334566598634</v>
      </c>
      <c r="J74" s="237"/>
      <c r="K74" s="237" t="s">
        <v>991</v>
      </c>
      <c r="L74" s="237"/>
      <c r="M74" s="404">
        <v>16.670139612419256</v>
      </c>
      <c r="N74" s="404">
        <v>28.864656831302117</v>
      </c>
      <c r="O74" s="404">
        <v>29.643477099746296</v>
      </c>
      <c r="P74" s="404">
        <v>19.340309974831104</v>
      </c>
      <c r="Q74" s="404">
        <v>12.157629960871997</v>
      </c>
      <c r="R74" s="404">
        <v>4.888647474198804</v>
      </c>
      <c r="S74" s="294"/>
      <c r="T74" s="404">
        <v>4.754808033496558</v>
      </c>
    </row>
    <row r="75" spans="1:20" ht="11.25" customHeight="1">
      <c r="A75" s="126"/>
      <c r="B75" s="126"/>
      <c r="C75" s="126" t="s">
        <v>409</v>
      </c>
      <c r="D75" s="126" t="s">
        <v>678</v>
      </c>
      <c r="E75" s="126" t="s">
        <v>469</v>
      </c>
      <c r="F75" s="126"/>
      <c r="G75" s="234">
        <v>1708</v>
      </c>
      <c r="H75" s="453"/>
      <c r="I75" s="405">
        <v>12.791960656973258</v>
      </c>
      <c r="J75" s="237"/>
      <c r="K75" s="237" t="s">
        <v>992</v>
      </c>
      <c r="L75" s="237"/>
      <c r="M75" s="404">
        <v>16.533573276346868</v>
      </c>
      <c r="N75" s="404">
        <v>20.25072324011572</v>
      </c>
      <c r="O75" s="404">
        <v>20.02209796765661</v>
      </c>
      <c r="P75" s="404">
        <v>15.726923420605846</v>
      </c>
      <c r="Q75" s="404">
        <v>11.885659951268794</v>
      </c>
      <c r="R75" s="404">
        <v>5.434488725463688</v>
      </c>
      <c r="S75" s="294"/>
      <c r="T75" s="404">
        <v>3.8039215686274512</v>
      </c>
    </row>
    <row r="76" spans="1:20" ht="11.25" customHeight="1">
      <c r="A76" s="126"/>
      <c r="B76" s="126"/>
      <c r="C76" s="126" t="s">
        <v>410</v>
      </c>
      <c r="D76" s="126" t="s">
        <v>679</v>
      </c>
      <c r="E76" s="126" t="s">
        <v>470</v>
      </c>
      <c r="F76" s="126"/>
      <c r="G76" s="234">
        <v>762</v>
      </c>
      <c r="H76" s="453"/>
      <c r="I76" s="405">
        <v>12.641129316527563</v>
      </c>
      <c r="J76" s="237"/>
      <c r="K76" s="237" t="s">
        <v>993</v>
      </c>
      <c r="L76" s="237"/>
      <c r="M76" s="404">
        <v>12.645754639513878</v>
      </c>
      <c r="N76" s="404">
        <v>24.211853720050442</v>
      </c>
      <c r="O76" s="404">
        <v>23.623623623623626</v>
      </c>
      <c r="P76" s="404">
        <v>16.72770464218549</v>
      </c>
      <c r="Q76" s="404">
        <v>9.715168911459484</v>
      </c>
      <c r="R76" s="404">
        <v>3.9151712887438825</v>
      </c>
      <c r="S76" s="294"/>
      <c r="T76" s="404">
        <v>4.887585532746823</v>
      </c>
    </row>
    <row r="77" spans="1:20" s="122" customFormat="1" ht="9" customHeight="1">
      <c r="A77" s="126"/>
      <c r="B77" s="126"/>
      <c r="C77" s="126"/>
      <c r="D77" s="126"/>
      <c r="E77" s="126"/>
      <c r="F77" s="117"/>
      <c r="G77" s="234"/>
      <c r="H77" s="234"/>
      <c r="I77" s="405"/>
      <c r="J77" s="234"/>
      <c r="K77" s="234"/>
      <c r="L77" s="234"/>
      <c r="M77" s="452"/>
      <c r="N77" s="452"/>
      <c r="O77" s="452"/>
      <c r="P77" s="452"/>
      <c r="Q77" s="452"/>
      <c r="R77" s="452"/>
      <c r="S77" s="294"/>
      <c r="T77" s="404"/>
    </row>
    <row r="78" spans="1:20" ht="12" customHeight="1">
      <c r="A78" s="124" t="s">
        <v>828</v>
      </c>
      <c r="B78" s="124"/>
      <c r="C78" s="124"/>
      <c r="D78" s="126"/>
      <c r="E78" s="124"/>
      <c r="F78" s="124"/>
      <c r="G78" s="233">
        <v>11865</v>
      </c>
      <c r="H78" s="450"/>
      <c r="I78" s="403">
        <v>13.798136642115152</v>
      </c>
      <c r="J78" s="236"/>
      <c r="K78" s="236" t="s">
        <v>836</v>
      </c>
      <c r="L78" s="236"/>
      <c r="M78" s="401">
        <v>13.052271899300278</v>
      </c>
      <c r="N78" s="401">
        <v>22.02948257098572</v>
      </c>
      <c r="O78" s="401">
        <v>23.39242288910766</v>
      </c>
      <c r="P78" s="401">
        <v>17.863329291529535</v>
      </c>
      <c r="Q78" s="401">
        <v>13.89200988732304</v>
      </c>
      <c r="R78" s="401">
        <v>5.355276494567363</v>
      </c>
      <c r="S78" s="294"/>
      <c r="T78" s="401">
        <v>3.4861055035316895</v>
      </c>
    </row>
    <row r="79" spans="1:20" s="122" customFormat="1" ht="4.5" customHeight="1">
      <c r="A79" s="126"/>
      <c r="B79" s="126"/>
      <c r="C79" s="126"/>
      <c r="D79" s="126"/>
      <c r="E79" s="126"/>
      <c r="F79" s="117"/>
      <c r="G79" s="234"/>
      <c r="H79" s="234"/>
      <c r="I79" s="405"/>
      <c r="J79" s="234"/>
      <c r="K79" s="234"/>
      <c r="L79" s="234"/>
      <c r="M79" s="452"/>
      <c r="N79" s="452"/>
      <c r="O79" s="452"/>
      <c r="P79" s="452"/>
      <c r="Q79" s="452"/>
      <c r="R79" s="452"/>
      <c r="S79" s="294"/>
      <c r="T79" s="404"/>
    </row>
    <row r="80" spans="1:20" ht="11.25" customHeight="1">
      <c r="A80" s="126"/>
      <c r="B80" s="126"/>
      <c r="C80" s="126" t="s">
        <v>166</v>
      </c>
      <c r="D80" s="126" t="s">
        <v>680</v>
      </c>
      <c r="E80" s="126" t="s">
        <v>167</v>
      </c>
      <c r="F80" s="126"/>
      <c r="G80" s="234">
        <v>247</v>
      </c>
      <c r="H80" s="453"/>
      <c r="I80" s="405">
        <v>13.710687676601246</v>
      </c>
      <c r="J80" s="237"/>
      <c r="K80" s="237" t="s">
        <v>994</v>
      </c>
      <c r="L80" s="237"/>
      <c r="M80" s="404">
        <v>15.766841853798375</v>
      </c>
      <c r="N80" s="404">
        <v>24.390243902439025</v>
      </c>
      <c r="O80" s="404">
        <v>27.24699221514508</v>
      </c>
      <c r="P80" s="404">
        <v>19.309320460453026</v>
      </c>
      <c r="Q80" s="404">
        <v>9.386281588447654</v>
      </c>
      <c r="R80" s="404">
        <v>3.4060804844203356</v>
      </c>
      <c r="S80" s="294"/>
      <c r="T80" s="404">
        <v>4.031607805192711</v>
      </c>
    </row>
    <row r="81" spans="1:20" ht="11.25" customHeight="1">
      <c r="A81" s="126"/>
      <c r="B81" s="126"/>
      <c r="C81" s="126" t="s">
        <v>471</v>
      </c>
      <c r="D81" s="126" t="s">
        <v>681</v>
      </c>
      <c r="E81" s="126" t="s">
        <v>472</v>
      </c>
      <c r="F81" s="126"/>
      <c r="G81" s="234">
        <v>784</v>
      </c>
      <c r="H81" s="453"/>
      <c r="I81" s="405">
        <v>14.425813835597918</v>
      </c>
      <c r="J81" s="237"/>
      <c r="K81" s="237" t="s">
        <v>995</v>
      </c>
      <c r="L81" s="237"/>
      <c r="M81" s="404">
        <v>14.97076023391813</v>
      </c>
      <c r="N81" s="404">
        <v>21.987197328138045</v>
      </c>
      <c r="O81" s="404">
        <v>24.88460766606462</v>
      </c>
      <c r="P81" s="404">
        <v>15.866719555731851</v>
      </c>
      <c r="Q81" s="404">
        <v>15.611230013848672</v>
      </c>
      <c r="R81" s="404">
        <v>6.2446290461185905</v>
      </c>
      <c r="S81" s="294"/>
      <c r="T81" s="404">
        <v>3.468860922878348</v>
      </c>
    </row>
    <row r="82" spans="1:20" ht="11.25" customHeight="1">
      <c r="A82" s="126"/>
      <c r="B82" s="126"/>
      <c r="C82" s="126" t="s">
        <v>411</v>
      </c>
      <c r="D82" s="126" t="s">
        <v>682</v>
      </c>
      <c r="E82" s="126" t="s">
        <v>473</v>
      </c>
      <c r="F82" s="126"/>
      <c r="G82" s="234">
        <v>1488</v>
      </c>
      <c r="H82" s="453"/>
      <c r="I82" s="405">
        <v>12.47271411679509</v>
      </c>
      <c r="J82" s="237"/>
      <c r="K82" s="237" t="s">
        <v>996</v>
      </c>
      <c r="L82" s="237"/>
      <c r="M82" s="404">
        <v>10.347651306484032</v>
      </c>
      <c r="N82" s="404">
        <v>18.351968886728248</v>
      </c>
      <c r="O82" s="404">
        <v>23.778216085908394</v>
      </c>
      <c r="P82" s="404">
        <v>15.65851565851566</v>
      </c>
      <c r="Q82" s="404">
        <v>12.483025174971274</v>
      </c>
      <c r="R82" s="404">
        <v>4.284742271832877</v>
      </c>
      <c r="S82" s="294"/>
      <c r="T82" s="404">
        <v>3.2749428789032753</v>
      </c>
    </row>
    <row r="83" spans="1:20" ht="11.25" customHeight="1">
      <c r="A83" s="126"/>
      <c r="B83" s="126"/>
      <c r="C83" s="126" t="s">
        <v>412</v>
      </c>
      <c r="D83" s="126" t="s">
        <v>683</v>
      </c>
      <c r="E83" s="126" t="s">
        <v>474</v>
      </c>
      <c r="F83" s="126"/>
      <c r="G83" s="234">
        <v>1369</v>
      </c>
      <c r="H83" s="453"/>
      <c r="I83" s="405">
        <v>17.0896868367209</v>
      </c>
      <c r="J83" s="237"/>
      <c r="K83" s="237" t="s">
        <v>997</v>
      </c>
      <c r="L83" s="237"/>
      <c r="M83" s="404">
        <v>13.598927408542425</v>
      </c>
      <c r="N83" s="404">
        <v>28.28361100348702</v>
      </c>
      <c r="O83" s="404">
        <v>23.651844843897823</v>
      </c>
      <c r="P83" s="404">
        <v>22.44355909694555</v>
      </c>
      <c r="Q83" s="404">
        <v>20.527586847482816</v>
      </c>
      <c r="R83" s="404">
        <v>8.220786846741044</v>
      </c>
      <c r="S83" s="294"/>
      <c r="T83" s="404">
        <v>2.837721903253481</v>
      </c>
    </row>
    <row r="84" spans="1:20" ht="11.25" customHeight="1">
      <c r="A84" s="126"/>
      <c r="B84" s="126"/>
      <c r="C84" s="126" t="s">
        <v>413</v>
      </c>
      <c r="D84" s="126" t="s">
        <v>684</v>
      </c>
      <c r="E84" s="126" t="s">
        <v>795</v>
      </c>
      <c r="F84" s="126"/>
      <c r="G84" s="234">
        <v>1576</v>
      </c>
      <c r="H84" s="453"/>
      <c r="I84" s="405">
        <v>12.802109131678158</v>
      </c>
      <c r="J84" s="237"/>
      <c r="K84" s="237" t="s">
        <v>992</v>
      </c>
      <c r="L84" s="237"/>
      <c r="M84" s="404">
        <v>11.687593777146015</v>
      </c>
      <c r="N84" s="404">
        <v>21.74817898022893</v>
      </c>
      <c r="O84" s="404">
        <v>22.060234030308845</v>
      </c>
      <c r="P84" s="404">
        <v>16.74613987284287</v>
      </c>
      <c r="Q84" s="404">
        <v>11.582575286739365</v>
      </c>
      <c r="R84" s="404">
        <v>5.225356090868741</v>
      </c>
      <c r="S84" s="294"/>
      <c r="T84" s="404">
        <v>2.9131283150575755</v>
      </c>
    </row>
    <row r="85" spans="1:20" ht="11.25" customHeight="1">
      <c r="A85" s="126"/>
      <c r="B85" s="126"/>
      <c r="C85" s="126" t="s">
        <v>414</v>
      </c>
      <c r="D85" s="126" t="s">
        <v>685</v>
      </c>
      <c r="E85" s="126" t="s">
        <v>796</v>
      </c>
      <c r="F85" s="126"/>
      <c r="G85" s="234">
        <v>1454</v>
      </c>
      <c r="H85" s="453"/>
      <c r="I85" s="405">
        <v>12.39635983456244</v>
      </c>
      <c r="J85" s="237"/>
      <c r="K85" s="237" t="s">
        <v>998</v>
      </c>
      <c r="L85" s="237"/>
      <c r="M85" s="404">
        <v>13.163080318436196</v>
      </c>
      <c r="N85" s="404">
        <v>20.772838954657136</v>
      </c>
      <c r="O85" s="404">
        <v>20.971140183252487</v>
      </c>
      <c r="P85" s="404">
        <v>16.075290816624772</v>
      </c>
      <c r="Q85" s="404">
        <v>12.631964361994264</v>
      </c>
      <c r="R85" s="404">
        <v>4.0000837713878825</v>
      </c>
      <c r="S85" s="294"/>
      <c r="T85" s="404">
        <v>3.669874408742456</v>
      </c>
    </row>
    <row r="86" spans="1:20" ht="11.25" customHeight="1">
      <c r="A86" s="126"/>
      <c r="B86" s="126"/>
      <c r="C86" s="126" t="s">
        <v>415</v>
      </c>
      <c r="D86" s="126" t="s">
        <v>686</v>
      </c>
      <c r="E86" s="126" t="s">
        <v>551</v>
      </c>
      <c r="F86" s="126"/>
      <c r="G86" s="234">
        <v>2023</v>
      </c>
      <c r="H86" s="453"/>
      <c r="I86" s="405">
        <v>16.267230950785752</v>
      </c>
      <c r="J86" s="237"/>
      <c r="K86" s="237" t="s">
        <v>999</v>
      </c>
      <c r="L86" s="237"/>
      <c r="M86" s="404">
        <v>13.409214937241755</v>
      </c>
      <c r="N86" s="404">
        <v>24.563989191844758</v>
      </c>
      <c r="O86" s="404">
        <v>29.4496879674042</v>
      </c>
      <c r="P86" s="404">
        <v>20.930913348946135</v>
      </c>
      <c r="Q86" s="404">
        <v>15.997243551880294</v>
      </c>
      <c r="R86" s="404">
        <v>6.257558016776398</v>
      </c>
      <c r="S86" s="294"/>
      <c r="T86" s="404">
        <v>3.694116378148088</v>
      </c>
    </row>
    <row r="87" spans="1:20" ht="11.25" customHeight="1">
      <c r="A87" s="126"/>
      <c r="B87" s="126"/>
      <c r="C87" s="126" t="s">
        <v>168</v>
      </c>
      <c r="D87" s="126" t="s">
        <v>687</v>
      </c>
      <c r="E87" s="126" t="s">
        <v>169</v>
      </c>
      <c r="F87" s="126"/>
      <c r="G87" s="234">
        <v>1280</v>
      </c>
      <c r="H87" s="453"/>
      <c r="I87" s="405">
        <v>14.297844721045244</v>
      </c>
      <c r="J87" s="237"/>
      <c r="K87" s="237" t="s">
        <v>852</v>
      </c>
      <c r="L87" s="237"/>
      <c r="M87" s="404">
        <v>19.5338512763596</v>
      </c>
      <c r="N87" s="404">
        <v>19.22570450355544</v>
      </c>
      <c r="O87" s="404">
        <v>19.279782948285785</v>
      </c>
      <c r="P87" s="404">
        <v>16.172506738544474</v>
      </c>
      <c r="Q87" s="404">
        <v>15.3455185221386</v>
      </c>
      <c r="R87" s="404">
        <v>7.204453662263945</v>
      </c>
      <c r="S87" s="294"/>
      <c r="T87" s="404">
        <v>4.706465196928412</v>
      </c>
    </row>
    <row r="88" spans="1:20" ht="11.25" customHeight="1">
      <c r="A88" s="126"/>
      <c r="B88" s="126"/>
      <c r="C88" s="126" t="s">
        <v>416</v>
      </c>
      <c r="D88" s="126" t="s">
        <v>688</v>
      </c>
      <c r="E88" s="126" t="s">
        <v>797</v>
      </c>
      <c r="F88" s="126"/>
      <c r="G88" s="234">
        <v>1644</v>
      </c>
      <c r="H88" s="453"/>
      <c r="I88" s="405">
        <v>13.72474772250875</v>
      </c>
      <c r="J88" s="237"/>
      <c r="K88" s="237" t="s">
        <v>1000</v>
      </c>
      <c r="L88" s="237"/>
      <c r="M88" s="404">
        <v>13.194386082864106</v>
      </c>
      <c r="N88" s="404">
        <v>23.22692833188424</v>
      </c>
      <c r="O88" s="404">
        <v>24.543673301020934</v>
      </c>
      <c r="P88" s="404">
        <v>18.172268907563026</v>
      </c>
      <c r="Q88" s="404">
        <v>11.733691719218443</v>
      </c>
      <c r="R88" s="404">
        <v>5.147028667514252</v>
      </c>
      <c r="S88" s="294"/>
      <c r="T88" s="404">
        <v>3.6746763126919872</v>
      </c>
    </row>
    <row r="89" spans="1:20" s="122" customFormat="1" ht="9" customHeight="1">
      <c r="A89" s="126"/>
      <c r="B89" s="126"/>
      <c r="C89" s="126"/>
      <c r="D89" s="126"/>
      <c r="E89" s="126"/>
      <c r="F89" s="117"/>
      <c r="G89" s="234"/>
      <c r="H89" s="234"/>
      <c r="I89" s="405"/>
      <c r="J89" s="234"/>
      <c r="K89" s="234"/>
      <c r="L89" s="234"/>
      <c r="M89" s="452"/>
      <c r="N89" s="452"/>
      <c r="O89" s="452"/>
      <c r="P89" s="452"/>
      <c r="Q89" s="452"/>
      <c r="R89" s="452"/>
      <c r="S89" s="294"/>
      <c r="T89" s="404"/>
    </row>
    <row r="90" spans="1:20" ht="12" customHeight="1">
      <c r="A90" s="124" t="s">
        <v>829</v>
      </c>
      <c r="B90" s="124"/>
      <c r="C90" s="124"/>
      <c r="D90" s="126"/>
      <c r="E90" s="124"/>
      <c r="F90" s="124"/>
      <c r="G90" s="233">
        <v>20983</v>
      </c>
      <c r="H90" s="450"/>
      <c r="I90" s="403">
        <v>19.893712202263984</v>
      </c>
      <c r="J90" s="236"/>
      <c r="K90" s="236" t="s">
        <v>1001</v>
      </c>
      <c r="L90" s="236"/>
      <c r="M90" s="401">
        <v>17.39285643456359</v>
      </c>
      <c r="N90" s="401">
        <v>32.413460876746264</v>
      </c>
      <c r="O90" s="401">
        <v>35.086287567191135</v>
      </c>
      <c r="P90" s="401">
        <v>26.30888110211955</v>
      </c>
      <c r="Q90" s="401">
        <v>19.6177222778497</v>
      </c>
      <c r="R90" s="401">
        <v>7.24120427651407</v>
      </c>
      <c r="S90" s="294"/>
      <c r="T90" s="401">
        <v>4.274679568797216</v>
      </c>
    </row>
    <row r="91" spans="1:20" s="122" customFormat="1" ht="4.5" customHeight="1">
      <c r="A91" s="126"/>
      <c r="B91" s="126"/>
      <c r="C91" s="126"/>
      <c r="D91" s="126"/>
      <c r="E91" s="126"/>
      <c r="F91" s="117"/>
      <c r="G91" s="234"/>
      <c r="H91" s="234"/>
      <c r="I91" s="405"/>
      <c r="J91" s="234"/>
      <c r="K91" s="234"/>
      <c r="L91" s="234"/>
      <c r="M91" s="452"/>
      <c r="N91" s="452"/>
      <c r="O91" s="452"/>
      <c r="P91" s="452"/>
      <c r="Q91" s="452"/>
      <c r="R91" s="452"/>
      <c r="S91" s="294"/>
      <c r="T91" s="404"/>
    </row>
    <row r="92" spans="1:20" ht="11.25" customHeight="1">
      <c r="A92" s="126"/>
      <c r="B92" s="126"/>
      <c r="C92" s="126" t="s">
        <v>417</v>
      </c>
      <c r="D92" s="126" t="s">
        <v>689</v>
      </c>
      <c r="E92" s="126" t="s">
        <v>798</v>
      </c>
      <c r="F92" s="126"/>
      <c r="G92" s="234">
        <v>2093</v>
      </c>
      <c r="H92" s="453"/>
      <c r="I92" s="405">
        <v>23.681912478331718</v>
      </c>
      <c r="J92" s="237"/>
      <c r="K92" s="237" t="s">
        <v>1002</v>
      </c>
      <c r="L92" s="237"/>
      <c r="M92" s="404">
        <v>20.476131738004195</v>
      </c>
      <c r="N92" s="404">
        <v>35.228046289993195</v>
      </c>
      <c r="O92" s="404">
        <v>43.27111343166688</v>
      </c>
      <c r="P92" s="404">
        <v>28.93397903512536</v>
      </c>
      <c r="Q92" s="404">
        <v>24.248375887596314</v>
      </c>
      <c r="R92" s="404">
        <v>9.441722399055829</v>
      </c>
      <c r="S92" s="294"/>
      <c r="T92" s="404">
        <v>4.9603174603174605</v>
      </c>
    </row>
    <row r="93" spans="1:20" ht="11.25" customHeight="1">
      <c r="A93" s="126"/>
      <c r="B93" s="126"/>
      <c r="C93" s="126" t="s">
        <v>181</v>
      </c>
      <c r="D93" s="126" t="s">
        <v>690</v>
      </c>
      <c r="E93" s="126" t="s">
        <v>475</v>
      </c>
      <c r="F93" s="126"/>
      <c r="G93" s="234">
        <v>1757</v>
      </c>
      <c r="H93" s="453"/>
      <c r="I93" s="405">
        <v>23.730825260505874</v>
      </c>
      <c r="J93" s="237"/>
      <c r="K93" s="237" t="s">
        <v>1003</v>
      </c>
      <c r="L93" s="237"/>
      <c r="M93" s="404">
        <v>25.938189845474614</v>
      </c>
      <c r="N93" s="404">
        <v>33.09019747375912</v>
      </c>
      <c r="O93" s="404">
        <v>36.96460003911598</v>
      </c>
      <c r="P93" s="404">
        <v>30.160857908847184</v>
      </c>
      <c r="Q93" s="404">
        <v>25.735660847880297</v>
      </c>
      <c r="R93" s="404">
        <v>9.935913358835512</v>
      </c>
      <c r="S93" s="294"/>
      <c r="T93" s="404">
        <v>5.757917136062086</v>
      </c>
    </row>
    <row r="94" spans="1:20" s="176" customFormat="1" ht="11.25" customHeight="1">
      <c r="A94" s="126"/>
      <c r="B94" s="126"/>
      <c r="C94" s="126" t="s">
        <v>418</v>
      </c>
      <c r="D94" s="126" t="s">
        <v>691</v>
      </c>
      <c r="E94" s="126" t="s">
        <v>799</v>
      </c>
      <c r="F94" s="126"/>
      <c r="G94" s="234">
        <v>1088</v>
      </c>
      <c r="H94" s="453"/>
      <c r="I94" s="405">
        <v>20.070984378769538</v>
      </c>
      <c r="J94" s="237"/>
      <c r="K94" s="237" t="s">
        <v>1004</v>
      </c>
      <c r="L94" s="237"/>
      <c r="M94" s="404">
        <v>16.897901102810387</v>
      </c>
      <c r="N94" s="404">
        <v>40.805073063137584</v>
      </c>
      <c r="O94" s="404">
        <v>34.518586931424615</v>
      </c>
      <c r="P94" s="404">
        <v>26.042816155374087</v>
      </c>
      <c r="Q94" s="404">
        <v>19.127247737945254</v>
      </c>
      <c r="R94" s="404">
        <v>6.462692637953632</v>
      </c>
      <c r="S94" s="451"/>
      <c r="T94" s="404">
        <v>4.8185422384873435</v>
      </c>
    </row>
    <row r="95" spans="1:20" ht="11.25" customHeight="1">
      <c r="A95" s="126"/>
      <c r="B95" s="126"/>
      <c r="C95" s="126" t="s">
        <v>170</v>
      </c>
      <c r="D95" s="126" t="s">
        <v>692</v>
      </c>
      <c r="E95" s="126" t="s">
        <v>171</v>
      </c>
      <c r="F95" s="126"/>
      <c r="G95" s="234">
        <v>1974</v>
      </c>
      <c r="H95" s="453"/>
      <c r="I95" s="405">
        <v>25.381734620689922</v>
      </c>
      <c r="J95" s="237"/>
      <c r="K95" s="237" t="s">
        <v>1005</v>
      </c>
      <c r="L95" s="237"/>
      <c r="M95" s="404">
        <v>16.67257892869812</v>
      </c>
      <c r="N95" s="404">
        <v>29.793735676088616</v>
      </c>
      <c r="O95" s="404">
        <v>36.60390597590925</v>
      </c>
      <c r="P95" s="404">
        <v>31.664164000783444</v>
      </c>
      <c r="Q95" s="404">
        <v>31.928597718071405</v>
      </c>
      <c r="R95" s="404">
        <v>15.331412103746398</v>
      </c>
      <c r="S95" s="294"/>
      <c r="T95" s="404">
        <v>3.179173414912123</v>
      </c>
    </row>
    <row r="96" spans="1:20" ht="11.25" customHeight="1">
      <c r="A96" s="126"/>
      <c r="B96" s="126"/>
      <c r="C96" s="126" t="s">
        <v>182</v>
      </c>
      <c r="D96" s="126" t="s">
        <v>693</v>
      </c>
      <c r="E96" s="126" t="s">
        <v>183</v>
      </c>
      <c r="F96" s="126"/>
      <c r="G96" s="234">
        <v>379</v>
      </c>
      <c r="H96" s="453"/>
      <c r="I96" s="405">
        <v>14.578188255755121</v>
      </c>
      <c r="J96" s="237"/>
      <c r="K96" s="237" t="s">
        <v>1006</v>
      </c>
      <c r="L96" s="237"/>
      <c r="M96" s="404">
        <v>12.345679012345679</v>
      </c>
      <c r="N96" s="404">
        <v>26.88728024819028</v>
      </c>
      <c r="O96" s="404">
        <v>25.88757396449704</v>
      </c>
      <c r="P96" s="404">
        <v>21.104742053152684</v>
      </c>
      <c r="Q96" s="404">
        <v>12.515964240102171</v>
      </c>
      <c r="R96" s="404">
        <v>4.44034852546917</v>
      </c>
      <c r="S96" s="294"/>
      <c r="T96" s="404">
        <v>3.911342894393742</v>
      </c>
    </row>
    <row r="97" spans="1:20" ht="11.25" customHeight="1">
      <c r="A97" s="126"/>
      <c r="B97" s="126"/>
      <c r="C97" s="126" t="s">
        <v>419</v>
      </c>
      <c r="D97" s="126" t="s">
        <v>694</v>
      </c>
      <c r="E97" s="126" t="s">
        <v>476</v>
      </c>
      <c r="F97" s="126"/>
      <c r="G97" s="234">
        <v>544</v>
      </c>
      <c r="H97" s="453"/>
      <c r="I97" s="405">
        <v>14.268890809509067</v>
      </c>
      <c r="J97" s="237"/>
      <c r="K97" s="237" t="s">
        <v>1007</v>
      </c>
      <c r="L97" s="237"/>
      <c r="M97" s="404">
        <v>12.1012101210121</v>
      </c>
      <c r="N97" s="404">
        <v>26.761517615176153</v>
      </c>
      <c r="O97" s="404">
        <v>25.906735751295336</v>
      </c>
      <c r="P97" s="404">
        <v>16.30837657524092</v>
      </c>
      <c r="Q97" s="404">
        <v>16.058945777441902</v>
      </c>
      <c r="R97" s="404">
        <v>4.662004662004662</v>
      </c>
      <c r="S97" s="294"/>
      <c r="T97" s="404">
        <v>3.9464023494860503</v>
      </c>
    </row>
    <row r="98" spans="1:20" ht="11.25" customHeight="1">
      <c r="A98" s="126"/>
      <c r="B98" s="126"/>
      <c r="C98" s="126" t="s">
        <v>420</v>
      </c>
      <c r="D98" s="126" t="s">
        <v>695</v>
      </c>
      <c r="E98" s="126" t="s">
        <v>477</v>
      </c>
      <c r="F98" s="126"/>
      <c r="G98" s="234">
        <v>1482</v>
      </c>
      <c r="H98" s="453"/>
      <c r="I98" s="405">
        <v>25.03133150837417</v>
      </c>
      <c r="J98" s="237"/>
      <c r="K98" s="237" t="s">
        <v>1008</v>
      </c>
      <c r="L98" s="237"/>
      <c r="M98" s="404">
        <v>21.57631954350927</v>
      </c>
      <c r="N98" s="404">
        <v>36.73997412677878</v>
      </c>
      <c r="O98" s="404">
        <v>49.46080464537536</v>
      </c>
      <c r="P98" s="404">
        <v>31.31322863474323</v>
      </c>
      <c r="Q98" s="404">
        <v>23.140662894098625</v>
      </c>
      <c r="R98" s="404">
        <v>8.849140974346906</v>
      </c>
      <c r="S98" s="294"/>
      <c r="T98" s="404">
        <v>5.708386469909516</v>
      </c>
    </row>
    <row r="99" spans="1:20" ht="11.25" customHeight="1">
      <c r="A99" s="126"/>
      <c r="B99" s="126"/>
      <c r="C99" s="126" t="s">
        <v>178</v>
      </c>
      <c r="D99" s="126" t="s">
        <v>696</v>
      </c>
      <c r="E99" s="126" t="s">
        <v>179</v>
      </c>
      <c r="F99" s="126"/>
      <c r="G99" s="234">
        <v>614</v>
      </c>
      <c r="H99" s="453"/>
      <c r="I99" s="405">
        <v>14.714910997906033</v>
      </c>
      <c r="J99" s="237"/>
      <c r="K99" s="237" t="s">
        <v>1009</v>
      </c>
      <c r="L99" s="237"/>
      <c r="M99" s="404">
        <v>9.299781181619256</v>
      </c>
      <c r="N99" s="404">
        <v>22.01447527141134</v>
      </c>
      <c r="O99" s="404">
        <v>28.079857166044473</v>
      </c>
      <c r="P99" s="404">
        <v>19.24606330523302</v>
      </c>
      <c r="Q99" s="404">
        <v>14.186633039092055</v>
      </c>
      <c r="R99" s="404">
        <v>5.330383184149653</v>
      </c>
      <c r="S99" s="294"/>
      <c r="T99" s="404">
        <v>3.33207594618383</v>
      </c>
    </row>
    <row r="100" spans="1:20" ht="11.25" customHeight="1">
      <c r="A100" s="126"/>
      <c r="B100" s="126"/>
      <c r="C100" s="126" t="s">
        <v>421</v>
      </c>
      <c r="D100" s="126" t="s">
        <v>697</v>
      </c>
      <c r="E100" s="126" t="s">
        <v>172</v>
      </c>
      <c r="F100" s="126"/>
      <c r="G100" s="234">
        <v>697</v>
      </c>
      <c r="H100" s="453"/>
      <c r="I100" s="405">
        <v>19.737487875967826</v>
      </c>
      <c r="J100" s="237"/>
      <c r="K100" s="237" t="s">
        <v>849</v>
      </c>
      <c r="L100" s="237"/>
      <c r="M100" s="404">
        <v>17.671266037279107</v>
      </c>
      <c r="N100" s="404">
        <v>24.961597542242703</v>
      </c>
      <c r="O100" s="404">
        <v>35.37033794431798</v>
      </c>
      <c r="P100" s="404">
        <v>25.289017341040463</v>
      </c>
      <c r="Q100" s="404">
        <v>21.478328173374614</v>
      </c>
      <c r="R100" s="404">
        <v>7.210393850758452</v>
      </c>
      <c r="S100" s="294"/>
      <c r="T100" s="404">
        <v>2.457002457002457</v>
      </c>
    </row>
    <row r="101" spans="1:20" ht="11.25" customHeight="1">
      <c r="A101" s="126"/>
      <c r="B101" s="126"/>
      <c r="C101" s="126" t="s">
        <v>173</v>
      </c>
      <c r="D101" s="126" t="s">
        <v>698</v>
      </c>
      <c r="E101" s="126" t="s">
        <v>174</v>
      </c>
      <c r="F101" s="126"/>
      <c r="G101" s="234">
        <v>1684</v>
      </c>
      <c r="H101" s="453"/>
      <c r="I101" s="405">
        <v>20.040376138277384</v>
      </c>
      <c r="J101" s="237"/>
      <c r="K101" s="237" t="s">
        <v>1010</v>
      </c>
      <c r="L101" s="237"/>
      <c r="M101" s="404">
        <v>21.262002743484224</v>
      </c>
      <c r="N101" s="404">
        <v>26.718171575728313</v>
      </c>
      <c r="O101" s="404">
        <v>31.4268446788638</v>
      </c>
      <c r="P101" s="404">
        <v>24.515510511538725</v>
      </c>
      <c r="Q101" s="404">
        <v>20.995334370139968</v>
      </c>
      <c r="R101" s="404">
        <v>9.598679638637943</v>
      </c>
      <c r="S101" s="294"/>
      <c r="T101" s="404">
        <v>4.797846819963723</v>
      </c>
    </row>
    <row r="102" spans="1:20" ht="11.25" customHeight="1">
      <c r="A102" s="126"/>
      <c r="B102" s="126"/>
      <c r="C102" s="126" t="s">
        <v>422</v>
      </c>
      <c r="D102" s="126" t="s">
        <v>699</v>
      </c>
      <c r="E102" s="126" t="s">
        <v>478</v>
      </c>
      <c r="F102" s="126"/>
      <c r="G102" s="234">
        <v>1878</v>
      </c>
      <c r="H102" s="453"/>
      <c r="I102" s="405">
        <v>18.285585804907445</v>
      </c>
      <c r="J102" s="237"/>
      <c r="K102" s="237" t="s">
        <v>1011</v>
      </c>
      <c r="L102" s="237"/>
      <c r="M102" s="404">
        <v>17.441860465116278</v>
      </c>
      <c r="N102" s="404">
        <v>40.62632247143462</v>
      </c>
      <c r="O102" s="404">
        <v>33.80212188502344</v>
      </c>
      <c r="P102" s="404">
        <v>21.00050150451354</v>
      </c>
      <c r="Q102" s="404">
        <v>15.395516619427983</v>
      </c>
      <c r="R102" s="404">
        <v>6.007560075600756</v>
      </c>
      <c r="S102" s="294"/>
      <c r="T102" s="404">
        <v>4.420625548793412</v>
      </c>
    </row>
    <row r="103" spans="1:20" ht="11.25" customHeight="1">
      <c r="A103" s="126"/>
      <c r="B103" s="126"/>
      <c r="C103" s="126" t="s">
        <v>423</v>
      </c>
      <c r="D103" s="126" t="s">
        <v>700</v>
      </c>
      <c r="E103" s="126" t="s">
        <v>479</v>
      </c>
      <c r="F103" s="126"/>
      <c r="G103" s="234">
        <v>992</v>
      </c>
      <c r="H103" s="453"/>
      <c r="I103" s="405">
        <v>19.270017849016586</v>
      </c>
      <c r="J103" s="237"/>
      <c r="K103" s="237" t="s">
        <v>1012</v>
      </c>
      <c r="L103" s="237"/>
      <c r="M103" s="404">
        <v>14.615747289014616</v>
      </c>
      <c r="N103" s="404">
        <v>35.067212156633545</v>
      </c>
      <c r="O103" s="404">
        <v>33.61960620025136</v>
      </c>
      <c r="P103" s="404">
        <v>28.180172023540063</v>
      </c>
      <c r="Q103" s="404">
        <v>17.82178217821782</v>
      </c>
      <c r="R103" s="404">
        <v>6.787330316742081</v>
      </c>
      <c r="S103" s="294"/>
      <c r="T103" s="404">
        <v>5.255255255255256</v>
      </c>
    </row>
    <row r="104" spans="1:20" ht="11.25" customHeight="1">
      <c r="A104" s="126"/>
      <c r="B104" s="126"/>
      <c r="C104" s="126" t="s">
        <v>180</v>
      </c>
      <c r="D104" s="126" t="s">
        <v>701</v>
      </c>
      <c r="E104" s="126" t="s">
        <v>800</v>
      </c>
      <c r="F104" s="126"/>
      <c r="G104" s="234">
        <v>548</v>
      </c>
      <c r="H104" s="453"/>
      <c r="I104" s="405">
        <v>18.343473986719946</v>
      </c>
      <c r="J104" s="237"/>
      <c r="K104" s="237" t="s">
        <v>1013</v>
      </c>
      <c r="L104" s="237"/>
      <c r="M104" s="404">
        <v>16.865992026985587</v>
      </c>
      <c r="N104" s="404">
        <v>30.20446096654275</v>
      </c>
      <c r="O104" s="404">
        <v>28.433268858800776</v>
      </c>
      <c r="P104" s="404">
        <v>31.79579041648007</v>
      </c>
      <c r="Q104" s="404">
        <v>14.878268710550046</v>
      </c>
      <c r="R104" s="404">
        <v>5.88472390165256</v>
      </c>
      <c r="S104" s="294"/>
      <c r="T104" s="404">
        <v>5.497409874193889</v>
      </c>
    </row>
    <row r="105" spans="1:20" ht="11.25" customHeight="1">
      <c r="A105" s="126"/>
      <c r="B105" s="126"/>
      <c r="C105" s="126" t="s">
        <v>175</v>
      </c>
      <c r="D105" s="126" t="s">
        <v>702</v>
      </c>
      <c r="E105" s="126" t="s">
        <v>480</v>
      </c>
      <c r="F105" s="126"/>
      <c r="G105" s="234">
        <v>924</v>
      </c>
      <c r="H105" s="453"/>
      <c r="I105" s="405">
        <v>19.039539857805423</v>
      </c>
      <c r="J105" s="237"/>
      <c r="K105" s="237" t="s">
        <v>1014</v>
      </c>
      <c r="L105" s="237"/>
      <c r="M105" s="404">
        <v>18.199802176063304</v>
      </c>
      <c r="N105" s="404">
        <v>33.0258851532282</v>
      </c>
      <c r="O105" s="404">
        <v>33.6941977861574</v>
      </c>
      <c r="P105" s="404">
        <v>27.45341614906832</v>
      </c>
      <c r="Q105" s="404">
        <v>17.85467128027682</v>
      </c>
      <c r="R105" s="404">
        <v>5.268762961717392</v>
      </c>
      <c r="S105" s="294"/>
      <c r="T105" s="404">
        <v>4.95613153841002</v>
      </c>
    </row>
    <row r="106" spans="1:20" ht="11.25" customHeight="1">
      <c r="A106" s="126"/>
      <c r="B106" s="126"/>
      <c r="C106" s="126" t="s">
        <v>424</v>
      </c>
      <c r="D106" s="126" t="s">
        <v>703</v>
      </c>
      <c r="E106" s="126" t="s">
        <v>481</v>
      </c>
      <c r="F106" s="126"/>
      <c r="G106" s="234">
        <v>1658</v>
      </c>
      <c r="H106" s="453"/>
      <c r="I106" s="405">
        <v>17.723841308502553</v>
      </c>
      <c r="J106" s="237"/>
      <c r="K106" s="237" t="s">
        <v>1015</v>
      </c>
      <c r="L106" s="237"/>
      <c r="M106" s="404">
        <v>15.994145933514531</v>
      </c>
      <c r="N106" s="404">
        <v>35.72038967697829</v>
      </c>
      <c r="O106" s="404">
        <v>32.17612193056731</v>
      </c>
      <c r="P106" s="404">
        <v>22.12705210563883</v>
      </c>
      <c r="Q106" s="404">
        <v>14.935064935064934</v>
      </c>
      <c r="R106" s="404">
        <v>6.183745583038869</v>
      </c>
      <c r="S106" s="294"/>
      <c r="T106" s="404">
        <v>3.644340657396596</v>
      </c>
    </row>
    <row r="107" spans="1:20" ht="11.25" customHeight="1">
      <c r="A107" s="126"/>
      <c r="B107" s="126"/>
      <c r="C107" s="126" t="s">
        <v>176</v>
      </c>
      <c r="D107" s="126" t="s">
        <v>704</v>
      </c>
      <c r="E107" s="126" t="s">
        <v>177</v>
      </c>
      <c r="F107" s="126"/>
      <c r="G107" s="234">
        <v>1240</v>
      </c>
      <c r="H107" s="453"/>
      <c r="I107" s="405">
        <v>25.2580867266091</v>
      </c>
      <c r="J107" s="237"/>
      <c r="K107" s="237" t="s">
        <v>1016</v>
      </c>
      <c r="L107" s="237"/>
      <c r="M107" s="404">
        <v>20.77562326869806</v>
      </c>
      <c r="N107" s="404">
        <v>36.39909002274943</v>
      </c>
      <c r="O107" s="404">
        <v>45.845272206303726</v>
      </c>
      <c r="P107" s="404">
        <v>34.416610245994136</v>
      </c>
      <c r="Q107" s="404">
        <v>25.44426494345719</v>
      </c>
      <c r="R107" s="404">
        <v>8.821367311933349</v>
      </c>
      <c r="S107" s="294"/>
      <c r="T107" s="404">
        <v>4.343906237193672</v>
      </c>
    </row>
    <row r="108" spans="1:20" ht="11.25" customHeight="1">
      <c r="A108" s="126"/>
      <c r="B108" s="126"/>
      <c r="C108" s="126" t="s">
        <v>425</v>
      </c>
      <c r="D108" s="126" t="s">
        <v>705</v>
      </c>
      <c r="E108" s="126" t="s">
        <v>482</v>
      </c>
      <c r="F108" s="126"/>
      <c r="G108" s="234">
        <v>1431</v>
      </c>
      <c r="H108" s="453"/>
      <c r="I108" s="405">
        <v>16.093999406291328</v>
      </c>
      <c r="J108" s="237"/>
      <c r="K108" s="237" t="s">
        <v>1017</v>
      </c>
      <c r="L108" s="237"/>
      <c r="M108" s="404">
        <v>14.980906687555077</v>
      </c>
      <c r="N108" s="404">
        <v>27.24880012385818</v>
      </c>
      <c r="O108" s="404">
        <v>29.637351999404274</v>
      </c>
      <c r="P108" s="404">
        <v>22.683469236471463</v>
      </c>
      <c r="Q108" s="404">
        <v>13.436093302414404</v>
      </c>
      <c r="R108" s="404">
        <v>5.007349094442092</v>
      </c>
      <c r="S108" s="294"/>
      <c r="T108" s="404">
        <v>2.9008972542670177</v>
      </c>
    </row>
    <row r="109" spans="1:20" s="122" customFormat="1" ht="9" customHeight="1">
      <c r="A109" s="126"/>
      <c r="B109" s="126"/>
      <c r="C109" s="126"/>
      <c r="D109" s="126"/>
      <c r="E109" s="126"/>
      <c r="F109" s="117"/>
      <c r="G109" s="234"/>
      <c r="H109" s="234"/>
      <c r="I109" s="405"/>
      <c r="J109" s="234"/>
      <c r="K109" s="234"/>
      <c r="L109" s="234"/>
      <c r="M109" s="452"/>
      <c r="N109" s="452"/>
      <c r="O109" s="452"/>
      <c r="P109" s="452"/>
      <c r="Q109" s="452"/>
      <c r="R109" s="452"/>
      <c r="S109" s="294"/>
      <c r="T109" s="404"/>
    </row>
    <row r="110" spans="1:20" ht="12" customHeight="1">
      <c r="A110" s="124" t="s">
        <v>830</v>
      </c>
      <c r="B110" s="124"/>
      <c r="C110" s="124"/>
      <c r="D110" s="126"/>
      <c r="E110" s="124"/>
      <c r="F110" s="124"/>
      <c r="G110" s="233">
        <v>16729</v>
      </c>
      <c r="H110" s="450"/>
      <c r="I110" s="403">
        <v>15.767026461943155</v>
      </c>
      <c r="J110" s="236"/>
      <c r="K110" s="236" t="s">
        <v>1018</v>
      </c>
      <c r="L110" s="236"/>
      <c r="M110" s="401">
        <v>13.259806033451092</v>
      </c>
      <c r="N110" s="401">
        <v>27.033370003667034</v>
      </c>
      <c r="O110" s="401">
        <v>28.22397890412088</v>
      </c>
      <c r="P110" s="401">
        <v>19.632005878861538</v>
      </c>
      <c r="Q110" s="401">
        <v>15.050578406537165</v>
      </c>
      <c r="R110" s="401">
        <v>6.161652772743747</v>
      </c>
      <c r="S110" s="294"/>
      <c r="T110" s="401">
        <v>2.9292919473634753</v>
      </c>
    </row>
    <row r="111" spans="1:20" s="122" customFormat="1" ht="4.5" customHeight="1">
      <c r="A111" s="126"/>
      <c r="B111" s="126"/>
      <c r="C111" s="126"/>
      <c r="D111" s="126"/>
      <c r="E111" s="126"/>
      <c r="F111" s="117"/>
      <c r="G111" s="234"/>
      <c r="H111" s="234"/>
      <c r="I111" s="405"/>
      <c r="J111" s="234"/>
      <c r="K111" s="234"/>
      <c r="L111" s="234"/>
      <c r="M111" s="452"/>
      <c r="N111" s="452"/>
      <c r="O111" s="452"/>
      <c r="P111" s="452"/>
      <c r="Q111" s="452"/>
      <c r="R111" s="452"/>
      <c r="S111" s="294"/>
      <c r="T111" s="404"/>
    </row>
    <row r="112" spans="1:20" ht="11.25" customHeight="1">
      <c r="A112" s="126"/>
      <c r="B112" s="126"/>
      <c r="C112" s="126" t="s">
        <v>426</v>
      </c>
      <c r="D112" s="126" t="s">
        <v>706</v>
      </c>
      <c r="E112" s="126" t="s">
        <v>801</v>
      </c>
      <c r="F112" s="126"/>
      <c r="G112" s="234">
        <v>1266</v>
      </c>
      <c r="H112" s="453"/>
      <c r="I112" s="405">
        <v>16.898187637855628</v>
      </c>
      <c r="J112" s="237"/>
      <c r="K112" s="237" t="s">
        <v>1019</v>
      </c>
      <c r="L112" s="237"/>
      <c r="M112" s="404">
        <v>13.312034078807242</v>
      </c>
      <c r="N112" s="404">
        <v>31.38343296327925</v>
      </c>
      <c r="O112" s="404">
        <v>34.92534707063651</v>
      </c>
      <c r="P112" s="404">
        <v>19.297818859969187</v>
      </c>
      <c r="Q112" s="404">
        <v>13.127297277023478</v>
      </c>
      <c r="R112" s="404">
        <v>6.356651340759712</v>
      </c>
      <c r="S112" s="294"/>
      <c r="T112" s="404">
        <v>3.2789830660737547</v>
      </c>
    </row>
    <row r="113" spans="1:20" ht="11.25" customHeight="1">
      <c r="A113" s="126"/>
      <c r="B113" s="126"/>
      <c r="C113" s="126" t="s">
        <v>427</v>
      </c>
      <c r="D113" s="126" t="s">
        <v>707</v>
      </c>
      <c r="E113" s="126" t="s">
        <v>802</v>
      </c>
      <c r="F113" s="126"/>
      <c r="G113" s="234">
        <v>1271</v>
      </c>
      <c r="H113" s="453"/>
      <c r="I113" s="405">
        <v>10.685445702386458</v>
      </c>
      <c r="J113" s="237"/>
      <c r="K113" s="237" t="s">
        <v>1020</v>
      </c>
      <c r="L113" s="237"/>
      <c r="M113" s="404">
        <v>10.405924814849536</v>
      </c>
      <c r="N113" s="404">
        <v>17.816022300327234</v>
      </c>
      <c r="O113" s="404">
        <v>15.858522754577345</v>
      </c>
      <c r="P113" s="404">
        <v>14.139495620977103</v>
      </c>
      <c r="Q113" s="404">
        <v>11.029614514972701</v>
      </c>
      <c r="R113" s="404">
        <v>4.706448929556499</v>
      </c>
      <c r="S113" s="294"/>
      <c r="T113" s="404">
        <v>2.5281618023553505</v>
      </c>
    </row>
    <row r="114" spans="1:20" ht="11.25" customHeight="1">
      <c r="A114" s="126"/>
      <c r="B114" s="126"/>
      <c r="C114" s="126" t="s">
        <v>428</v>
      </c>
      <c r="D114" s="126" t="s">
        <v>708</v>
      </c>
      <c r="E114" s="126" t="s">
        <v>803</v>
      </c>
      <c r="F114" s="126"/>
      <c r="G114" s="234">
        <v>467</v>
      </c>
      <c r="H114" s="453"/>
      <c r="I114" s="405">
        <v>13.363637351558662</v>
      </c>
      <c r="J114" s="237"/>
      <c r="K114" s="237" t="s">
        <v>1021</v>
      </c>
      <c r="L114" s="237"/>
      <c r="M114" s="404">
        <v>13.672922252010723</v>
      </c>
      <c r="N114" s="404">
        <v>24.27377636291285</v>
      </c>
      <c r="O114" s="404">
        <v>24.131439329111757</v>
      </c>
      <c r="P114" s="404">
        <v>17.52484191508582</v>
      </c>
      <c r="Q114" s="404">
        <v>13.468670700761272</v>
      </c>
      <c r="R114" s="404">
        <v>3.4393809114359417</v>
      </c>
      <c r="S114" s="294"/>
      <c r="T114" s="404">
        <v>3.7047076895274236</v>
      </c>
    </row>
    <row r="115" spans="1:20" ht="11.25" customHeight="1">
      <c r="A115" s="126"/>
      <c r="B115" s="126"/>
      <c r="C115" s="126" t="s">
        <v>896</v>
      </c>
      <c r="D115" s="126" t="s">
        <v>898</v>
      </c>
      <c r="E115" s="126" t="s">
        <v>895</v>
      </c>
      <c r="F115" s="126"/>
      <c r="G115" s="234">
        <v>3538</v>
      </c>
      <c r="H115" s="453"/>
      <c r="I115" s="405">
        <v>17.141853921861465</v>
      </c>
      <c r="J115" s="237"/>
      <c r="K115" s="237" t="s">
        <v>1022</v>
      </c>
      <c r="L115" s="237"/>
      <c r="M115" s="404">
        <v>12.66365151154487</v>
      </c>
      <c r="N115" s="404">
        <v>26.93289993034595</v>
      </c>
      <c r="O115" s="404">
        <v>31.79257404539914</v>
      </c>
      <c r="P115" s="404">
        <v>21.412169919632607</v>
      </c>
      <c r="Q115" s="404">
        <v>16.242235189716837</v>
      </c>
      <c r="R115" s="404">
        <v>7.0154016288633665</v>
      </c>
      <c r="S115" s="294"/>
      <c r="T115" s="404">
        <v>2.42933217497627</v>
      </c>
    </row>
    <row r="116" spans="1:20" ht="11.25" customHeight="1">
      <c r="A116" s="126"/>
      <c r="B116" s="126"/>
      <c r="C116" s="126" t="s">
        <v>184</v>
      </c>
      <c r="D116" s="126" t="s">
        <v>709</v>
      </c>
      <c r="E116" s="126" t="s">
        <v>545</v>
      </c>
      <c r="F116" s="126"/>
      <c r="G116" s="234">
        <v>1069</v>
      </c>
      <c r="H116" s="453"/>
      <c r="I116" s="405">
        <v>23.838425872846475</v>
      </c>
      <c r="J116" s="237"/>
      <c r="K116" s="237" t="s">
        <v>1023</v>
      </c>
      <c r="L116" s="237"/>
      <c r="M116" s="404">
        <v>15.745856353591158</v>
      </c>
      <c r="N116" s="404">
        <v>34.508911642017445</v>
      </c>
      <c r="O116" s="404">
        <v>35.643332943788714</v>
      </c>
      <c r="P116" s="404">
        <v>32.34501347708895</v>
      </c>
      <c r="Q116" s="404">
        <v>28.63822326125073</v>
      </c>
      <c r="R116" s="404">
        <v>11.307420494699645</v>
      </c>
      <c r="S116" s="294"/>
      <c r="T116" s="404">
        <v>3.0554759858684237</v>
      </c>
    </row>
    <row r="117" spans="1:20" ht="11.25" customHeight="1">
      <c r="A117" s="126"/>
      <c r="B117" s="126"/>
      <c r="C117" s="126" t="s">
        <v>429</v>
      </c>
      <c r="D117" s="126" t="s">
        <v>710</v>
      </c>
      <c r="E117" s="126" t="s">
        <v>483</v>
      </c>
      <c r="F117" s="126"/>
      <c r="G117" s="234">
        <v>945</v>
      </c>
      <c r="H117" s="453"/>
      <c r="I117" s="405">
        <v>14.723122732117721</v>
      </c>
      <c r="J117" s="237"/>
      <c r="K117" s="237" t="s">
        <v>1024</v>
      </c>
      <c r="L117" s="237"/>
      <c r="M117" s="404">
        <v>11.330621731551425</v>
      </c>
      <c r="N117" s="404">
        <v>27.893320283826768</v>
      </c>
      <c r="O117" s="404">
        <v>27.29680179262579</v>
      </c>
      <c r="P117" s="404">
        <v>16.391833529642717</v>
      </c>
      <c r="Q117" s="404">
        <v>14.399113900683036</v>
      </c>
      <c r="R117" s="404">
        <v>5.71549534292972</v>
      </c>
      <c r="S117" s="294"/>
      <c r="T117" s="404">
        <v>2.5407263488267824</v>
      </c>
    </row>
    <row r="118" spans="1:20" ht="11.25" customHeight="1">
      <c r="A118" s="126"/>
      <c r="B118" s="126"/>
      <c r="C118" s="126" t="s">
        <v>430</v>
      </c>
      <c r="D118" s="126" t="s">
        <v>711</v>
      </c>
      <c r="E118" s="126" t="s">
        <v>484</v>
      </c>
      <c r="F118" s="126"/>
      <c r="G118" s="234">
        <v>1633</v>
      </c>
      <c r="H118" s="453"/>
      <c r="I118" s="405">
        <v>12.293046327394412</v>
      </c>
      <c r="J118" s="237"/>
      <c r="K118" s="237" t="s">
        <v>1025</v>
      </c>
      <c r="L118" s="237"/>
      <c r="M118" s="404">
        <v>12.806324110671936</v>
      </c>
      <c r="N118" s="404">
        <v>22.70663033605813</v>
      </c>
      <c r="O118" s="404">
        <v>20.805628244176567</v>
      </c>
      <c r="P118" s="404">
        <v>13.561935864289927</v>
      </c>
      <c r="Q118" s="404">
        <v>11.866680425136725</v>
      </c>
      <c r="R118" s="404">
        <v>5.173941053309711</v>
      </c>
      <c r="S118" s="294"/>
      <c r="T118" s="404">
        <v>2.7311537135735686</v>
      </c>
    </row>
    <row r="119" spans="1:20" ht="11.25" customHeight="1">
      <c r="A119" s="126"/>
      <c r="B119" s="126"/>
      <c r="C119" s="126" t="s">
        <v>431</v>
      </c>
      <c r="D119" s="126" t="s">
        <v>712</v>
      </c>
      <c r="E119" s="126" t="s">
        <v>485</v>
      </c>
      <c r="F119" s="126"/>
      <c r="G119" s="234">
        <v>769</v>
      </c>
      <c r="H119" s="453"/>
      <c r="I119" s="405">
        <v>12.66730677518458</v>
      </c>
      <c r="J119" s="237"/>
      <c r="K119" s="237" t="s">
        <v>993</v>
      </c>
      <c r="L119" s="237"/>
      <c r="M119" s="404">
        <v>14.917325664989217</v>
      </c>
      <c r="N119" s="404">
        <v>20.732883317261333</v>
      </c>
      <c r="O119" s="404">
        <v>21.67380020034605</v>
      </c>
      <c r="P119" s="404">
        <v>15.245117576723795</v>
      </c>
      <c r="Q119" s="404">
        <v>11.975377728035815</v>
      </c>
      <c r="R119" s="404">
        <v>4.737355440992058</v>
      </c>
      <c r="S119" s="294"/>
      <c r="T119" s="404">
        <v>3.8006230529595015</v>
      </c>
    </row>
    <row r="120" spans="1:20" ht="11.25" customHeight="1">
      <c r="A120" s="126"/>
      <c r="B120" s="126"/>
      <c r="C120" s="126" t="s">
        <v>432</v>
      </c>
      <c r="D120" s="126" t="s">
        <v>713</v>
      </c>
      <c r="E120" s="126" t="s">
        <v>486</v>
      </c>
      <c r="F120" s="126"/>
      <c r="G120" s="234">
        <v>747</v>
      </c>
      <c r="H120" s="453"/>
      <c r="I120" s="405">
        <v>21.695636234019684</v>
      </c>
      <c r="J120" s="237"/>
      <c r="K120" s="237" t="s">
        <v>1026</v>
      </c>
      <c r="L120" s="237"/>
      <c r="M120" s="404">
        <v>16.609213412723285</v>
      </c>
      <c r="N120" s="404">
        <v>32.56997455470738</v>
      </c>
      <c r="O120" s="404">
        <v>40.595903165735564</v>
      </c>
      <c r="P120" s="404">
        <v>28.933931610707102</v>
      </c>
      <c r="Q120" s="404">
        <v>18.272962483829236</v>
      </c>
      <c r="R120" s="404">
        <v>8.716631644485952</v>
      </c>
      <c r="S120" s="294"/>
      <c r="T120" s="404">
        <v>4.453133485391549</v>
      </c>
    </row>
    <row r="121" spans="1:20" ht="11.25" customHeight="1">
      <c r="A121" s="126"/>
      <c r="B121" s="126"/>
      <c r="C121" s="126" t="s">
        <v>433</v>
      </c>
      <c r="D121" s="126" t="s">
        <v>714</v>
      </c>
      <c r="E121" s="126" t="s">
        <v>487</v>
      </c>
      <c r="F121" s="126"/>
      <c r="G121" s="234">
        <v>1052</v>
      </c>
      <c r="H121" s="453"/>
      <c r="I121" s="405">
        <v>18.388194751183853</v>
      </c>
      <c r="J121" s="237"/>
      <c r="K121" s="237" t="s">
        <v>841</v>
      </c>
      <c r="L121" s="237"/>
      <c r="M121" s="404">
        <v>16.047158997871296</v>
      </c>
      <c r="N121" s="404">
        <v>35.047326682015864</v>
      </c>
      <c r="O121" s="404">
        <v>34.89628349178911</v>
      </c>
      <c r="P121" s="404">
        <v>22.561307901907355</v>
      </c>
      <c r="Q121" s="404">
        <v>16.027723630062813</v>
      </c>
      <c r="R121" s="404">
        <v>5.924978687127025</v>
      </c>
      <c r="S121" s="294"/>
      <c r="T121" s="404">
        <v>3.66796456181931</v>
      </c>
    </row>
    <row r="122" spans="1:20" ht="11.25" customHeight="1">
      <c r="A122" s="126"/>
      <c r="B122" s="126"/>
      <c r="C122" s="126" t="s">
        <v>434</v>
      </c>
      <c r="D122" s="126" t="s">
        <v>715</v>
      </c>
      <c r="E122" s="126" t="s">
        <v>488</v>
      </c>
      <c r="F122" s="126"/>
      <c r="G122" s="234">
        <v>1560</v>
      </c>
      <c r="H122" s="453"/>
      <c r="I122" s="405">
        <v>19.824189130192753</v>
      </c>
      <c r="J122" s="237"/>
      <c r="K122" s="237" t="s">
        <v>1027</v>
      </c>
      <c r="L122" s="237"/>
      <c r="M122" s="404">
        <v>17.998656816655473</v>
      </c>
      <c r="N122" s="404">
        <v>38.9745727386411</v>
      </c>
      <c r="O122" s="404">
        <v>35.67576536961752</v>
      </c>
      <c r="P122" s="404">
        <v>25.0164581961817</v>
      </c>
      <c r="Q122" s="404">
        <v>16.146839635661056</v>
      </c>
      <c r="R122" s="404">
        <v>7.398234584365276</v>
      </c>
      <c r="S122" s="294"/>
      <c r="T122" s="404">
        <v>3.7740935436042595</v>
      </c>
    </row>
    <row r="123" spans="1:20" ht="11.25" customHeight="1">
      <c r="A123" s="126"/>
      <c r="B123" s="126"/>
      <c r="C123" s="126" t="s">
        <v>435</v>
      </c>
      <c r="D123" s="126" t="s">
        <v>716</v>
      </c>
      <c r="E123" s="126" t="s">
        <v>489</v>
      </c>
      <c r="F123" s="126"/>
      <c r="G123" s="234">
        <v>1335</v>
      </c>
      <c r="H123" s="453"/>
      <c r="I123" s="405">
        <v>13.689863786394186</v>
      </c>
      <c r="J123" s="237"/>
      <c r="K123" s="237" t="s">
        <v>1028</v>
      </c>
      <c r="L123" s="237"/>
      <c r="M123" s="404">
        <v>10.109364948074624</v>
      </c>
      <c r="N123" s="404">
        <v>24.344275168839328</v>
      </c>
      <c r="O123" s="404">
        <v>26.618061764908177</v>
      </c>
      <c r="P123" s="404">
        <v>17.10334788937409</v>
      </c>
      <c r="Q123" s="404">
        <v>12.11427193828351</v>
      </c>
      <c r="R123" s="404">
        <v>4.784116732448272</v>
      </c>
      <c r="S123" s="294"/>
      <c r="T123" s="404">
        <v>2.355388333180386</v>
      </c>
    </row>
    <row r="124" spans="1:20" ht="11.25" customHeight="1">
      <c r="A124" s="126"/>
      <c r="B124" s="126"/>
      <c r="C124" s="126" t="s">
        <v>436</v>
      </c>
      <c r="D124" s="126" t="s">
        <v>717</v>
      </c>
      <c r="E124" s="126" t="s">
        <v>490</v>
      </c>
      <c r="F124" s="126"/>
      <c r="G124" s="234">
        <v>1077</v>
      </c>
      <c r="H124" s="453"/>
      <c r="I124" s="405">
        <v>21.57353978517248</v>
      </c>
      <c r="J124" s="237"/>
      <c r="K124" s="237" t="s">
        <v>1029</v>
      </c>
      <c r="L124" s="237"/>
      <c r="M124" s="404">
        <v>15.784408084696823</v>
      </c>
      <c r="N124" s="404">
        <v>34.33754454162617</v>
      </c>
      <c r="O124" s="404">
        <v>40.40805511393747</v>
      </c>
      <c r="P124" s="404">
        <v>24.415644526729924</v>
      </c>
      <c r="Q124" s="404">
        <v>23.123402277480828</v>
      </c>
      <c r="R124" s="404">
        <v>8.13730533601459</v>
      </c>
      <c r="S124" s="294"/>
      <c r="T124" s="404">
        <v>2.9323643781475104</v>
      </c>
    </row>
    <row r="125" spans="1:20" ht="11.25" customHeight="1">
      <c r="A125" s="126"/>
      <c r="B125" s="126"/>
      <c r="C125" s="126"/>
      <c r="D125" s="126"/>
      <c r="E125" s="126"/>
      <c r="F125" s="126"/>
      <c r="G125" s="454"/>
      <c r="H125" s="453"/>
      <c r="I125" s="405"/>
      <c r="J125" s="237"/>
      <c r="K125" s="237"/>
      <c r="L125" s="237"/>
      <c r="M125" s="455"/>
      <c r="N125" s="455"/>
      <c r="O125" s="455"/>
      <c r="P125" s="455"/>
      <c r="Q125" s="455"/>
      <c r="R125" s="455"/>
      <c r="S125" s="294"/>
      <c r="T125" s="498"/>
    </row>
    <row r="126" spans="1:20" ht="12" customHeight="1">
      <c r="A126" s="124" t="s">
        <v>831</v>
      </c>
      <c r="B126" s="124"/>
      <c r="C126" s="124"/>
      <c r="D126" s="126"/>
      <c r="E126" s="124"/>
      <c r="F126" s="124"/>
      <c r="G126" s="233">
        <v>46800</v>
      </c>
      <c r="H126" s="450"/>
      <c r="I126" s="403">
        <v>25.832262115408454</v>
      </c>
      <c r="J126" s="236"/>
      <c r="K126" s="236" t="s">
        <v>1030</v>
      </c>
      <c r="L126" s="236"/>
      <c r="M126" s="401">
        <v>19.355870298837807</v>
      </c>
      <c r="N126" s="401">
        <v>45.330048200552575</v>
      </c>
      <c r="O126" s="401">
        <v>45.85796136102544</v>
      </c>
      <c r="P126" s="401">
        <v>31.692025078870653</v>
      </c>
      <c r="Q126" s="401">
        <v>23.852593039236456</v>
      </c>
      <c r="R126" s="401">
        <v>11.812998786643139</v>
      </c>
      <c r="S126" s="294"/>
      <c r="T126" s="401">
        <v>4.278608639088427</v>
      </c>
    </row>
    <row r="127" spans="1:20" s="122" customFormat="1" ht="4.5" customHeight="1">
      <c r="A127" s="126"/>
      <c r="B127" s="126"/>
      <c r="C127" s="126"/>
      <c r="D127" s="126"/>
      <c r="E127" s="126"/>
      <c r="F127" s="117"/>
      <c r="G127" s="234"/>
      <c r="H127" s="234"/>
      <c r="I127" s="405"/>
      <c r="J127" s="234"/>
      <c r="K127" s="234"/>
      <c r="L127" s="234"/>
      <c r="M127" s="452"/>
      <c r="N127" s="452"/>
      <c r="O127" s="452"/>
      <c r="P127" s="452"/>
      <c r="Q127" s="452"/>
      <c r="R127" s="452"/>
      <c r="S127" s="294"/>
      <c r="T127" s="404"/>
    </row>
    <row r="128" spans="1:20" ht="11.25" customHeight="1">
      <c r="A128" s="126"/>
      <c r="B128" s="126"/>
      <c r="C128" s="126" t="s">
        <v>194</v>
      </c>
      <c r="D128" s="126" t="s">
        <v>718</v>
      </c>
      <c r="E128" s="126" t="s">
        <v>804</v>
      </c>
      <c r="F128" s="126"/>
      <c r="G128" s="234">
        <v>1532</v>
      </c>
      <c r="H128" s="453"/>
      <c r="I128" s="405">
        <v>37.67163198923597</v>
      </c>
      <c r="J128" s="237"/>
      <c r="K128" s="237" t="s">
        <v>1031</v>
      </c>
      <c r="L128" s="237"/>
      <c r="M128" s="404">
        <v>26.247476204211132</v>
      </c>
      <c r="N128" s="404">
        <v>62.90115532734275</v>
      </c>
      <c r="O128" s="404">
        <v>70.39033153682834</v>
      </c>
      <c r="P128" s="404">
        <v>46.46316047566507</v>
      </c>
      <c r="Q128" s="404">
        <v>38.57046527309508</v>
      </c>
      <c r="R128" s="404">
        <v>14.187446259673258</v>
      </c>
      <c r="S128" s="294"/>
      <c r="T128" s="404">
        <v>4.575350300257364</v>
      </c>
    </row>
    <row r="129" spans="1:20" ht="11.25" customHeight="1">
      <c r="A129" s="126"/>
      <c r="B129" s="126"/>
      <c r="C129" s="126" t="s">
        <v>185</v>
      </c>
      <c r="D129" s="126" t="s">
        <v>719</v>
      </c>
      <c r="E129" s="126" t="s">
        <v>186</v>
      </c>
      <c r="F129" s="126"/>
      <c r="G129" s="234">
        <v>1558</v>
      </c>
      <c r="H129" s="453"/>
      <c r="I129" s="405">
        <v>22.155791566920684</v>
      </c>
      <c r="J129" s="237"/>
      <c r="K129" s="237" t="s">
        <v>1032</v>
      </c>
      <c r="L129" s="237"/>
      <c r="M129" s="404">
        <v>8.653686137460475</v>
      </c>
      <c r="N129" s="404">
        <v>30.72378138847858</v>
      </c>
      <c r="O129" s="404">
        <v>44.703497212366955</v>
      </c>
      <c r="P129" s="404">
        <v>27.85331079591387</v>
      </c>
      <c r="Q129" s="404">
        <v>21.022083805209515</v>
      </c>
      <c r="R129" s="404">
        <v>10.244796721665049</v>
      </c>
      <c r="S129" s="294"/>
      <c r="T129" s="404">
        <v>2.6202820984557063</v>
      </c>
    </row>
    <row r="130" spans="1:20" ht="11.25" customHeight="1">
      <c r="A130" s="126"/>
      <c r="B130" s="126"/>
      <c r="C130" s="126" t="s">
        <v>217</v>
      </c>
      <c r="D130" s="126" t="s">
        <v>720</v>
      </c>
      <c r="E130" s="126" t="s">
        <v>805</v>
      </c>
      <c r="F130" s="126"/>
      <c r="G130" s="234">
        <v>979</v>
      </c>
      <c r="H130" s="453"/>
      <c r="I130" s="405">
        <v>22.470920373336163</v>
      </c>
      <c r="J130" s="237"/>
      <c r="K130" s="237" t="s">
        <v>1033</v>
      </c>
      <c r="L130" s="237"/>
      <c r="M130" s="404">
        <v>16.261973713521943</v>
      </c>
      <c r="N130" s="404">
        <v>43.17548746518106</v>
      </c>
      <c r="O130" s="404">
        <v>38.023355169467386</v>
      </c>
      <c r="P130" s="404">
        <v>27.038327526132406</v>
      </c>
      <c r="Q130" s="404">
        <v>22.374493077891202</v>
      </c>
      <c r="R130" s="404">
        <v>9.27793465106898</v>
      </c>
      <c r="S130" s="294"/>
      <c r="T130" s="404">
        <v>4.25762501935284</v>
      </c>
    </row>
    <row r="131" spans="1:20" ht="11.25" customHeight="1">
      <c r="A131" s="126"/>
      <c r="B131" s="126"/>
      <c r="C131" s="126" t="s">
        <v>204</v>
      </c>
      <c r="D131" s="126" t="s">
        <v>721</v>
      </c>
      <c r="E131" s="126" t="s">
        <v>491</v>
      </c>
      <c r="F131" s="126"/>
      <c r="G131" s="234">
        <v>2182</v>
      </c>
      <c r="H131" s="453"/>
      <c r="I131" s="405">
        <v>39.44736011934526</v>
      </c>
      <c r="J131" s="237"/>
      <c r="K131" s="237" t="s">
        <v>1034</v>
      </c>
      <c r="L131" s="237"/>
      <c r="M131" s="404">
        <v>17.91572041382791</v>
      </c>
      <c r="N131" s="404">
        <v>55.02846299810247</v>
      </c>
      <c r="O131" s="404">
        <v>65.9328316297877</v>
      </c>
      <c r="P131" s="404">
        <v>54.69593378913278</v>
      </c>
      <c r="Q131" s="404">
        <v>45.89575859886052</v>
      </c>
      <c r="R131" s="404">
        <v>17.774956356133945</v>
      </c>
      <c r="S131" s="294"/>
      <c r="T131" s="404">
        <v>3.888299752562743</v>
      </c>
    </row>
    <row r="132" spans="1:20" ht="11.25" customHeight="1">
      <c r="A132" s="126"/>
      <c r="B132" s="126"/>
      <c r="C132" s="126" t="s">
        <v>218</v>
      </c>
      <c r="D132" s="265" t="s">
        <v>722</v>
      </c>
      <c r="E132" s="265" t="s">
        <v>219</v>
      </c>
      <c r="F132" s="126"/>
      <c r="G132" s="234">
        <v>1114</v>
      </c>
      <c r="H132" s="453"/>
      <c r="I132" s="405">
        <v>19.911121810099328</v>
      </c>
      <c r="J132" s="237"/>
      <c r="K132" s="237" t="s">
        <v>1035</v>
      </c>
      <c r="L132" s="237"/>
      <c r="M132" s="404">
        <v>18.255578093306287</v>
      </c>
      <c r="N132" s="404">
        <v>41.63912756113682</v>
      </c>
      <c r="O132" s="404">
        <v>31.384615384615387</v>
      </c>
      <c r="P132" s="404">
        <v>24.752475247524753</v>
      </c>
      <c r="Q132" s="404">
        <v>18.59504132231405</v>
      </c>
      <c r="R132" s="404">
        <v>7.76446476430711</v>
      </c>
      <c r="S132" s="294"/>
      <c r="T132" s="404">
        <v>4.103129401677996</v>
      </c>
    </row>
    <row r="133" spans="1:20" ht="11.25" customHeight="1">
      <c r="A133" s="126"/>
      <c r="B133" s="126"/>
      <c r="C133" s="126" t="s">
        <v>187</v>
      </c>
      <c r="D133" s="126" t="s">
        <v>723</v>
      </c>
      <c r="E133" s="126" t="s">
        <v>188</v>
      </c>
      <c r="F133" s="126"/>
      <c r="G133" s="234">
        <v>1117</v>
      </c>
      <c r="H133" s="453"/>
      <c r="I133" s="405">
        <v>16.146588175829226</v>
      </c>
      <c r="J133" s="237"/>
      <c r="K133" s="237" t="s">
        <v>1036</v>
      </c>
      <c r="L133" s="237"/>
      <c r="M133" s="404">
        <v>13.679410733076113</v>
      </c>
      <c r="N133" s="404">
        <v>25.64914502849905</v>
      </c>
      <c r="O133" s="404">
        <v>26.025104602510464</v>
      </c>
      <c r="P133" s="404">
        <v>17.42974423744869</v>
      </c>
      <c r="Q133" s="404">
        <v>15.508131476017294</v>
      </c>
      <c r="R133" s="404">
        <v>9.75661487883769</v>
      </c>
      <c r="S133" s="294"/>
      <c r="T133" s="404">
        <v>3.239615874117783</v>
      </c>
    </row>
    <row r="134" spans="1:20" ht="11.25" customHeight="1">
      <c r="A134" s="126"/>
      <c r="B134" s="126"/>
      <c r="C134" s="126" t="s">
        <v>195</v>
      </c>
      <c r="D134" s="126" t="s">
        <v>724</v>
      </c>
      <c r="E134" s="126" t="s">
        <v>806</v>
      </c>
      <c r="F134" s="126"/>
      <c r="G134" s="234">
        <v>1746</v>
      </c>
      <c r="H134" s="453"/>
      <c r="I134" s="405">
        <v>28.941566147353647</v>
      </c>
      <c r="J134" s="237"/>
      <c r="K134" s="237" t="s">
        <v>1037</v>
      </c>
      <c r="L134" s="237"/>
      <c r="M134" s="404">
        <v>25.570776255707763</v>
      </c>
      <c r="N134" s="404">
        <v>57.668198913497704</v>
      </c>
      <c r="O134" s="404">
        <v>49.62971150657677</v>
      </c>
      <c r="P134" s="404">
        <v>32.39711726274668</v>
      </c>
      <c r="Q134" s="404">
        <v>25.949605114704777</v>
      </c>
      <c r="R134" s="404">
        <v>13.289213854939424</v>
      </c>
      <c r="S134" s="294"/>
      <c r="T134" s="404">
        <v>6.12780857893201</v>
      </c>
    </row>
    <row r="135" spans="1:20" ht="11.25" customHeight="1">
      <c r="A135" s="126"/>
      <c r="B135" s="126"/>
      <c r="C135" s="126" t="s">
        <v>224</v>
      </c>
      <c r="D135" s="126" t="s">
        <v>725</v>
      </c>
      <c r="E135" s="126" t="s">
        <v>225</v>
      </c>
      <c r="F135" s="126"/>
      <c r="G135" s="234">
        <v>1945</v>
      </c>
      <c r="H135" s="453"/>
      <c r="I135" s="405">
        <v>28.59443990411345</v>
      </c>
      <c r="J135" s="237"/>
      <c r="K135" s="237" t="s">
        <v>1038</v>
      </c>
      <c r="L135" s="237"/>
      <c r="M135" s="404">
        <v>20.9031434498165</v>
      </c>
      <c r="N135" s="404">
        <v>44.39908139831589</v>
      </c>
      <c r="O135" s="404">
        <v>52.21247858078823</v>
      </c>
      <c r="P135" s="404">
        <v>35.03032237472072</v>
      </c>
      <c r="Q135" s="404">
        <v>28.76833079573684</v>
      </c>
      <c r="R135" s="404">
        <v>11.52860802732707</v>
      </c>
      <c r="S135" s="294"/>
      <c r="T135" s="404">
        <v>5.05130228887135</v>
      </c>
    </row>
    <row r="136" spans="1:20" ht="11.25" customHeight="1">
      <c r="A136" s="126"/>
      <c r="B136" s="126"/>
      <c r="C136" s="126" t="s">
        <v>205</v>
      </c>
      <c r="D136" s="126" t="s">
        <v>726</v>
      </c>
      <c r="E136" s="126" t="s">
        <v>206</v>
      </c>
      <c r="F136" s="126"/>
      <c r="G136" s="234">
        <v>2001</v>
      </c>
      <c r="H136" s="453"/>
      <c r="I136" s="405">
        <v>28.790236218826717</v>
      </c>
      <c r="J136" s="237"/>
      <c r="K136" s="237" t="s">
        <v>1039</v>
      </c>
      <c r="L136" s="237"/>
      <c r="M136" s="404">
        <v>16.516830441145725</v>
      </c>
      <c r="N136" s="404">
        <v>47.49163879598662</v>
      </c>
      <c r="O136" s="404">
        <v>50.301413183120864</v>
      </c>
      <c r="P136" s="404">
        <v>38.79401222854733</v>
      </c>
      <c r="Q136" s="404">
        <v>26.18736682933535</v>
      </c>
      <c r="R136" s="404">
        <v>13.532991672005124</v>
      </c>
      <c r="S136" s="294"/>
      <c r="T136" s="404">
        <v>3.293949158610813</v>
      </c>
    </row>
    <row r="137" spans="1:20" ht="11.25" customHeight="1">
      <c r="A137" s="126"/>
      <c r="B137" s="126"/>
      <c r="C137" s="126" t="s">
        <v>189</v>
      </c>
      <c r="D137" s="126" t="s">
        <v>727</v>
      </c>
      <c r="E137" s="126" t="s">
        <v>190</v>
      </c>
      <c r="F137" s="126"/>
      <c r="G137" s="234">
        <v>1623</v>
      </c>
      <c r="H137" s="453"/>
      <c r="I137" s="405">
        <v>26.864378741980502</v>
      </c>
      <c r="J137" s="237"/>
      <c r="K137" s="237" t="s">
        <v>1040</v>
      </c>
      <c r="L137" s="237"/>
      <c r="M137" s="404">
        <v>16.673054810272134</v>
      </c>
      <c r="N137" s="404">
        <v>39.85507246376811</v>
      </c>
      <c r="O137" s="404">
        <v>47.47609517456082</v>
      </c>
      <c r="P137" s="404">
        <v>37.31865058556196</v>
      </c>
      <c r="Q137" s="404">
        <v>26.322810137839042</v>
      </c>
      <c r="R137" s="404">
        <v>11.300943228332445</v>
      </c>
      <c r="S137" s="294"/>
      <c r="T137" s="404">
        <v>4.063492063492063</v>
      </c>
    </row>
    <row r="138" spans="1:20" ht="11.25" customHeight="1">
      <c r="A138" s="126"/>
      <c r="B138" s="126"/>
      <c r="C138" s="126" t="s">
        <v>220</v>
      </c>
      <c r="D138" s="126" t="s">
        <v>728</v>
      </c>
      <c r="E138" s="126" t="s">
        <v>492</v>
      </c>
      <c r="F138" s="126"/>
      <c r="G138" s="234">
        <v>1659</v>
      </c>
      <c r="H138" s="453"/>
      <c r="I138" s="405">
        <v>30.90637003880857</v>
      </c>
      <c r="J138" s="237"/>
      <c r="K138" s="237" t="s">
        <v>1041</v>
      </c>
      <c r="L138" s="237"/>
      <c r="M138" s="404">
        <v>27.17229023589131</v>
      </c>
      <c r="N138" s="404">
        <v>46.982291290206</v>
      </c>
      <c r="O138" s="404">
        <v>56.588137800402514</v>
      </c>
      <c r="P138" s="404">
        <v>36.680978159417585</v>
      </c>
      <c r="Q138" s="404">
        <v>31.912842267643654</v>
      </c>
      <c r="R138" s="404">
        <v>12.832363656136154</v>
      </c>
      <c r="S138" s="294"/>
      <c r="T138" s="404">
        <v>5.896338563956253</v>
      </c>
    </row>
    <row r="139" spans="1:20" ht="11.25" customHeight="1">
      <c r="A139" s="126"/>
      <c r="B139" s="126"/>
      <c r="C139" s="126" t="s">
        <v>207</v>
      </c>
      <c r="D139" s="126" t="s">
        <v>729</v>
      </c>
      <c r="E139" s="126" t="s">
        <v>807</v>
      </c>
      <c r="F139" s="126"/>
      <c r="G139" s="234">
        <v>1115</v>
      </c>
      <c r="H139" s="453"/>
      <c r="I139" s="405">
        <v>25.413053989014994</v>
      </c>
      <c r="J139" s="237"/>
      <c r="K139" s="237" t="s">
        <v>1042</v>
      </c>
      <c r="L139" s="237"/>
      <c r="M139" s="404">
        <v>21.052631578947366</v>
      </c>
      <c r="N139" s="404">
        <v>53.39105339105339</v>
      </c>
      <c r="O139" s="404">
        <v>37.23546745245111</v>
      </c>
      <c r="P139" s="404">
        <v>32.44461870221525</v>
      </c>
      <c r="Q139" s="404">
        <v>24.27616926503341</v>
      </c>
      <c r="R139" s="404">
        <v>12.622512622512621</v>
      </c>
      <c r="S139" s="294"/>
      <c r="T139" s="404">
        <v>4.855889724310777</v>
      </c>
    </row>
    <row r="140" spans="1:20" ht="11.25" customHeight="1">
      <c r="A140" s="126"/>
      <c r="B140" s="126"/>
      <c r="C140" s="126" t="s">
        <v>191</v>
      </c>
      <c r="D140" s="126" t="s">
        <v>730</v>
      </c>
      <c r="E140" s="126" t="s">
        <v>544</v>
      </c>
      <c r="F140" s="126"/>
      <c r="G140" s="234">
        <v>1731</v>
      </c>
      <c r="H140" s="453"/>
      <c r="I140" s="405">
        <v>35.152236330550835</v>
      </c>
      <c r="J140" s="237"/>
      <c r="K140" s="237" t="s">
        <v>1043</v>
      </c>
      <c r="L140" s="237"/>
      <c r="M140" s="404">
        <v>30.283710551482308</v>
      </c>
      <c r="N140" s="404">
        <v>63.80090497737556</v>
      </c>
      <c r="O140" s="404">
        <v>70.12487992315081</v>
      </c>
      <c r="P140" s="404">
        <v>41.099746645397396</v>
      </c>
      <c r="Q140" s="404">
        <v>27.527936767511584</v>
      </c>
      <c r="R140" s="404">
        <v>12.757244855102897</v>
      </c>
      <c r="S140" s="294"/>
      <c r="T140" s="404">
        <v>5.314160675211004</v>
      </c>
    </row>
    <row r="141" spans="1:20" ht="11.25" customHeight="1">
      <c r="A141" s="126"/>
      <c r="B141" s="126"/>
      <c r="C141" s="126" t="s">
        <v>208</v>
      </c>
      <c r="D141" s="126" t="s">
        <v>731</v>
      </c>
      <c r="E141" s="126" t="s">
        <v>209</v>
      </c>
      <c r="F141" s="126"/>
      <c r="G141" s="234">
        <v>1148</v>
      </c>
      <c r="H141" s="453"/>
      <c r="I141" s="405">
        <v>24.493103705617987</v>
      </c>
      <c r="J141" s="237"/>
      <c r="K141" s="237" t="s">
        <v>1044</v>
      </c>
      <c r="L141" s="237"/>
      <c r="M141" s="404">
        <v>10.276679841897232</v>
      </c>
      <c r="N141" s="404">
        <v>31.63992869875223</v>
      </c>
      <c r="O141" s="404">
        <v>44.27390791027155</v>
      </c>
      <c r="P141" s="404">
        <v>36.05015673981191</v>
      </c>
      <c r="Q141" s="404">
        <v>23.883237505528527</v>
      </c>
      <c r="R141" s="404">
        <v>11.299435028248588</v>
      </c>
      <c r="S141" s="294"/>
      <c r="T141" s="404">
        <v>2.2197558268590454</v>
      </c>
    </row>
    <row r="142" spans="1:20" ht="11.25" customHeight="1">
      <c r="A142" s="126"/>
      <c r="B142" s="126"/>
      <c r="C142" s="126" t="s">
        <v>196</v>
      </c>
      <c r="D142" s="126" t="s">
        <v>732</v>
      </c>
      <c r="E142" s="126" t="s">
        <v>197</v>
      </c>
      <c r="F142" s="126"/>
      <c r="G142" s="234">
        <v>1082</v>
      </c>
      <c r="H142" s="453"/>
      <c r="I142" s="405">
        <v>25.029851951961504</v>
      </c>
      <c r="J142" s="237"/>
      <c r="K142" s="237" t="s">
        <v>1045</v>
      </c>
      <c r="L142" s="237"/>
      <c r="M142" s="404">
        <v>18.447018447018447</v>
      </c>
      <c r="N142" s="404">
        <v>45.35398230088496</v>
      </c>
      <c r="O142" s="404">
        <v>44.82608062872944</v>
      </c>
      <c r="P142" s="404">
        <v>29.772786628362496</v>
      </c>
      <c r="Q142" s="404">
        <v>25.1994960100798</v>
      </c>
      <c r="R142" s="404">
        <v>9.395009275327627</v>
      </c>
      <c r="S142" s="294"/>
      <c r="T142" s="404">
        <v>4.694835680751174</v>
      </c>
    </row>
    <row r="143" spans="1:20" ht="11.25" customHeight="1">
      <c r="A143" s="126"/>
      <c r="B143" s="126"/>
      <c r="C143" s="126" t="s">
        <v>210</v>
      </c>
      <c r="D143" s="126" t="s">
        <v>733</v>
      </c>
      <c r="E143" s="126" t="s">
        <v>211</v>
      </c>
      <c r="F143" s="126"/>
      <c r="G143" s="234">
        <v>1582</v>
      </c>
      <c r="H143" s="453"/>
      <c r="I143" s="405">
        <v>26.268118268665773</v>
      </c>
      <c r="J143" s="237"/>
      <c r="K143" s="237" t="s">
        <v>1046</v>
      </c>
      <c r="L143" s="237"/>
      <c r="M143" s="404">
        <v>21.426993593991604</v>
      </c>
      <c r="N143" s="404">
        <v>46.54255319148936</v>
      </c>
      <c r="O143" s="404">
        <v>41.097199655930424</v>
      </c>
      <c r="P143" s="404">
        <v>33.474342468272944</v>
      </c>
      <c r="Q143" s="404">
        <v>28.23224261771748</v>
      </c>
      <c r="R143" s="404">
        <v>11.415972562469378</v>
      </c>
      <c r="S143" s="294"/>
      <c r="T143" s="404">
        <v>3.830570902394107</v>
      </c>
    </row>
    <row r="144" spans="1:20" ht="11.25" customHeight="1">
      <c r="A144" s="126"/>
      <c r="B144" s="126"/>
      <c r="C144" s="126" t="s">
        <v>212</v>
      </c>
      <c r="D144" s="126" t="s">
        <v>734</v>
      </c>
      <c r="E144" s="126" t="s">
        <v>213</v>
      </c>
      <c r="F144" s="126"/>
      <c r="G144" s="234">
        <v>1690</v>
      </c>
      <c r="H144" s="453"/>
      <c r="I144" s="405">
        <v>31.728243054960707</v>
      </c>
      <c r="J144" s="237"/>
      <c r="K144" s="237" t="s">
        <v>1047</v>
      </c>
      <c r="L144" s="237"/>
      <c r="M144" s="404">
        <v>22.241478913922588</v>
      </c>
      <c r="N144" s="404">
        <v>62.67806267806268</v>
      </c>
      <c r="O144" s="404">
        <v>57.50840010338588</v>
      </c>
      <c r="P144" s="404">
        <v>39.04423859406112</v>
      </c>
      <c r="Q144" s="404">
        <v>28.765825510291965</v>
      </c>
      <c r="R144" s="404">
        <v>12.889789485534168</v>
      </c>
      <c r="S144" s="294"/>
      <c r="T144" s="404">
        <v>6.039006039006039</v>
      </c>
    </row>
    <row r="145" spans="1:20" ht="11.25" customHeight="1">
      <c r="A145" s="126"/>
      <c r="B145" s="126"/>
      <c r="C145" s="126" t="s">
        <v>192</v>
      </c>
      <c r="D145" s="126" t="s">
        <v>735</v>
      </c>
      <c r="E145" s="126" t="s">
        <v>193</v>
      </c>
      <c r="F145" s="126"/>
      <c r="G145" s="234">
        <v>1324</v>
      </c>
      <c r="H145" s="453"/>
      <c r="I145" s="405">
        <v>23.811873784270357</v>
      </c>
      <c r="J145" s="237"/>
      <c r="K145" s="237" t="s">
        <v>1048</v>
      </c>
      <c r="L145" s="237"/>
      <c r="M145" s="404">
        <v>22.639897479709525</v>
      </c>
      <c r="N145" s="404">
        <v>42.16315307057745</v>
      </c>
      <c r="O145" s="404">
        <v>39.70752513455874</v>
      </c>
      <c r="P145" s="404">
        <v>25.19435646415203</v>
      </c>
      <c r="Q145" s="404">
        <v>20.585143658023828</v>
      </c>
      <c r="R145" s="404">
        <v>13.5559265442404</v>
      </c>
      <c r="S145" s="294"/>
      <c r="T145" s="404">
        <v>6.831767719897523</v>
      </c>
    </row>
    <row r="146" spans="1:20" ht="11.25" customHeight="1">
      <c r="A146" s="126"/>
      <c r="B146" s="126"/>
      <c r="C146" s="126" t="s">
        <v>214</v>
      </c>
      <c r="D146" s="126" t="s">
        <v>736</v>
      </c>
      <c r="E146" s="126" t="s">
        <v>808</v>
      </c>
      <c r="F146" s="126"/>
      <c r="G146" s="234">
        <v>775</v>
      </c>
      <c r="H146" s="453"/>
      <c r="I146" s="405">
        <v>20.792485317824834</v>
      </c>
      <c r="J146" s="237"/>
      <c r="K146" s="237" t="s">
        <v>1049</v>
      </c>
      <c r="L146" s="237"/>
      <c r="M146" s="404">
        <v>12.474012474012476</v>
      </c>
      <c r="N146" s="404">
        <v>35.714285714285715</v>
      </c>
      <c r="O146" s="404">
        <v>33.24048282265552</v>
      </c>
      <c r="P146" s="404">
        <v>26.72467371037912</v>
      </c>
      <c r="Q146" s="404">
        <v>22.381262199089132</v>
      </c>
      <c r="R146" s="404">
        <v>9.58855098389982</v>
      </c>
      <c r="S146" s="294"/>
      <c r="T146" s="404">
        <v>1.7535469472341783</v>
      </c>
    </row>
    <row r="147" spans="1:20" ht="11.25" customHeight="1">
      <c r="A147" s="126"/>
      <c r="B147" s="126"/>
      <c r="C147" s="126" t="s">
        <v>226</v>
      </c>
      <c r="D147" s="126" t="s">
        <v>737</v>
      </c>
      <c r="E147" s="126" t="s">
        <v>227</v>
      </c>
      <c r="F147" s="126"/>
      <c r="G147" s="234">
        <v>680</v>
      </c>
      <c r="H147" s="453"/>
      <c r="I147" s="405">
        <v>17.16004127712083</v>
      </c>
      <c r="J147" s="237"/>
      <c r="K147" s="237" t="s">
        <v>850</v>
      </c>
      <c r="L147" s="237"/>
      <c r="M147" s="404">
        <v>14.586709886547812</v>
      </c>
      <c r="N147" s="404">
        <v>30.026109660574413</v>
      </c>
      <c r="O147" s="404">
        <v>27.64590896397654</v>
      </c>
      <c r="P147" s="404">
        <v>20.77459563733492</v>
      </c>
      <c r="Q147" s="404">
        <v>14.510609171800137</v>
      </c>
      <c r="R147" s="404">
        <v>9.795124869149095</v>
      </c>
      <c r="S147" s="294"/>
      <c r="T147" s="404">
        <v>3.22622273841786</v>
      </c>
    </row>
    <row r="148" spans="1:20" ht="11.25" customHeight="1">
      <c r="A148" s="126"/>
      <c r="B148" s="126"/>
      <c r="C148" s="126" t="s">
        <v>221</v>
      </c>
      <c r="D148" s="126" t="s">
        <v>738</v>
      </c>
      <c r="E148" s="126" t="s">
        <v>809</v>
      </c>
      <c r="F148" s="126"/>
      <c r="G148" s="234">
        <v>2151</v>
      </c>
      <c r="H148" s="453"/>
      <c r="I148" s="405">
        <v>30.40904572542885</v>
      </c>
      <c r="J148" s="237"/>
      <c r="K148" s="237" t="s">
        <v>1050</v>
      </c>
      <c r="L148" s="237"/>
      <c r="M148" s="404">
        <v>25.049814972957588</v>
      </c>
      <c r="N148" s="404">
        <v>67.47188671386922</v>
      </c>
      <c r="O148" s="404">
        <v>52.929883901636344</v>
      </c>
      <c r="P148" s="404">
        <v>29.13746772748828</v>
      </c>
      <c r="Q148" s="404">
        <v>24.31912287863766</v>
      </c>
      <c r="R148" s="404">
        <v>15.829473400188876</v>
      </c>
      <c r="S148" s="294"/>
      <c r="T148" s="404">
        <v>6.837098692033293</v>
      </c>
    </row>
    <row r="149" spans="1:20" ht="11.25" customHeight="1">
      <c r="A149" s="126"/>
      <c r="B149" s="126"/>
      <c r="C149" s="126" t="s">
        <v>222</v>
      </c>
      <c r="D149" s="126" t="s">
        <v>739</v>
      </c>
      <c r="E149" s="126" t="s">
        <v>810</v>
      </c>
      <c r="F149" s="126"/>
      <c r="G149" s="234">
        <v>2001</v>
      </c>
      <c r="H149" s="453"/>
      <c r="I149" s="405">
        <v>32.31335087864055</v>
      </c>
      <c r="J149" s="237"/>
      <c r="K149" s="237" t="s">
        <v>1051</v>
      </c>
      <c r="L149" s="237"/>
      <c r="M149" s="404">
        <v>22.56561196958548</v>
      </c>
      <c r="N149" s="404">
        <v>62.5</v>
      </c>
      <c r="O149" s="404">
        <v>57.13377146491414</v>
      </c>
      <c r="P149" s="404">
        <v>42.200134770889484</v>
      </c>
      <c r="Q149" s="404">
        <v>28.73218304576144</v>
      </c>
      <c r="R149" s="404">
        <v>13.197926040193684</v>
      </c>
      <c r="S149" s="294"/>
      <c r="T149" s="404">
        <v>4.6936758893280635</v>
      </c>
    </row>
    <row r="150" spans="1:20" ht="11.25" customHeight="1">
      <c r="A150" s="126"/>
      <c r="B150" s="126"/>
      <c r="C150" s="126" t="s">
        <v>198</v>
      </c>
      <c r="D150" s="265" t="s">
        <v>740</v>
      </c>
      <c r="E150" s="265" t="s">
        <v>199</v>
      </c>
      <c r="F150" s="126"/>
      <c r="G150" s="234">
        <v>1856</v>
      </c>
      <c r="H150" s="453"/>
      <c r="I150" s="405">
        <v>32.57630987256513</v>
      </c>
      <c r="J150" s="237"/>
      <c r="K150" s="237" t="s">
        <v>1052</v>
      </c>
      <c r="L150" s="237"/>
      <c r="M150" s="404">
        <v>23.12282446544008</v>
      </c>
      <c r="N150" s="404">
        <v>40.612516644474034</v>
      </c>
      <c r="O150" s="404">
        <v>56.056160938809725</v>
      </c>
      <c r="P150" s="404">
        <v>44.18379045771232</v>
      </c>
      <c r="Q150" s="404">
        <v>35.15263644773358</v>
      </c>
      <c r="R150" s="404">
        <v>15.163745387453874</v>
      </c>
      <c r="S150" s="294"/>
      <c r="T150" s="404">
        <v>4.259346900141978</v>
      </c>
    </row>
    <row r="151" spans="1:20" ht="11.25" customHeight="1">
      <c r="A151" s="126"/>
      <c r="B151" s="126"/>
      <c r="C151" s="126" t="s">
        <v>200</v>
      </c>
      <c r="D151" s="126" t="s">
        <v>741</v>
      </c>
      <c r="E151" s="126" t="s">
        <v>811</v>
      </c>
      <c r="F151" s="126"/>
      <c r="G151" s="234">
        <v>1645</v>
      </c>
      <c r="H151" s="453"/>
      <c r="I151" s="405">
        <v>28.485461140508722</v>
      </c>
      <c r="J151" s="237"/>
      <c r="K151" s="237" t="s">
        <v>1053</v>
      </c>
      <c r="L151" s="237"/>
      <c r="M151" s="404">
        <v>18.492742095844104</v>
      </c>
      <c r="N151" s="404">
        <v>39.22872340425532</v>
      </c>
      <c r="O151" s="404">
        <v>53.833605220228385</v>
      </c>
      <c r="P151" s="404">
        <v>38.70911621433542</v>
      </c>
      <c r="Q151" s="404">
        <v>26.766686556985764</v>
      </c>
      <c r="R151" s="404">
        <v>12.14395023942341</v>
      </c>
      <c r="S151" s="294"/>
      <c r="T151" s="404">
        <v>2.582925502990756</v>
      </c>
    </row>
    <row r="152" spans="1:20" ht="11.25" customHeight="1">
      <c r="A152" s="126"/>
      <c r="B152" s="126"/>
      <c r="C152" s="126" t="s">
        <v>228</v>
      </c>
      <c r="D152" s="126" t="s">
        <v>742</v>
      </c>
      <c r="E152" s="126" t="s">
        <v>812</v>
      </c>
      <c r="F152" s="126"/>
      <c r="G152" s="234">
        <v>606</v>
      </c>
      <c r="H152" s="453"/>
      <c r="I152" s="405">
        <v>16.972150765886333</v>
      </c>
      <c r="J152" s="237"/>
      <c r="K152" s="237" t="s">
        <v>1054</v>
      </c>
      <c r="L152" s="237"/>
      <c r="M152" s="404">
        <v>10.626603151337486</v>
      </c>
      <c r="N152" s="404">
        <v>32.41758241758242</v>
      </c>
      <c r="O152" s="404">
        <v>33.003300330033</v>
      </c>
      <c r="P152" s="404">
        <v>20.902612826603324</v>
      </c>
      <c r="Q152" s="404">
        <v>12.647347740667977</v>
      </c>
      <c r="R152" s="404">
        <v>7.4828401035219985</v>
      </c>
      <c r="S152" s="294"/>
      <c r="T152" s="404">
        <v>2.0935101186322402</v>
      </c>
    </row>
    <row r="153" spans="1:20" ht="11.25" customHeight="1">
      <c r="A153" s="126"/>
      <c r="B153" s="126"/>
      <c r="C153" s="126" t="s">
        <v>223</v>
      </c>
      <c r="D153" s="126" t="s">
        <v>743</v>
      </c>
      <c r="E153" s="126" t="s">
        <v>341</v>
      </c>
      <c r="F153" s="126"/>
      <c r="G153" s="234">
        <v>2253</v>
      </c>
      <c r="H153" s="453"/>
      <c r="I153" s="405">
        <v>30.773198305158846</v>
      </c>
      <c r="J153" s="237"/>
      <c r="K153" s="237" t="s">
        <v>1055</v>
      </c>
      <c r="L153" s="237"/>
      <c r="M153" s="404">
        <v>29.7304806890803</v>
      </c>
      <c r="N153" s="404">
        <v>59.83193277310924</v>
      </c>
      <c r="O153" s="404">
        <v>51.67019027484144</v>
      </c>
      <c r="P153" s="404">
        <v>32.85029732694417</v>
      </c>
      <c r="Q153" s="404">
        <v>27.34668335419274</v>
      </c>
      <c r="R153" s="404">
        <v>15.494636471990464</v>
      </c>
      <c r="S153" s="294"/>
      <c r="T153" s="404">
        <v>7.736763609246831</v>
      </c>
    </row>
    <row r="154" spans="1:20" ht="11.25" customHeight="1">
      <c r="A154" s="126"/>
      <c r="B154" s="126"/>
      <c r="C154" s="126" t="s">
        <v>229</v>
      </c>
      <c r="D154" s="126" t="s">
        <v>744</v>
      </c>
      <c r="E154" s="126" t="s">
        <v>813</v>
      </c>
      <c r="F154" s="126"/>
      <c r="G154" s="234">
        <v>1737</v>
      </c>
      <c r="H154" s="453"/>
      <c r="I154" s="405">
        <v>21.218198085235738</v>
      </c>
      <c r="J154" s="237"/>
      <c r="K154" s="237" t="s">
        <v>1056</v>
      </c>
      <c r="L154" s="237"/>
      <c r="M154" s="404">
        <v>16.854801298902117</v>
      </c>
      <c r="N154" s="404">
        <v>39.81141959140912</v>
      </c>
      <c r="O154" s="404">
        <v>39.29787791459261</v>
      </c>
      <c r="P154" s="404">
        <v>25.59235902773526</v>
      </c>
      <c r="Q154" s="404">
        <v>16.257995735607675</v>
      </c>
      <c r="R154" s="404">
        <v>8.939371588729902</v>
      </c>
      <c r="S154" s="294"/>
      <c r="T154" s="404">
        <v>2.9950942421895173</v>
      </c>
    </row>
    <row r="155" spans="1:20" ht="11.25" customHeight="1">
      <c r="A155" s="126"/>
      <c r="B155" s="126"/>
      <c r="C155" s="126" t="s">
        <v>201</v>
      </c>
      <c r="D155" s="126" t="s">
        <v>745</v>
      </c>
      <c r="E155" s="126" t="s">
        <v>202</v>
      </c>
      <c r="F155" s="126"/>
      <c r="G155" s="234">
        <v>1556</v>
      </c>
      <c r="H155" s="453"/>
      <c r="I155" s="405">
        <v>21.20723735321809</v>
      </c>
      <c r="J155" s="237"/>
      <c r="K155" s="237" t="s">
        <v>1057</v>
      </c>
      <c r="L155" s="237"/>
      <c r="M155" s="404">
        <v>18.54762653253694</v>
      </c>
      <c r="N155" s="404">
        <v>39.386545834785636</v>
      </c>
      <c r="O155" s="404">
        <v>37.13106950174547</v>
      </c>
      <c r="P155" s="404">
        <v>27.015891701000587</v>
      </c>
      <c r="Q155" s="404">
        <v>17.639344262295083</v>
      </c>
      <c r="R155" s="404">
        <v>10.443864229765014</v>
      </c>
      <c r="S155" s="294"/>
      <c r="T155" s="404">
        <v>4.822182037371911</v>
      </c>
    </row>
    <row r="156" spans="1:20" ht="11.25" customHeight="1">
      <c r="A156" s="126"/>
      <c r="B156" s="126"/>
      <c r="C156" s="126" t="s">
        <v>203</v>
      </c>
      <c r="D156" s="126" t="s">
        <v>746</v>
      </c>
      <c r="E156" s="126" t="s">
        <v>300</v>
      </c>
      <c r="F156" s="126"/>
      <c r="G156" s="234">
        <v>1722</v>
      </c>
      <c r="H156" s="453"/>
      <c r="I156" s="405">
        <v>35.27836529106707</v>
      </c>
      <c r="J156" s="237"/>
      <c r="K156" s="237" t="s">
        <v>1058</v>
      </c>
      <c r="L156" s="237"/>
      <c r="M156" s="404">
        <v>22.185702547247327</v>
      </c>
      <c r="N156" s="404">
        <v>54.67800729040098</v>
      </c>
      <c r="O156" s="404">
        <v>67.8334011667345</v>
      </c>
      <c r="P156" s="404">
        <v>45.2813758571895</v>
      </c>
      <c r="Q156" s="404">
        <v>33.06655433866891</v>
      </c>
      <c r="R156" s="404">
        <v>14.292372223085287</v>
      </c>
      <c r="S156" s="294"/>
      <c r="T156" s="404">
        <v>5.36440991490936</v>
      </c>
    </row>
    <row r="157" spans="1:20" ht="11.25" customHeight="1">
      <c r="A157" s="126"/>
      <c r="B157" s="126"/>
      <c r="C157" s="126" t="s">
        <v>230</v>
      </c>
      <c r="D157" s="126" t="s">
        <v>747</v>
      </c>
      <c r="E157" s="126" t="s">
        <v>547</v>
      </c>
      <c r="F157" s="126"/>
      <c r="G157" s="234">
        <v>1550</v>
      </c>
      <c r="H157" s="453"/>
      <c r="I157" s="405">
        <v>20.368218839875574</v>
      </c>
      <c r="J157" s="237"/>
      <c r="K157" s="237" t="s">
        <v>1059</v>
      </c>
      <c r="L157" s="237"/>
      <c r="M157" s="404">
        <v>20.64469395146686</v>
      </c>
      <c r="N157" s="404">
        <v>49.10127137220517</v>
      </c>
      <c r="O157" s="404">
        <v>35.92595969727364</v>
      </c>
      <c r="P157" s="404">
        <v>18.940118614884252</v>
      </c>
      <c r="Q157" s="404">
        <v>13.526785714285715</v>
      </c>
      <c r="R157" s="404">
        <v>10.76836791923724</v>
      </c>
      <c r="S157" s="294"/>
      <c r="T157" s="404">
        <v>3.414134516899966</v>
      </c>
    </row>
    <row r="158" spans="1:20" ht="11.25" customHeight="1">
      <c r="A158" s="126"/>
      <c r="B158" s="126"/>
      <c r="C158" s="126" t="s">
        <v>215</v>
      </c>
      <c r="D158" s="126" t="s">
        <v>748</v>
      </c>
      <c r="E158" s="126" t="s">
        <v>216</v>
      </c>
      <c r="F158" s="126"/>
      <c r="G158" s="234">
        <v>1140</v>
      </c>
      <c r="H158" s="453"/>
      <c r="I158" s="405">
        <v>16.258495043375767</v>
      </c>
      <c r="J158" s="237"/>
      <c r="K158" s="237" t="s">
        <v>1060</v>
      </c>
      <c r="L158" s="237"/>
      <c r="M158" s="404">
        <v>19.230769230769234</v>
      </c>
      <c r="N158" s="404">
        <v>25.708884688090738</v>
      </c>
      <c r="O158" s="404">
        <v>24.280499193479923</v>
      </c>
      <c r="P158" s="404">
        <v>18.240405086598766</v>
      </c>
      <c r="Q158" s="404">
        <v>13.90691637307621</v>
      </c>
      <c r="R158" s="404">
        <v>10.01903616872057</v>
      </c>
      <c r="S158" s="294"/>
      <c r="T158" s="404">
        <v>4.0491684743311644</v>
      </c>
    </row>
    <row r="159" spans="1:20" s="122" customFormat="1" ht="9" customHeight="1">
      <c r="A159" s="126"/>
      <c r="B159" s="126"/>
      <c r="C159" s="126"/>
      <c r="D159" s="126"/>
      <c r="E159" s="126"/>
      <c r="F159" s="117"/>
      <c r="G159" s="234"/>
      <c r="H159" s="234"/>
      <c r="I159" s="405"/>
      <c r="J159" s="234"/>
      <c r="K159" s="234"/>
      <c r="L159" s="234"/>
      <c r="M159" s="452"/>
      <c r="N159" s="452"/>
      <c r="O159" s="452"/>
      <c r="P159" s="452"/>
      <c r="Q159" s="452"/>
      <c r="R159" s="452"/>
      <c r="S159" s="294"/>
      <c r="T159" s="404"/>
    </row>
    <row r="160" spans="1:20" ht="12" customHeight="1">
      <c r="A160" s="124" t="s">
        <v>832</v>
      </c>
      <c r="B160" s="124"/>
      <c r="C160" s="124"/>
      <c r="D160" s="126"/>
      <c r="E160" s="124"/>
      <c r="F160" s="124"/>
      <c r="G160" s="233">
        <v>13153</v>
      </c>
      <c r="H160" s="450"/>
      <c r="I160" s="403">
        <v>17.065608745321352</v>
      </c>
      <c r="J160" s="236"/>
      <c r="K160" s="236" t="s">
        <v>1061</v>
      </c>
      <c r="L160" s="236"/>
      <c r="M160" s="401">
        <v>14.28233742644223</v>
      </c>
      <c r="N160" s="401">
        <v>28.29441279661976</v>
      </c>
      <c r="O160" s="401">
        <v>30.80287307840359</v>
      </c>
      <c r="P160" s="401">
        <v>22.25170456453834</v>
      </c>
      <c r="Q160" s="401">
        <v>15.535302827551805</v>
      </c>
      <c r="R160" s="401">
        <v>6.673093535988382</v>
      </c>
      <c r="S160" s="294"/>
      <c r="T160" s="401">
        <v>3.1666367927346597</v>
      </c>
    </row>
    <row r="161" spans="1:20" s="122" customFormat="1" ht="4.5" customHeight="1">
      <c r="A161" s="126"/>
      <c r="B161" s="126"/>
      <c r="C161" s="126"/>
      <c r="D161" s="126"/>
      <c r="E161" s="126"/>
      <c r="F161" s="117"/>
      <c r="G161" s="234"/>
      <c r="H161" s="234"/>
      <c r="I161" s="405"/>
      <c r="J161" s="234"/>
      <c r="K161" s="234"/>
      <c r="L161" s="234"/>
      <c r="M161" s="452"/>
      <c r="N161" s="452"/>
      <c r="O161" s="452"/>
      <c r="P161" s="452"/>
      <c r="Q161" s="452"/>
      <c r="R161" s="452"/>
      <c r="S161" s="294"/>
      <c r="T161" s="404"/>
    </row>
    <row r="162" spans="1:20" ht="11.25" customHeight="1">
      <c r="A162" s="126"/>
      <c r="B162" s="126"/>
      <c r="C162" s="126" t="s">
        <v>235</v>
      </c>
      <c r="D162" s="126" t="s">
        <v>749</v>
      </c>
      <c r="E162" s="126" t="s">
        <v>814</v>
      </c>
      <c r="F162" s="126"/>
      <c r="G162" s="234">
        <v>1177</v>
      </c>
      <c r="H162" s="453"/>
      <c r="I162" s="405">
        <v>18.477644874753913</v>
      </c>
      <c r="J162" s="237"/>
      <c r="K162" s="237" t="s">
        <v>840</v>
      </c>
      <c r="L162" s="237"/>
      <c r="M162" s="404">
        <v>15.613002303557716</v>
      </c>
      <c r="N162" s="404">
        <v>28.90173410404624</v>
      </c>
      <c r="O162" s="404">
        <v>24.959458506662905</v>
      </c>
      <c r="P162" s="404">
        <v>25.58980213089802</v>
      </c>
      <c r="Q162" s="404">
        <v>19.820828667413213</v>
      </c>
      <c r="R162" s="404">
        <v>9.413504189255791</v>
      </c>
      <c r="S162" s="294"/>
      <c r="T162" s="404">
        <v>4.633415099482147</v>
      </c>
    </row>
    <row r="163" spans="1:20" ht="11.25" customHeight="1">
      <c r="A163" s="126"/>
      <c r="B163" s="126"/>
      <c r="C163" s="126" t="s">
        <v>437</v>
      </c>
      <c r="D163" s="126" t="s">
        <v>750</v>
      </c>
      <c r="E163" s="126" t="s">
        <v>815</v>
      </c>
      <c r="F163" s="126"/>
      <c r="G163" s="234">
        <v>909</v>
      </c>
      <c r="H163" s="453"/>
      <c r="I163" s="405">
        <v>18.320472865836248</v>
      </c>
      <c r="J163" s="237"/>
      <c r="K163" s="237" t="s">
        <v>1062</v>
      </c>
      <c r="L163" s="237"/>
      <c r="M163" s="404">
        <v>18.208661417322833</v>
      </c>
      <c r="N163" s="404">
        <v>32.30148048452221</v>
      </c>
      <c r="O163" s="404">
        <v>32.90529695024077</v>
      </c>
      <c r="P163" s="404">
        <v>23.323615160349853</v>
      </c>
      <c r="Q163" s="404">
        <v>16.169985300013362</v>
      </c>
      <c r="R163" s="404">
        <v>6.48202710665881</v>
      </c>
      <c r="S163" s="294"/>
      <c r="T163" s="404">
        <v>3.3153517644414476</v>
      </c>
    </row>
    <row r="164" spans="1:20" ht="11.25" customHeight="1">
      <c r="A164" s="126"/>
      <c r="B164" s="126"/>
      <c r="C164" s="126" t="s">
        <v>438</v>
      </c>
      <c r="D164" s="126" t="s">
        <v>751</v>
      </c>
      <c r="E164" s="126" t="s">
        <v>816</v>
      </c>
      <c r="F164" s="126"/>
      <c r="G164" s="234">
        <v>2315</v>
      </c>
      <c r="H164" s="453"/>
      <c r="I164" s="405">
        <v>16.95371673561044</v>
      </c>
      <c r="J164" s="237"/>
      <c r="K164" s="237" t="s">
        <v>1063</v>
      </c>
      <c r="L164" s="237"/>
      <c r="M164" s="404">
        <v>15.714285714285715</v>
      </c>
      <c r="N164" s="404">
        <v>27.08274763377378</v>
      </c>
      <c r="O164" s="404">
        <v>28.92391483743192</v>
      </c>
      <c r="P164" s="404">
        <v>22.098895055247237</v>
      </c>
      <c r="Q164" s="404">
        <v>16.927417286483717</v>
      </c>
      <c r="R164" s="404">
        <v>6.628580528295878</v>
      </c>
      <c r="S164" s="294"/>
      <c r="T164" s="404">
        <v>3.670532961385993</v>
      </c>
    </row>
    <row r="165" spans="1:20" ht="11.25" customHeight="1">
      <c r="A165" s="126"/>
      <c r="B165" s="126"/>
      <c r="C165" s="126" t="s">
        <v>439</v>
      </c>
      <c r="D165" s="126" t="s">
        <v>752</v>
      </c>
      <c r="E165" s="126" t="s">
        <v>817</v>
      </c>
      <c r="F165" s="126"/>
      <c r="G165" s="234">
        <v>554</v>
      </c>
      <c r="H165" s="453"/>
      <c r="I165" s="405">
        <v>20.570985731071026</v>
      </c>
      <c r="J165" s="237"/>
      <c r="K165" s="237" t="s">
        <v>1064</v>
      </c>
      <c r="L165" s="237"/>
      <c r="M165" s="404">
        <v>22.05653929791861</v>
      </c>
      <c r="N165" s="404">
        <v>36.64921465968586</v>
      </c>
      <c r="O165" s="404">
        <v>39.21568627450981</v>
      </c>
      <c r="P165" s="404">
        <v>25.15400410677618</v>
      </c>
      <c r="Q165" s="404">
        <v>18.72749099639856</v>
      </c>
      <c r="R165" s="404">
        <v>5.566669565973732</v>
      </c>
      <c r="S165" s="294"/>
      <c r="T165" s="404">
        <v>4.224757076468102</v>
      </c>
    </row>
    <row r="166" spans="1:20" ht="11.25" customHeight="1">
      <c r="A166" s="126"/>
      <c r="B166" s="126"/>
      <c r="C166" s="126" t="s">
        <v>234</v>
      </c>
      <c r="D166" s="126" t="s">
        <v>753</v>
      </c>
      <c r="E166" s="126" t="s">
        <v>546</v>
      </c>
      <c r="F166" s="126"/>
      <c r="G166" s="234">
        <v>1091</v>
      </c>
      <c r="H166" s="453"/>
      <c r="I166" s="405">
        <v>21.235535994717846</v>
      </c>
      <c r="J166" s="237"/>
      <c r="K166" s="237" t="s">
        <v>1065</v>
      </c>
      <c r="L166" s="237"/>
      <c r="M166" s="404">
        <v>17.648187224247074</v>
      </c>
      <c r="N166" s="404">
        <v>38.07850029291154</v>
      </c>
      <c r="O166" s="404">
        <v>38.29538820782253</v>
      </c>
      <c r="P166" s="404">
        <v>27.143522833178004</v>
      </c>
      <c r="Q166" s="404">
        <v>20.037105751391465</v>
      </c>
      <c r="R166" s="404">
        <v>7.7057053887158915</v>
      </c>
      <c r="S166" s="294"/>
      <c r="T166" s="404">
        <v>4.359079144530718</v>
      </c>
    </row>
    <row r="167" spans="1:20" ht="11.25" customHeight="1">
      <c r="A167" s="126"/>
      <c r="B167" s="126"/>
      <c r="C167" s="126" t="s">
        <v>440</v>
      </c>
      <c r="D167" s="126" t="s">
        <v>754</v>
      </c>
      <c r="E167" s="126" t="s">
        <v>493</v>
      </c>
      <c r="F167" s="126"/>
      <c r="G167" s="234">
        <v>3019</v>
      </c>
      <c r="H167" s="453"/>
      <c r="I167" s="405">
        <v>15.756575856451981</v>
      </c>
      <c r="J167" s="237"/>
      <c r="K167" s="237" t="s">
        <v>1066</v>
      </c>
      <c r="L167" s="237"/>
      <c r="M167" s="404">
        <v>12.368187641667488</v>
      </c>
      <c r="N167" s="404">
        <v>25.458659985452194</v>
      </c>
      <c r="O167" s="404">
        <v>30.942741469057257</v>
      </c>
      <c r="P167" s="404">
        <v>19.16708479678876</v>
      </c>
      <c r="Q167" s="404">
        <v>12.573985443629464</v>
      </c>
      <c r="R167" s="404">
        <v>6.64870751418582</v>
      </c>
      <c r="S167" s="294"/>
      <c r="T167" s="404">
        <v>2.2980288019609847</v>
      </c>
    </row>
    <row r="168" spans="1:20" ht="11.25" customHeight="1">
      <c r="A168" s="126"/>
      <c r="B168" s="126"/>
      <c r="C168" s="126" t="s">
        <v>441</v>
      </c>
      <c r="D168" s="126" t="s">
        <v>755</v>
      </c>
      <c r="E168" s="126" t="s">
        <v>494</v>
      </c>
      <c r="F168" s="126"/>
      <c r="G168" s="234">
        <v>2038</v>
      </c>
      <c r="H168" s="453"/>
      <c r="I168" s="405">
        <v>17.396431822762473</v>
      </c>
      <c r="J168" s="237"/>
      <c r="K168" s="237" t="s">
        <v>1067</v>
      </c>
      <c r="L168" s="237"/>
      <c r="M168" s="404">
        <v>12.96038661492275</v>
      </c>
      <c r="N168" s="404">
        <v>25.874587458745875</v>
      </c>
      <c r="O168" s="404">
        <v>32.655246252676655</v>
      </c>
      <c r="P168" s="404">
        <v>22.894778108828604</v>
      </c>
      <c r="Q168" s="404">
        <v>16.012421757484596</v>
      </c>
      <c r="R168" s="404">
        <v>6.633878531396546</v>
      </c>
      <c r="S168" s="294"/>
      <c r="T168" s="404">
        <v>2.99895036737142</v>
      </c>
    </row>
    <row r="169" spans="1:20" ht="11.25" customHeight="1">
      <c r="A169" s="126"/>
      <c r="B169" s="126"/>
      <c r="C169" s="126" t="s">
        <v>442</v>
      </c>
      <c r="D169" s="126" t="s">
        <v>756</v>
      </c>
      <c r="E169" s="126" t="s">
        <v>495</v>
      </c>
      <c r="F169" s="126"/>
      <c r="G169" s="234">
        <v>2050</v>
      </c>
      <c r="H169" s="453"/>
      <c r="I169" s="405">
        <v>16.051544485889572</v>
      </c>
      <c r="J169" s="237"/>
      <c r="K169" s="237" t="s">
        <v>1068</v>
      </c>
      <c r="L169" s="237"/>
      <c r="M169" s="404">
        <v>11.791610090759667</v>
      </c>
      <c r="N169" s="404">
        <v>28.054298642533936</v>
      </c>
      <c r="O169" s="404">
        <v>29.635499207606973</v>
      </c>
      <c r="P169" s="404">
        <v>21.590337191746354</v>
      </c>
      <c r="Q169" s="404">
        <v>14.404681521494485</v>
      </c>
      <c r="R169" s="404">
        <v>5.760388958373703</v>
      </c>
      <c r="S169" s="294"/>
      <c r="T169" s="404">
        <v>2.946884209013153</v>
      </c>
    </row>
    <row r="170" spans="1:20" s="122" customFormat="1" ht="9" customHeight="1">
      <c r="A170" s="126"/>
      <c r="B170" s="126"/>
      <c r="C170" s="126"/>
      <c r="D170" s="126"/>
      <c r="E170" s="126"/>
      <c r="F170" s="117"/>
      <c r="G170" s="234"/>
      <c r="H170" s="234"/>
      <c r="I170" s="405"/>
      <c r="J170" s="234"/>
      <c r="K170" s="234"/>
      <c r="L170" s="234"/>
      <c r="M170" s="452"/>
      <c r="N170" s="452"/>
      <c r="O170" s="452"/>
      <c r="P170" s="452"/>
      <c r="Q170" s="452"/>
      <c r="R170" s="452"/>
      <c r="S170" s="294"/>
      <c r="T170" s="404"/>
    </row>
    <row r="171" spans="1:20" ht="12" customHeight="1">
      <c r="A171" s="124" t="s">
        <v>833</v>
      </c>
      <c r="B171" s="126"/>
      <c r="C171" s="126"/>
      <c r="D171" s="126"/>
      <c r="E171" s="126"/>
      <c r="F171" s="126"/>
      <c r="G171" s="233">
        <v>12002</v>
      </c>
      <c r="H171" s="453"/>
      <c r="I171" s="403">
        <v>14.832930609798735</v>
      </c>
      <c r="J171" s="236"/>
      <c r="K171" s="236" t="s">
        <v>1069</v>
      </c>
      <c r="L171" s="236"/>
      <c r="M171" s="401">
        <v>11.210310800832383</v>
      </c>
      <c r="N171" s="401">
        <v>23.986272242324766</v>
      </c>
      <c r="O171" s="401">
        <v>25.05827077343882</v>
      </c>
      <c r="P171" s="401">
        <v>19.914208708195726</v>
      </c>
      <c r="Q171" s="401">
        <v>14.797898358960907</v>
      </c>
      <c r="R171" s="401">
        <v>6.311497902701007</v>
      </c>
      <c r="S171" s="294"/>
      <c r="T171" s="401">
        <v>2.9058157630176416</v>
      </c>
    </row>
    <row r="172" spans="1:20" s="122" customFormat="1" ht="4.5" customHeight="1">
      <c r="A172" s="126"/>
      <c r="B172" s="126"/>
      <c r="C172" s="126"/>
      <c r="D172" s="126"/>
      <c r="E172" s="126"/>
      <c r="F172" s="117"/>
      <c r="G172" s="234"/>
      <c r="H172" s="234"/>
      <c r="I172" s="405"/>
      <c r="J172" s="234"/>
      <c r="K172" s="234"/>
      <c r="L172" s="234"/>
      <c r="M172" s="452"/>
      <c r="N172" s="452"/>
      <c r="O172" s="452"/>
      <c r="P172" s="452"/>
      <c r="Q172" s="452"/>
      <c r="R172" s="452"/>
      <c r="S172" s="294"/>
      <c r="T172" s="404"/>
    </row>
    <row r="173" spans="1:20" ht="11.25" customHeight="1">
      <c r="A173" s="126"/>
      <c r="B173" s="126"/>
      <c r="C173" s="126" t="s">
        <v>443</v>
      </c>
      <c r="D173" s="126" t="s">
        <v>757</v>
      </c>
      <c r="E173" s="126" t="s">
        <v>818</v>
      </c>
      <c r="F173" s="126"/>
      <c r="G173" s="234">
        <v>1457</v>
      </c>
      <c r="H173" s="453"/>
      <c r="I173" s="405">
        <v>17.06247246630816</v>
      </c>
      <c r="J173" s="237"/>
      <c r="K173" s="237" t="s">
        <v>837</v>
      </c>
      <c r="L173" s="237"/>
      <c r="M173" s="404">
        <v>9.112519809825674</v>
      </c>
      <c r="N173" s="404">
        <v>25.615167406212183</v>
      </c>
      <c r="O173" s="404">
        <v>29.116465863453815</v>
      </c>
      <c r="P173" s="404">
        <v>24.21190591156791</v>
      </c>
      <c r="Q173" s="404">
        <v>17.213721618953603</v>
      </c>
      <c r="R173" s="404">
        <v>7.927343091663805</v>
      </c>
      <c r="S173" s="294"/>
      <c r="T173" s="404">
        <v>2.4784822675859584</v>
      </c>
    </row>
    <row r="174" spans="1:20" ht="11.25" customHeight="1">
      <c r="A174" s="126"/>
      <c r="B174" s="126"/>
      <c r="C174" s="126" t="s">
        <v>444</v>
      </c>
      <c r="D174" s="126" t="s">
        <v>758</v>
      </c>
      <c r="E174" s="126" t="s">
        <v>819</v>
      </c>
      <c r="F174" s="126"/>
      <c r="G174" s="234">
        <v>1509</v>
      </c>
      <c r="H174" s="453"/>
      <c r="I174" s="405">
        <v>15.42237783509248</v>
      </c>
      <c r="J174" s="237"/>
      <c r="K174" s="237" t="s">
        <v>1070</v>
      </c>
      <c r="L174" s="237"/>
      <c r="M174" s="404">
        <v>12.502790801518195</v>
      </c>
      <c r="N174" s="404">
        <v>20.378920554051902</v>
      </c>
      <c r="O174" s="404">
        <v>24.688441320654423</v>
      </c>
      <c r="P174" s="404">
        <v>20.311910451515534</v>
      </c>
      <c r="Q174" s="404">
        <v>17.29839735436276</v>
      </c>
      <c r="R174" s="404">
        <v>7.157635743443494</v>
      </c>
      <c r="S174" s="294"/>
      <c r="T174" s="404">
        <v>2.690687880205896</v>
      </c>
    </row>
    <row r="175" spans="1:20" ht="11.25" customHeight="1">
      <c r="A175" s="126"/>
      <c r="B175" s="126"/>
      <c r="C175" s="126" t="s">
        <v>445</v>
      </c>
      <c r="D175" s="126" t="s">
        <v>759</v>
      </c>
      <c r="E175" s="126" t="s">
        <v>496</v>
      </c>
      <c r="F175" s="126"/>
      <c r="G175" s="234">
        <v>1407</v>
      </c>
      <c r="H175" s="453"/>
      <c r="I175" s="405">
        <v>16.817049472899335</v>
      </c>
      <c r="J175" s="237"/>
      <c r="K175" s="237" t="s">
        <v>842</v>
      </c>
      <c r="L175" s="237"/>
      <c r="M175" s="404">
        <v>10.392493189385531</v>
      </c>
      <c r="N175" s="404">
        <v>27.65647743813683</v>
      </c>
      <c r="O175" s="404">
        <v>32.5820882923947</v>
      </c>
      <c r="P175" s="404">
        <v>19.725362263864653</v>
      </c>
      <c r="Q175" s="404">
        <v>14.931396287328491</v>
      </c>
      <c r="R175" s="404">
        <v>7.12690406283721</v>
      </c>
      <c r="S175" s="294"/>
      <c r="T175" s="404">
        <v>2.2137250955926744</v>
      </c>
    </row>
    <row r="176" spans="1:20" ht="11.25" customHeight="1">
      <c r="A176" s="126"/>
      <c r="B176" s="126"/>
      <c r="C176" s="126" t="s">
        <v>446</v>
      </c>
      <c r="D176" s="126" t="s">
        <v>760</v>
      </c>
      <c r="E176" s="126" t="s">
        <v>497</v>
      </c>
      <c r="F176" s="126"/>
      <c r="G176" s="234">
        <v>3040</v>
      </c>
      <c r="H176" s="453"/>
      <c r="I176" s="405">
        <v>14.092906934333007</v>
      </c>
      <c r="J176" s="237"/>
      <c r="K176" s="237" t="s">
        <v>843</v>
      </c>
      <c r="L176" s="237"/>
      <c r="M176" s="404">
        <v>10.80713100455261</v>
      </c>
      <c r="N176" s="404">
        <v>25.369542798212443</v>
      </c>
      <c r="O176" s="404">
        <v>26.083298275136727</v>
      </c>
      <c r="P176" s="404">
        <v>18.006239786064477</v>
      </c>
      <c r="Q176" s="404">
        <v>12.657867789282058</v>
      </c>
      <c r="R176" s="404">
        <v>5.261211769056046</v>
      </c>
      <c r="S176" s="294"/>
      <c r="T176" s="404">
        <v>3.1462954907930984</v>
      </c>
    </row>
    <row r="177" spans="1:20" ht="11.25" customHeight="1">
      <c r="A177" s="126"/>
      <c r="B177" s="126"/>
      <c r="C177" s="126" t="s">
        <v>447</v>
      </c>
      <c r="D177" s="126" t="s">
        <v>761</v>
      </c>
      <c r="E177" s="126" t="s">
        <v>863</v>
      </c>
      <c r="F177" s="126"/>
      <c r="G177" s="234">
        <v>248</v>
      </c>
      <c r="H177" s="453"/>
      <c r="I177" s="405">
        <v>12.163416095091547</v>
      </c>
      <c r="J177" s="237"/>
      <c r="K177" s="237" t="s">
        <v>1071</v>
      </c>
      <c r="L177" s="237"/>
      <c r="M177" s="404">
        <v>13.585837793330588</v>
      </c>
      <c r="N177" s="404">
        <v>21.25</v>
      </c>
      <c r="O177" s="404">
        <v>21.879815100154083</v>
      </c>
      <c r="P177" s="404">
        <v>21.31846507051492</v>
      </c>
      <c r="Q177" s="404">
        <v>7.568279039157618</v>
      </c>
      <c r="R177" s="404">
        <v>2.4466192170818504</v>
      </c>
      <c r="S177" s="294"/>
      <c r="T177" s="404">
        <v>3.408316291751875</v>
      </c>
    </row>
    <row r="178" spans="1:20" ht="11.25" customHeight="1">
      <c r="A178" s="126"/>
      <c r="B178" s="126"/>
      <c r="C178" s="126" t="s">
        <v>236</v>
      </c>
      <c r="D178" s="126" t="s">
        <v>762</v>
      </c>
      <c r="E178" s="126" t="s">
        <v>237</v>
      </c>
      <c r="F178" s="126"/>
      <c r="G178" s="234">
        <v>1010</v>
      </c>
      <c r="H178" s="453"/>
      <c r="I178" s="405">
        <v>21.361339384706568</v>
      </c>
      <c r="J178" s="237"/>
      <c r="K178" s="237" t="s">
        <v>1072</v>
      </c>
      <c r="L178" s="237"/>
      <c r="M178" s="404">
        <v>9.571558796718323</v>
      </c>
      <c r="N178" s="404">
        <v>32.81710914454277</v>
      </c>
      <c r="O178" s="404">
        <v>39.114614918132204</v>
      </c>
      <c r="P178" s="404">
        <v>27.995255041518387</v>
      </c>
      <c r="Q178" s="404">
        <v>22.764227642276424</v>
      </c>
      <c r="R178" s="404">
        <v>8.75262578773632</v>
      </c>
      <c r="S178" s="294"/>
      <c r="T178" s="404">
        <v>2.8573576960673734</v>
      </c>
    </row>
    <row r="179" spans="1:20" ht="11.25" customHeight="1">
      <c r="A179" s="126"/>
      <c r="B179" s="126"/>
      <c r="C179" s="126" t="s">
        <v>448</v>
      </c>
      <c r="D179" s="126" t="s">
        <v>763</v>
      </c>
      <c r="E179" s="126" t="s">
        <v>821</v>
      </c>
      <c r="F179" s="126"/>
      <c r="G179" s="234">
        <v>1565</v>
      </c>
      <c r="H179" s="453"/>
      <c r="I179" s="405">
        <v>12.287629488462937</v>
      </c>
      <c r="J179" s="237"/>
      <c r="K179" s="237" t="s">
        <v>1025</v>
      </c>
      <c r="L179" s="237"/>
      <c r="M179" s="404">
        <v>10.367406329574392</v>
      </c>
      <c r="N179" s="404">
        <v>19.747668678003294</v>
      </c>
      <c r="O179" s="404">
        <v>19.06040268456376</v>
      </c>
      <c r="P179" s="404">
        <v>17.79256473311153</v>
      </c>
      <c r="Q179" s="404">
        <v>11.809385079596295</v>
      </c>
      <c r="R179" s="404">
        <v>5.3592182859110675</v>
      </c>
      <c r="S179" s="294"/>
      <c r="T179" s="404">
        <v>2.722380500158278</v>
      </c>
    </row>
    <row r="180" spans="1:20" ht="11.25" customHeight="1">
      <c r="A180" s="126"/>
      <c r="B180" s="126"/>
      <c r="C180" s="126" t="s">
        <v>231</v>
      </c>
      <c r="D180" s="126" t="s">
        <v>764</v>
      </c>
      <c r="E180" s="126" t="s">
        <v>498</v>
      </c>
      <c r="F180" s="126"/>
      <c r="G180" s="234">
        <v>805</v>
      </c>
      <c r="H180" s="453"/>
      <c r="I180" s="405">
        <v>14.650921857374218</v>
      </c>
      <c r="J180" s="237"/>
      <c r="K180" s="237" t="s">
        <v>1073</v>
      </c>
      <c r="L180" s="237"/>
      <c r="M180" s="404">
        <v>13.127666557269446</v>
      </c>
      <c r="N180" s="404">
        <v>29.121164846593864</v>
      </c>
      <c r="O180" s="404">
        <v>21.380286118534823</v>
      </c>
      <c r="P180" s="404">
        <v>17.14989577411408</v>
      </c>
      <c r="Q180" s="404">
        <v>15.416958654519973</v>
      </c>
      <c r="R180" s="404">
        <v>6.685485069083345</v>
      </c>
      <c r="S180" s="294"/>
      <c r="T180" s="404">
        <v>4.589787722317842</v>
      </c>
    </row>
    <row r="181" spans="1:20" ht="11.25" customHeight="1">
      <c r="A181" s="126"/>
      <c r="B181" s="126"/>
      <c r="C181" s="126" t="s">
        <v>232</v>
      </c>
      <c r="D181" s="126" t="s">
        <v>765</v>
      </c>
      <c r="E181" s="126" t="s">
        <v>233</v>
      </c>
      <c r="F181" s="126"/>
      <c r="G181" s="234">
        <v>961</v>
      </c>
      <c r="H181" s="453"/>
      <c r="I181" s="405">
        <v>14.653352466328709</v>
      </c>
      <c r="J181" s="237"/>
      <c r="K181" s="237" t="s">
        <v>1073</v>
      </c>
      <c r="L181" s="237"/>
      <c r="M181" s="404">
        <v>18.473240967128497</v>
      </c>
      <c r="N181" s="404">
        <v>18.770993874728315</v>
      </c>
      <c r="O181" s="404">
        <v>20.639065025488</v>
      </c>
      <c r="P181" s="404">
        <v>19.815510761872222</v>
      </c>
      <c r="Q181" s="404">
        <v>14.38689685701638</v>
      </c>
      <c r="R181" s="404">
        <v>6.985960905488009</v>
      </c>
      <c r="S181" s="294"/>
      <c r="T181" s="404">
        <v>3.598871705087054</v>
      </c>
    </row>
    <row r="182" spans="1:20" s="122" customFormat="1" ht="12" customHeight="1">
      <c r="A182" s="126"/>
      <c r="B182" s="126"/>
      <c r="C182" s="126"/>
      <c r="D182" s="126"/>
      <c r="E182" s="126"/>
      <c r="F182" s="117"/>
      <c r="G182" s="234"/>
      <c r="H182" s="234"/>
      <c r="I182" s="405"/>
      <c r="J182" s="234"/>
      <c r="K182" s="234"/>
      <c r="L182" s="234"/>
      <c r="M182" s="452"/>
      <c r="N182" s="452"/>
      <c r="O182" s="452"/>
      <c r="P182" s="452"/>
      <c r="Q182" s="452"/>
      <c r="R182" s="452"/>
      <c r="S182" s="294"/>
      <c r="T182" s="404"/>
    </row>
    <row r="183" spans="1:20" ht="12" customHeight="1">
      <c r="A183" s="124" t="s">
        <v>834</v>
      </c>
      <c r="B183" s="124"/>
      <c r="C183" s="124"/>
      <c r="D183" s="126"/>
      <c r="E183" s="124"/>
      <c r="F183" s="124"/>
      <c r="G183" s="233">
        <v>13359</v>
      </c>
      <c r="H183" s="450"/>
      <c r="I183" s="519">
        <v>14.245155369056118</v>
      </c>
      <c r="J183" s="236"/>
      <c r="K183" s="236" t="s">
        <v>1074</v>
      </c>
      <c r="L183" s="236"/>
      <c r="M183" s="456">
        <v>12.439368691425114</v>
      </c>
      <c r="N183" s="456">
        <v>25.149413579784603</v>
      </c>
      <c r="O183" s="456">
        <v>24.23108766980467</v>
      </c>
      <c r="P183" s="456">
        <v>18.549863553145187</v>
      </c>
      <c r="Q183" s="456">
        <v>13.894437140927215</v>
      </c>
      <c r="R183" s="456">
        <v>5.445902368508841</v>
      </c>
      <c r="S183" s="294"/>
      <c r="T183" s="401">
        <v>3.2637862110508733</v>
      </c>
    </row>
    <row r="184" spans="1:20" s="122" customFormat="1" ht="4.5" customHeight="1">
      <c r="A184" s="126"/>
      <c r="B184" s="126"/>
      <c r="C184" s="126"/>
      <c r="D184" s="126"/>
      <c r="E184" s="126"/>
      <c r="F184" s="117"/>
      <c r="G184" s="234"/>
      <c r="H184" s="234"/>
      <c r="I184" s="405"/>
      <c r="J184" s="234"/>
      <c r="K184" s="234"/>
      <c r="L184" s="234"/>
      <c r="M184" s="452"/>
      <c r="N184" s="452"/>
      <c r="O184" s="452"/>
      <c r="P184" s="452"/>
      <c r="Q184" s="452"/>
      <c r="R184" s="452"/>
      <c r="S184" s="294"/>
      <c r="T184" s="404"/>
    </row>
    <row r="185" spans="1:20" ht="11.25" customHeight="1">
      <c r="A185" s="126"/>
      <c r="B185" s="126"/>
      <c r="C185" s="126" t="s">
        <v>238</v>
      </c>
      <c r="D185" s="126" t="s">
        <v>766</v>
      </c>
      <c r="E185" s="126" t="s">
        <v>822</v>
      </c>
      <c r="F185" s="126"/>
      <c r="G185" s="234">
        <v>420</v>
      </c>
      <c r="H185" s="453"/>
      <c r="I185" s="520">
        <v>11.233962121938275</v>
      </c>
      <c r="J185" s="237"/>
      <c r="K185" s="237" t="s">
        <v>846</v>
      </c>
      <c r="L185" s="237"/>
      <c r="M185" s="457">
        <v>9.545020680878142</v>
      </c>
      <c r="N185" s="457">
        <v>15.915915915915916</v>
      </c>
      <c r="O185" s="457">
        <v>14.57174638487208</v>
      </c>
      <c r="P185" s="457">
        <v>14.11719203248888</v>
      </c>
      <c r="Q185" s="457">
        <v>13.477684489615555</v>
      </c>
      <c r="R185" s="457">
        <v>6.111016805296215</v>
      </c>
      <c r="S185" s="294"/>
      <c r="T185" s="404">
        <v>2.0249746878164023</v>
      </c>
    </row>
    <row r="186" spans="1:20" ht="11.25" customHeight="1">
      <c r="A186" s="126"/>
      <c r="B186" s="126"/>
      <c r="C186" s="126" t="s">
        <v>449</v>
      </c>
      <c r="D186" s="126" t="s">
        <v>767</v>
      </c>
      <c r="E186" s="126" t="s">
        <v>823</v>
      </c>
      <c r="F186" s="126"/>
      <c r="G186" s="234">
        <v>1141</v>
      </c>
      <c r="H186" s="453"/>
      <c r="I186" s="520">
        <v>18.314882745949188</v>
      </c>
      <c r="J186" s="237"/>
      <c r="K186" s="237" t="s">
        <v>1075</v>
      </c>
      <c r="L186" s="237"/>
      <c r="M186" s="457">
        <v>16.66336044435628</v>
      </c>
      <c r="N186" s="457">
        <v>24.36938862761864</v>
      </c>
      <c r="O186" s="457">
        <v>26.03217972070431</v>
      </c>
      <c r="P186" s="457">
        <v>27.795595467179815</v>
      </c>
      <c r="Q186" s="457">
        <v>21.319796954314718</v>
      </c>
      <c r="R186" s="457">
        <v>7.449800187478415</v>
      </c>
      <c r="S186" s="294"/>
      <c r="T186" s="404">
        <v>3.802281368821293</v>
      </c>
    </row>
    <row r="187" spans="1:20" ht="11.25" customHeight="1">
      <c r="A187" s="126"/>
      <c r="B187" s="126"/>
      <c r="C187" s="126" t="s">
        <v>450</v>
      </c>
      <c r="D187" s="126" t="s">
        <v>768</v>
      </c>
      <c r="E187" s="126" t="s">
        <v>499</v>
      </c>
      <c r="F187" s="126"/>
      <c r="G187" s="234">
        <v>1526</v>
      </c>
      <c r="H187" s="453"/>
      <c r="I187" s="520">
        <v>13.093989512537602</v>
      </c>
      <c r="J187" s="237"/>
      <c r="K187" s="237" t="s">
        <v>1076</v>
      </c>
      <c r="L187" s="237"/>
      <c r="M187" s="457">
        <v>14.495140833470598</v>
      </c>
      <c r="N187" s="457">
        <v>25.421085464753585</v>
      </c>
      <c r="O187" s="457">
        <v>19.071837253655435</v>
      </c>
      <c r="P187" s="457">
        <v>15.123795584827418</v>
      </c>
      <c r="Q187" s="457">
        <v>13.475451482851934</v>
      </c>
      <c r="R187" s="457">
        <v>6.034453696524289</v>
      </c>
      <c r="S187" s="294"/>
      <c r="T187" s="404">
        <v>5.07840839332552</v>
      </c>
    </row>
    <row r="188" spans="1:20" ht="11.25" customHeight="1">
      <c r="A188" s="126"/>
      <c r="B188" s="126"/>
      <c r="C188" s="126" t="s">
        <v>451</v>
      </c>
      <c r="D188" s="126" t="s">
        <v>769</v>
      </c>
      <c r="E188" s="126" t="s">
        <v>824</v>
      </c>
      <c r="F188" s="126"/>
      <c r="G188" s="234">
        <v>1083</v>
      </c>
      <c r="H188" s="453"/>
      <c r="I188" s="520">
        <v>12.576387099493008</v>
      </c>
      <c r="J188" s="237"/>
      <c r="K188" s="237" t="s">
        <v>1077</v>
      </c>
      <c r="L188" s="237"/>
      <c r="M188" s="457">
        <v>11.914893617021278</v>
      </c>
      <c r="N188" s="457">
        <v>24.46434282059482</v>
      </c>
      <c r="O188" s="457">
        <v>23.19551506657323</v>
      </c>
      <c r="P188" s="457">
        <v>13.646157529327269</v>
      </c>
      <c r="Q188" s="457">
        <v>11.843137254901961</v>
      </c>
      <c r="R188" s="457">
        <v>4.600842093522572</v>
      </c>
      <c r="S188" s="294"/>
      <c r="T188" s="404">
        <v>2.736726874657909</v>
      </c>
    </row>
    <row r="189" spans="1:20" ht="11.25" customHeight="1">
      <c r="A189" s="126"/>
      <c r="B189" s="126"/>
      <c r="C189" s="126" t="s">
        <v>452</v>
      </c>
      <c r="D189" s="126" t="s">
        <v>770</v>
      </c>
      <c r="E189" s="126" t="s">
        <v>500</v>
      </c>
      <c r="F189" s="126"/>
      <c r="G189" s="234">
        <v>1572</v>
      </c>
      <c r="H189" s="453"/>
      <c r="I189" s="405">
        <v>13.286776100001381</v>
      </c>
      <c r="J189" s="237"/>
      <c r="K189" s="237" t="s">
        <v>839</v>
      </c>
      <c r="L189" s="237"/>
      <c r="M189" s="404">
        <v>12.510425354462052</v>
      </c>
      <c r="N189" s="404">
        <v>21.771933606380685</v>
      </c>
      <c r="O189" s="404">
        <v>24.069802427038415</v>
      </c>
      <c r="P189" s="404">
        <v>16.989309448136375</v>
      </c>
      <c r="Q189" s="404">
        <v>13.305110371938312</v>
      </c>
      <c r="R189" s="404">
        <v>4.3506948740154225</v>
      </c>
      <c r="S189" s="294"/>
      <c r="T189" s="404">
        <v>2.9046396431442725</v>
      </c>
    </row>
    <row r="190" spans="1:20" ht="11.25" customHeight="1">
      <c r="A190" s="126"/>
      <c r="B190" s="126"/>
      <c r="C190" s="126" t="s">
        <v>453</v>
      </c>
      <c r="D190" s="126" t="s">
        <v>771</v>
      </c>
      <c r="E190" s="126" t="s">
        <v>501</v>
      </c>
      <c r="F190" s="126"/>
      <c r="G190" s="234">
        <v>890</v>
      </c>
      <c r="H190" s="453"/>
      <c r="I190" s="405">
        <v>17.75374762963556</v>
      </c>
      <c r="J190" s="237"/>
      <c r="K190" s="237" t="s">
        <v>1078</v>
      </c>
      <c r="L190" s="237"/>
      <c r="M190" s="404">
        <v>10.954018596357152</v>
      </c>
      <c r="N190" s="404">
        <v>33.78378378378378</v>
      </c>
      <c r="O190" s="404">
        <v>35.13209668353007</v>
      </c>
      <c r="P190" s="404">
        <v>23.612750885478157</v>
      </c>
      <c r="Q190" s="404">
        <v>15.056972327726534</v>
      </c>
      <c r="R190" s="404">
        <v>5.707443624027141</v>
      </c>
      <c r="S190" s="294"/>
      <c r="T190" s="404">
        <v>2.589170126333646</v>
      </c>
    </row>
    <row r="191" spans="1:20" ht="11.25" customHeight="1">
      <c r="A191" s="126"/>
      <c r="B191" s="126"/>
      <c r="C191" s="126" t="s">
        <v>454</v>
      </c>
      <c r="D191" s="126" t="s">
        <v>772</v>
      </c>
      <c r="E191" s="126" t="s">
        <v>502</v>
      </c>
      <c r="F191" s="126"/>
      <c r="G191" s="234">
        <v>1321</v>
      </c>
      <c r="H191" s="453"/>
      <c r="I191" s="405">
        <v>13.109200418248927</v>
      </c>
      <c r="J191" s="237"/>
      <c r="K191" s="237" t="s">
        <v>844</v>
      </c>
      <c r="L191" s="237"/>
      <c r="M191" s="404">
        <v>10.22858667615405</v>
      </c>
      <c r="N191" s="404">
        <v>19.37207748830995</v>
      </c>
      <c r="O191" s="404">
        <v>23.115819889236697</v>
      </c>
      <c r="P191" s="404">
        <v>19.298009682625068</v>
      </c>
      <c r="Q191" s="404">
        <v>12.735147714784407</v>
      </c>
      <c r="R191" s="404">
        <v>4.5744353061079375</v>
      </c>
      <c r="S191" s="294"/>
      <c r="T191" s="404">
        <v>2.9898102385746537</v>
      </c>
    </row>
    <row r="192" spans="1:20" ht="11.25" customHeight="1">
      <c r="A192" s="126"/>
      <c r="B192" s="126"/>
      <c r="C192" s="126" t="s">
        <v>239</v>
      </c>
      <c r="D192" s="126" t="s">
        <v>773</v>
      </c>
      <c r="E192" s="126" t="s">
        <v>240</v>
      </c>
      <c r="F192" s="126"/>
      <c r="G192" s="234">
        <v>453</v>
      </c>
      <c r="H192" s="453"/>
      <c r="I192" s="405">
        <v>13.692322723949554</v>
      </c>
      <c r="J192" s="237"/>
      <c r="K192" s="237" t="s">
        <v>1079</v>
      </c>
      <c r="L192" s="237"/>
      <c r="M192" s="404">
        <v>13.194834362717573</v>
      </c>
      <c r="N192" s="404">
        <v>30.603060306030603</v>
      </c>
      <c r="O192" s="404">
        <v>24.630541871921185</v>
      </c>
      <c r="P192" s="404">
        <v>14.565935133035541</v>
      </c>
      <c r="Q192" s="404">
        <v>10.621062106210621</v>
      </c>
      <c r="R192" s="404">
        <v>5.527043031977891</v>
      </c>
      <c r="S192" s="294"/>
      <c r="T192" s="404">
        <v>2.841950861752842</v>
      </c>
    </row>
    <row r="193" spans="1:20" ht="11.25" customHeight="1">
      <c r="A193" s="126"/>
      <c r="B193" s="126"/>
      <c r="C193" s="126" t="s">
        <v>245</v>
      </c>
      <c r="D193" s="126" t="s">
        <v>774</v>
      </c>
      <c r="E193" s="126" t="s">
        <v>503</v>
      </c>
      <c r="F193" s="126"/>
      <c r="G193" s="234">
        <v>851</v>
      </c>
      <c r="H193" s="453"/>
      <c r="I193" s="405">
        <v>14.67851628725691</v>
      </c>
      <c r="J193" s="237"/>
      <c r="K193" s="237" t="s">
        <v>1073</v>
      </c>
      <c r="L193" s="237"/>
      <c r="M193" s="404">
        <v>17.286289367748047</v>
      </c>
      <c r="N193" s="404">
        <v>25.086306098964325</v>
      </c>
      <c r="O193" s="404">
        <v>20.021451555237753</v>
      </c>
      <c r="P193" s="404">
        <v>16.533116948980627</v>
      </c>
      <c r="Q193" s="404">
        <v>16.848069181452214</v>
      </c>
      <c r="R193" s="404">
        <v>6.756756756756757</v>
      </c>
      <c r="S193" s="294"/>
      <c r="T193" s="404">
        <v>4.7018064835436775</v>
      </c>
    </row>
    <row r="194" spans="1:20" ht="11.25" customHeight="1">
      <c r="A194" s="126"/>
      <c r="B194" s="126"/>
      <c r="C194" s="126" t="s">
        <v>455</v>
      </c>
      <c r="D194" s="126" t="s">
        <v>775</v>
      </c>
      <c r="E194" s="126" t="s">
        <v>504</v>
      </c>
      <c r="F194" s="126"/>
      <c r="G194" s="234">
        <v>1188</v>
      </c>
      <c r="H194" s="453"/>
      <c r="I194" s="405">
        <v>15.046965991999825</v>
      </c>
      <c r="J194" s="237"/>
      <c r="K194" s="237" t="s">
        <v>1080</v>
      </c>
      <c r="L194" s="237"/>
      <c r="M194" s="404">
        <v>12.77550224302711</v>
      </c>
      <c r="N194" s="404">
        <v>26.3681592039801</v>
      </c>
      <c r="O194" s="404">
        <v>26.517083120856707</v>
      </c>
      <c r="P194" s="404">
        <v>20.640815269021502</v>
      </c>
      <c r="Q194" s="404">
        <v>13.167640523413711</v>
      </c>
      <c r="R194" s="404">
        <v>5.25990099009901</v>
      </c>
      <c r="S194" s="294"/>
      <c r="T194" s="404">
        <v>3.301340957048533</v>
      </c>
    </row>
    <row r="195" spans="1:20" ht="11.25" customHeight="1">
      <c r="A195" s="126"/>
      <c r="B195" s="126"/>
      <c r="C195" s="126" t="s">
        <v>241</v>
      </c>
      <c r="D195" s="126" t="s">
        <v>776</v>
      </c>
      <c r="E195" s="126" t="s">
        <v>242</v>
      </c>
      <c r="F195" s="126"/>
      <c r="G195" s="234">
        <v>636</v>
      </c>
      <c r="H195" s="453"/>
      <c r="I195" s="405">
        <v>12.842834292365444</v>
      </c>
      <c r="J195" s="237"/>
      <c r="K195" s="237" t="s">
        <v>1081</v>
      </c>
      <c r="L195" s="237"/>
      <c r="M195" s="404">
        <v>10.421008753647353</v>
      </c>
      <c r="N195" s="404">
        <v>25.24271844660194</v>
      </c>
      <c r="O195" s="404">
        <v>21.44249512670565</v>
      </c>
      <c r="P195" s="404">
        <v>16.785282664160064</v>
      </c>
      <c r="Q195" s="404">
        <v>12.416677558489086</v>
      </c>
      <c r="R195" s="404">
        <v>4.981633371911639</v>
      </c>
      <c r="S195" s="294"/>
      <c r="T195" s="404">
        <v>3.0934213239843267</v>
      </c>
    </row>
    <row r="196" spans="1:20" ht="11.25" customHeight="1">
      <c r="A196" s="126"/>
      <c r="B196" s="126"/>
      <c r="C196" s="126" t="s">
        <v>243</v>
      </c>
      <c r="D196" s="126" t="s">
        <v>777</v>
      </c>
      <c r="E196" s="126" t="s">
        <v>244</v>
      </c>
      <c r="F196" s="126"/>
      <c r="G196" s="234">
        <v>724</v>
      </c>
      <c r="H196" s="453"/>
      <c r="I196" s="405">
        <v>18.22525363294129</v>
      </c>
      <c r="J196" s="237"/>
      <c r="K196" s="237" t="s">
        <v>851</v>
      </c>
      <c r="L196" s="237"/>
      <c r="M196" s="404">
        <v>14.476614699331849</v>
      </c>
      <c r="N196" s="404">
        <v>30.115146147032775</v>
      </c>
      <c r="O196" s="404">
        <v>36.56491110365649</v>
      </c>
      <c r="P196" s="404">
        <v>21.82981090100111</v>
      </c>
      <c r="Q196" s="404">
        <v>13.593539703903096</v>
      </c>
      <c r="R196" s="404">
        <v>7.8436178687419575</v>
      </c>
      <c r="S196" s="294"/>
      <c r="T196" s="404">
        <v>3.225509169661782</v>
      </c>
    </row>
    <row r="197" spans="1:20" ht="11.25" customHeight="1">
      <c r="A197" s="126"/>
      <c r="B197" s="126"/>
      <c r="C197" s="126" t="s">
        <v>332</v>
      </c>
      <c r="D197" s="126" t="s">
        <v>778</v>
      </c>
      <c r="E197" s="126" t="s">
        <v>246</v>
      </c>
      <c r="F197" s="126"/>
      <c r="G197" s="234">
        <v>510</v>
      </c>
      <c r="H197" s="453"/>
      <c r="I197" s="520">
        <v>24.559441437471676</v>
      </c>
      <c r="J197" s="237"/>
      <c r="K197" s="237" t="s">
        <v>1082</v>
      </c>
      <c r="L197" s="237"/>
      <c r="M197" s="457">
        <v>23.076923076923077</v>
      </c>
      <c r="N197" s="457">
        <v>49.57599478147423</v>
      </c>
      <c r="O197" s="457">
        <v>45.48088064889919</v>
      </c>
      <c r="P197" s="457">
        <v>30.26634382566586</v>
      </c>
      <c r="Q197" s="457">
        <v>23.373983739837396</v>
      </c>
      <c r="R197" s="457">
        <v>6.489604614829949</v>
      </c>
      <c r="S197" s="294"/>
      <c r="T197" s="404">
        <v>5.175038051750381</v>
      </c>
    </row>
    <row r="198" spans="1:20" ht="11.25" customHeight="1">
      <c r="A198" s="126"/>
      <c r="B198" s="126"/>
      <c r="C198" s="126" t="s">
        <v>456</v>
      </c>
      <c r="D198" s="126" t="s">
        <v>779</v>
      </c>
      <c r="E198" s="126" t="s">
        <v>505</v>
      </c>
      <c r="F198" s="126"/>
      <c r="G198" s="234">
        <v>1044</v>
      </c>
      <c r="H198" s="453"/>
      <c r="I198" s="520">
        <v>15.44959157669686</v>
      </c>
      <c r="J198" s="237"/>
      <c r="K198" s="237" t="s">
        <v>845</v>
      </c>
      <c r="L198" s="237"/>
      <c r="M198" s="457">
        <v>8.937960042060988</v>
      </c>
      <c r="N198" s="457">
        <v>26.604973973395026</v>
      </c>
      <c r="O198" s="457">
        <v>30.306208053691275</v>
      </c>
      <c r="P198" s="457">
        <v>21.750442293683008</v>
      </c>
      <c r="Q198" s="457">
        <v>12.315907329256738</v>
      </c>
      <c r="R198" s="457">
        <v>5.230733465070324</v>
      </c>
      <c r="S198" s="294"/>
      <c r="T198" s="404">
        <v>3.25042912968847</v>
      </c>
    </row>
    <row r="199" spans="1:20" s="122" customFormat="1" ht="9" customHeight="1">
      <c r="A199" s="126"/>
      <c r="B199" s="126"/>
      <c r="C199" s="126"/>
      <c r="D199" s="126"/>
      <c r="E199" s="126"/>
      <c r="F199" s="117"/>
      <c r="G199" s="234"/>
      <c r="H199" s="234"/>
      <c r="I199" s="405"/>
      <c r="J199" s="234"/>
      <c r="K199" s="234"/>
      <c r="L199" s="234"/>
      <c r="M199" s="452"/>
      <c r="N199" s="452"/>
      <c r="O199" s="452"/>
      <c r="P199" s="452"/>
      <c r="Q199" s="452"/>
      <c r="R199" s="452"/>
      <c r="S199" s="294"/>
      <c r="T199" s="404"/>
    </row>
    <row r="200" spans="1:20" ht="12" customHeight="1">
      <c r="A200" s="124" t="s">
        <v>113</v>
      </c>
      <c r="B200" s="124"/>
      <c r="C200" s="124"/>
      <c r="D200" s="152"/>
      <c r="E200" s="124"/>
      <c r="F200" s="124"/>
      <c r="G200" s="233">
        <v>8493</v>
      </c>
      <c r="H200" s="450"/>
      <c r="I200" s="519">
        <v>14.945780054567901</v>
      </c>
      <c r="J200" s="236"/>
      <c r="K200" s="236" t="s">
        <v>1083</v>
      </c>
      <c r="L200" s="236"/>
      <c r="M200" s="456">
        <v>13.425129087779691</v>
      </c>
      <c r="N200" s="456">
        <v>24.6285118658037</v>
      </c>
      <c r="O200" s="456">
        <v>26.20104261545319</v>
      </c>
      <c r="P200" s="456">
        <v>20.20258298882339</v>
      </c>
      <c r="Q200" s="456">
        <v>13.82453666398066</v>
      </c>
      <c r="R200" s="456">
        <v>5.619075784841026</v>
      </c>
      <c r="S200" s="294"/>
      <c r="T200" s="401">
        <v>3.652182584199636</v>
      </c>
    </row>
    <row r="201" spans="1:20" s="122" customFormat="1" ht="4.5" customHeight="1">
      <c r="A201" s="126"/>
      <c r="B201" s="126"/>
      <c r="C201" s="126"/>
      <c r="D201" s="152"/>
      <c r="E201" s="126"/>
      <c r="F201" s="117"/>
      <c r="G201" s="234"/>
      <c r="H201" s="234"/>
      <c r="I201" s="405"/>
      <c r="J201" s="234"/>
      <c r="K201" s="234"/>
      <c r="L201" s="234"/>
      <c r="M201" s="452"/>
      <c r="N201" s="452"/>
      <c r="O201" s="452"/>
      <c r="P201" s="452"/>
      <c r="Q201" s="452"/>
      <c r="R201" s="452"/>
      <c r="S201" s="294"/>
      <c r="T201" s="404"/>
    </row>
    <row r="202" spans="1:20" ht="11.25" customHeight="1">
      <c r="A202" s="126"/>
      <c r="B202" s="126"/>
      <c r="C202" s="126" t="s">
        <v>247</v>
      </c>
      <c r="D202" s="126" t="s">
        <v>861</v>
      </c>
      <c r="E202" s="323" t="s">
        <v>1168</v>
      </c>
      <c r="F202" s="126"/>
      <c r="G202" s="234">
        <v>167</v>
      </c>
      <c r="H202" s="453"/>
      <c r="I202" s="520">
        <v>15.503577573106053</v>
      </c>
      <c r="J202" s="237"/>
      <c r="K202" s="237" t="s">
        <v>1084</v>
      </c>
      <c r="L202" s="237"/>
      <c r="M202" s="457">
        <v>17.00404858299595</v>
      </c>
      <c r="N202" s="457">
        <v>29.75420439844761</v>
      </c>
      <c r="O202" s="457">
        <v>23.754345307068366</v>
      </c>
      <c r="P202" s="457">
        <v>23.60774818401937</v>
      </c>
      <c r="Q202" s="457">
        <v>9.764503159103963</v>
      </c>
      <c r="R202" s="457">
        <v>6.100422336931018</v>
      </c>
      <c r="S202" s="294"/>
      <c r="T202" s="404">
        <v>5.145797598627787</v>
      </c>
    </row>
    <row r="203" spans="1:20" ht="11.25" customHeight="1">
      <c r="A203" s="126"/>
      <c r="B203" s="126"/>
      <c r="C203" s="126" t="s">
        <v>248</v>
      </c>
      <c r="D203" s="126" t="s">
        <v>857</v>
      </c>
      <c r="E203" s="126" t="s">
        <v>301</v>
      </c>
      <c r="F203" s="126"/>
      <c r="G203" s="234">
        <v>154</v>
      </c>
      <c r="H203" s="453"/>
      <c r="I203" s="520">
        <v>12.037239072766399</v>
      </c>
      <c r="J203" s="237"/>
      <c r="K203" s="237" t="s">
        <v>1085</v>
      </c>
      <c r="L203" s="237"/>
      <c r="M203" s="457">
        <v>6.949270326615705</v>
      </c>
      <c r="N203" s="457">
        <v>20.518358531317492</v>
      </c>
      <c r="O203" s="457">
        <v>20.521590423257802</v>
      </c>
      <c r="P203" s="457">
        <v>13.46633416458853</v>
      </c>
      <c r="Q203" s="457">
        <v>15.855658829961726</v>
      </c>
      <c r="R203" s="457">
        <v>4.443504020313161</v>
      </c>
      <c r="S203" s="294"/>
      <c r="T203" s="404">
        <v>2.329192546583851</v>
      </c>
    </row>
    <row r="204" spans="1:20" ht="11.25" customHeight="1">
      <c r="A204" s="126"/>
      <c r="B204" s="126"/>
      <c r="C204" s="126" t="s">
        <v>249</v>
      </c>
      <c r="D204" s="126" t="s">
        <v>858</v>
      </c>
      <c r="E204" s="126" t="s">
        <v>302</v>
      </c>
      <c r="F204" s="126"/>
      <c r="G204" s="234">
        <v>363</v>
      </c>
      <c r="H204" s="453"/>
      <c r="I204" s="520">
        <v>16.10280031538456</v>
      </c>
      <c r="J204" s="237"/>
      <c r="K204" s="237" t="s">
        <v>1086</v>
      </c>
      <c r="L204" s="237"/>
      <c r="M204" s="457">
        <v>15.552753257671291</v>
      </c>
      <c r="N204" s="457">
        <v>25.948103792415168</v>
      </c>
      <c r="O204" s="457">
        <v>32.65642151481888</v>
      </c>
      <c r="P204" s="457">
        <v>19.655358104469574</v>
      </c>
      <c r="Q204" s="457">
        <v>13.528748590755354</v>
      </c>
      <c r="R204" s="457">
        <v>4.8121224531585955</v>
      </c>
      <c r="S204" s="294"/>
      <c r="T204" s="404">
        <v>4.590984974958264</v>
      </c>
    </row>
    <row r="205" spans="1:20" ht="11.25" customHeight="1">
      <c r="A205" s="126"/>
      <c r="B205" s="126"/>
      <c r="C205" s="126" t="s">
        <v>250</v>
      </c>
      <c r="D205" s="126" t="s">
        <v>857</v>
      </c>
      <c r="E205" s="126" t="s">
        <v>528</v>
      </c>
      <c r="F205" s="126"/>
      <c r="G205" s="234">
        <v>476</v>
      </c>
      <c r="H205" s="453"/>
      <c r="I205" s="405">
        <v>14.78259786816037</v>
      </c>
      <c r="J205" s="237"/>
      <c r="K205" s="237" t="s">
        <v>1087</v>
      </c>
      <c r="L205" s="237"/>
      <c r="M205" s="404">
        <v>9.844868735083532</v>
      </c>
      <c r="N205" s="404">
        <v>25.233644859813086</v>
      </c>
      <c r="O205" s="404">
        <v>28.087726048480185</v>
      </c>
      <c r="P205" s="404">
        <v>19.393711165505554</v>
      </c>
      <c r="Q205" s="404">
        <v>14.174757281553399</v>
      </c>
      <c r="R205" s="404">
        <v>5.377207062600321</v>
      </c>
      <c r="S205" s="294"/>
      <c r="T205" s="404">
        <v>3.448975451410022</v>
      </c>
    </row>
    <row r="206" spans="1:20" ht="11.25" customHeight="1">
      <c r="A206" s="126"/>
      <c r="B206" s="126"/>
      <c r="C206" s="126" t="s">
        <v>251</v>
      </c>
      <c r="D206" s="126" t="s">
        <v>859</v>
      </c>
      <c r="E206" s="126" t="s">
        <v>303</v>
      </c>
      <c r="F206" s="126"/>
      <c r="G206" s="234">
        <v>1268</v>
      </c>
      <c r="H206" s="453"/>
      <c r="I206" s="405">
        <v>13.987075706406015</v>
      </c>
      <c r="J206" s="237"/>
      <c r="K206" s="237" t="s">
        <v>1088</v>
      </c>
      <c r="L206" s="237"/>
      <c r="M206" s="404">
        <v>15.524625267665952</v>
      </c>
      <c r="N206" s="404">
        <v>21.52144671947392</v>
      </c>
      <c r="O206" s="404">
        <v>19.965277777777775</v>
      </c>
      <c r="P206" s="404">
        <v>18.142103027728897</v>
      </c>
      <c r="Q206" s="404">
        <v>14.659591689900171</v>
      </c>
      <c r="R206" s="404">
        <v>6.398367952522255</v>
      </c>
      <c r="S206" s="294"/>
      <c r="T206" s="404">
        <v>3.954278653073834</v>
      </c>
    </row>
    <row r="207" spans="1:20" ht="11.25" customHeight="1">
      <c r="A207" s="126"/>
      <c r="B207" s="126"/>
      <c r="C207" s="126" t="s">
        <v>252</v>
      </c>
      <c r="D207" s="126" t="s">
        <v>860</v>
      </c>
      <c r="E207" s="126" t="s">
        <v>304</v>
      </c>
      <c r="F207" s="126"/>
      <c r="G207" s="234">
        <v>354</v>
      </c>
      <c r="H207" s="453"/>
      <c r="I207" s="405">
        <v>11.895576554748251</v>
      </c>
      <c r="J207" s="237"/>
      <c r="K207" s="237" t="s">
        <v>1089</v>
      </c>
      <c r="L207" s="237"/>
      <c r="M207" s="404">
        <v>8.276677505172923</v>
      </c>
      <c r="N207" s="404">
        <v>25.31645569620253</v>
      </c>
      <c r="O207" s="404">
        <v>22.851153039832287</v>
      </c>
      <c r="P207" s="404">
        <v>14.941077441077441</v>
      </c>
      <c r="Q207" s="404">
        <v>10.313802940531051</v>
      </c>
      <c r="R207" s="404">
        <v>3.8304392236976508</v>
      </c>
      <c r="S207" s="294"/>
      <c r="T207" s="404">
        <v>2.5161030595813205</v>
      </c>
    </row>
    <row r="208" spans="1:20" ht="11.25" customHeight="1">
      <c r="A208" s="126"/>
      <c r="B208" s="126"/>
      <c r="C208" s="126" t="s">
        <v>253</v>
      </c>
      <c r="D208" s="126" t="s">
        <v>860</v>
      </c>
      <c r="E208" s="126" t="s">
        <v>305</v>
      </c>
      <c r="F208" s="126"/>
      <c r="G208" s="234">
        <v>148</v>
      </c>
      <c r="H208" s="453"/>
      <c r="I208" s="405">
        <v>9.305893837864742</v>
      </c>
      <c r="J208" s="237"/>
      <c r="K208" s="237" t="s">
        <v>1090</v>
      </c>
      <c r="L208" s="237"/>
      <c r="M208" s="404">
        <v>13.322884012539186</v>
      </c>
      <c r="N208" s="404">
        <v>13.179571663920923</v>
      </c>
      <c r="O208" s="404">
        <v>14.679827891672993</v>
      </c>
      <c r="P208" s="404">
        <v>9.183673469387756</v>
      </c>
      <c r="Q208" s="404">
        <v>8.971704623878535</v>
      </c>
      <c r="R208" s="404">
        <v>4.543160020191822</v>
      </c>
      <c r="S208" s="294"/>
      <c r="T208" s="404">
        <v>3.1179138321995468</v>
      </c>
    </row>
    <row r="209" spans="1:20" ht="11.25" customHeight="1">
      <c r="A209" s="126"/>
      <c r="B209" s="126"/>
      <c r="C209" s="126" t="s">
        <v>254</v>
      </c>
      <c r="D209" s="126" t="s">
        <v>861</v>
      </c>
      <c r="E209" s="126" t="s">
        <v>306</v>
      </c>
      <c r="F209" s="126"/>
      <c r="G209" s="234">
        <v>287</v>
      </c>
      <c r="H209" s="453"/>
      <c r="I209" s="405">
        <v>18.820826808611773</v>
      </c>
      <c r="J209" s="237"/>
      <c r="K209" s="237" t="s">
        <v>1091</v>
      </c>
      <c r="L209" s="237"/>
      <c r="M209" s="404">
        <v>13.55421686746988</v>
      </c>
      <c r="N209" s="404">
        <v>43.946188340807176</v>
      </c>
      <c r="O209" s="404">
        <v>32.84356093344858</v>
      </c>
      <c r="P209" s="404">
        <v>22.630230572160546</v>
      </c>
      <c r="Q209" s="404">
        <v>16.162453377538334</v>
      </c>
      <c r="R209" s="404">
        <v>6.2058017029874435</v>
      </c>
      <c r="S209" s="294"/>
      <c r="T209" s="404">
        <v>3.2445355191256833</v>
      </c>
    </row>
    <row r="210" spans="1:20" ht="11.25" customHeight="1">
      <c r="A210" s="126"/>
      <c r="B210" s="126"/>
      <c r="C210" s="126" t="s">
        <v>255</v>
      </c>
      <c r="D210" s="126" t="s">
        <v>861</v>
      </c>
      <c r="E210" s="126" t="s">
        <v>307</v>
      </c>
      <c r="F210" s="126"/>
      <c r="G210" s="234">
        <v>265</v>
      </c>
      <c r="H210" s="453"/>
      <c r="I210" s="405">
        <v>17.7898073302161</v>
      </c>
      <c r="J210" s="237"/>
      <c r="K210" s="237" t="s">
        <v>1092</v>
      </c>
      <c r="L210" s="237"/>
      <c r="M210" s="404">
        <v>13.340448239060834</v>
      </c>
      <c r="N210" s="404">
        <v>40.5770964833183</v>
      </c>
      <c r="O210" s="404">
        <v>36.278275714895436</v>
      </c>
      <c r="P210" s="404">
        <v>18.709073900841908</v>
      </c>
      <c r="Q210" s="404">
        <v>12.81521289789169</v>
      </c>
      <c r="R210" s="404">
        <v>6.2390017597184455</v>
      </c>
      <c r="S210" s="294"/>
      <c r="T210" s="404">
        <v>2.881844380403458</v>
      </c>
    </row>
    <row r="211" spans="1:20" ht="11.25" customHeight="1">
      <c r="A211" s="126"/>
      <c r="B211" s="126"/>
      <c r="C211" s="126" t="s">
        <v>256</v>
      </c>
      <c r="D211" s="126" t="s">
        <v>861</v>
      </c>
      <c r="E211" s="126" t="s">
        <v>308</v>
      </c>
      <c r="F211" s="126"/>
      <c r="G211" s="234">
        <v>455</v>
      </c>
      <c r="H211" s="453"/>
      <c r="I211" s="405">
        <v>18.534434080882658</v>
      </c>
      <c r="J211" s="237"/>
      <c r="K211" s="237" t="s">
        <v>1093</v>
      </c>
      <c r="L211" s="237"/>
      <c r="M211" s="404">
        <v>17.619561308881696</v>
      </c>
      <c r="N211" s="404">
        <v>33.19502074688797</v>
      </c>
      <c r="O211" s="404">
        <v>36.90637720488467</v>
      </c>
      <c r="P211" s="404">
        <v>24.209486166007903</v>
      </c>
      <c r="Q211" s="404">
        <v>12.914230019493177</v>
      </c>
      <c r="R211" s="404">
        <v>5.793636196431856</v>
      </c>
      <c r="S211" s="294"/>
      <c r="T211" s="404">
        <v>3.5637918745545263</v>
      </c>
    </row>
    <row r="212" spans="1:20" s="176" customFormat="1" ht="11.25" customHeight="1">
      <c r="A212" s="126"/>
      <c r="B212" s="126"/>
      <c r="C212" s="126" t="s">
        <v>257</v>
      </c>
      <c r="D212" s="126" t="s">
        <v>861</v>
      </c>
      <c r="E212" s="126" t="s">
        <v>309</v>
      </c>
      <c r="F212" s="126"/>
      <c r="G212" s="234">
        <v>312</v>
      </c>
      <c r="H212" s="453"/>
      <c r="I212" s="405">
        <v>14.150472803058545</v>
      </c>
      <c r="J212" s="237"/>
      <c r="K212" s="237" t="s">
        <v>1094</v>
      </c>
      <c r="L212" s="237"/>
      <c r="M212" s="404">
        <v>13.211845102505695</v>
      </c>
      <c r="N212" s="404">
        <v>12.505582849486379</v>
      </c>
      <c r="O212" s="404">
        <v>17.508953442101074</v>
      </c>
      <c r="P212" s="404">
        <v>21.774455638609034</v>
      </c>
      <c r="Q212" s="404">
        <v>13.883814395323347</v>
      </c>
      <c r="R212" s="404">
        <v>8.723793443084283</v>
      </c>
      <c r="S212" s="451"/>
      <c r="T212" s="404">
        <v>4.388026955022724</v>
      </c>
    </row>
    <row r="213" spans="1:20" ht="11.25" customHeight="1">
      <c r="A213" s="126"/>
      <c r="B213" s="126"/>
      <c r="C213" s="126" t="s">
        <v>258</v>
      </c>
      <c r="D213" s="126" t="s">
        <v>857</v>
      </c>
      <c r="E213" s="126" t="s">
        <v>531</v>
      </c>
      <c r="F213" s="126"/>
      <c r="G213" s="234">
        <v>190</v>
      </c>
      <c r="H213" s="453"/>
      <c r="I213" s="405">
        <v>18.123468787760704</v>
      </c>
      <c r="J213" s="237"/>
      <c r="K213" s="237" t="s">
        <v>1095</v>
      </c>
      <c r="L213" s="237"/>
      <c r="M213" s="404">
        <v>12.727272727272728</v>
      </c>
      <c r="N213" s="404">
        <v>23.319615912208505</v>
      </c>
      <c r="O213" s="404">
        <v>35.91160220994475</v>
      </c>
      <c r="P213" s="404">
        <v>28.276237085372486</v>
      </c>
      <c r="Q213" s="404">
        <v>15.350877192982455</v>
      </c>
      <c r="R213" s="404">
        <v>5.402624131721121</v>
      </c>
      <c r="S213" s="294"/>
      <c r="T213" s="404">
        <v>6.352087114337568</v>
      </c>
    </row>
    <row r="214" spans="1:20" ht="11.25" customHeight="1">
      <c r="A214" s="126"/>
      <c r="B214" s="126"/>
      <c r="C214" s="126" t="s">
        <v>259</v>
      </c>
      <c r="D214" s="126" t="s">
        <v>857</v>
      </c>
      <c r="E214" s="126" t="s">
        <v>310</v>
      </c>
      <c r="F214" s="126"/>
      <c r="G214" s="234">
        <v>175</v>
      </c>
      <c r="H214" s="453"/>
      <c r="I214" s="405">
        <v>14.504085931752279</v>
      </c>
      <c r="J214" s="237"/>
      <c r="K214" s="237" t="s">
        <v>1096</v>
      </c>
      <c r="L214" s="237"/>
      <c r="M214" s="404">
        <v>6.7377877596855695</v>
      </c>
      <c r="N214" s="404">
        <v>24.615384615384617</v>
      </c>
      <c r="O214" s="404">
        <v>28.44141069397042</v>
      </c>
      <c r="P214" s="404">
        <v>19.784172661870503</v>
      </c>
      <c r="Q214" s="404">
        <v>10.65619742007852</v>
      </c>
      <c r="R214" s="404">
        <v>6.043776543613198</v>
      </c>
      <c r="S214" s="294"/>
      <c r="T214" s="404">
        <v>2.1747726374060896</v>
      </c>
    </row>
    <row r="215" spans="1:20" ht="11.25" customHeight="1">
      <c r="A215" s="126"/>
      <c r="B215" s="126"/>
      <c r="C215" s="126" t="s">
        <v>260</v>
      </c>
      <c r="D215" s="126" t="s">
        <v>858</v>
      </c>
      <c r="E215" s="126" t="s">
        <v>530</v>
      </c>
      <c r="F215" s="126"/>
      <c r="G215" s="234">
        <v>343</v>
      </c>
      <c r="H215" s="453"/>
      <c r="I215" s="405">
        <v>14.377437984656588</v>
      </c>
      <c r="J215" s="237"/>
      <c r="K215" s="237" t="s">
        <v>1097</v>
      </c>
      <c r="L215" s="237"/>
      <c r="M215" s="404">
        <v>10.509296685529508</v>
      </c>
      <c r="N215" s="404">
        <v>25.54278416347382</v>
      </c>
      <c r="O215" s="404">
        <v>27.54131196795193</v>
      </c>
      <c r="P215" s="404">
        <v>20.321123933768188</v>
      </c>
      <c r="Q215" s="404">
        <v>12.75298031605212</v>
      </c>
      <c r="R215" s="404">
        <v>4.346881112801564</v>
      </c>
      <c r="S215" s="294"/>
      <c r="T215" s="404">
        <v>3.120336453669787</v>
      </c>
    </row>
    <row r="216" spans="1:20" ht="11.25" customHeight="1">
      <c r="A216" s="126"/>
      <c r="B216" s="126"/>
      <c r="C216" s="126" t="s">
        <v>261</v>
      </c>
      <c r="D216" s="126" t="s">
        <v>857</v>
      </c>
      <c r="E216" s="126" t="s">
        <v>311</v>
      </c>
      <c r="F216" s="126"/>
      <c r="G216" s="234">
        <v>465</v>
      </c>
      <c r="H216" s="453"/>
      <c r="I216" s="405">
        <v>16.919754462853504</v>
      </c>
      <c r="J216" s="237"/>
      <c r="K216" s="237" t="s">
        <v>1098</v>
      </c>
      <c r="L216" s="237"/>
      <c r="M216" s="404">
        <v>14.57000710732054</v>
      </c>
      <c r="N216" s="404">
        <v>25.62862669245648</v>
      </c>
      <c r="O216" s="404">
        <v>26.569118213323065</v>
      </c>
      <c r="P216" s="404">
        <v>26.159334126040427</v>
      </c>
      <c r="Q216" s="404">
        <v>16.233766233766232</v>
      </c>
      <c r="R216" s="404">
        <v>6.322761942994781</v>
      </c>
      <c r="S216" s="294"/>
      <c r="T216" s="404">
        <v>3.1792614331132305</v>
      </c>
    </row>
    <row r="217" spans="1:20" ht="11.25" customHeight="1">
      <c r="A217" s="126"/>
      <c r="B217" s="126"/>
      <c r="C217" s="126" t="s">
        <v>262</v>
      </c>
      <c r="D217" s="126" t="s">
        <v>860</v>
      </c>
      <c r="E217" s="126" t="s">
        <v>312</v>
      </c>
      <c r="F217" s="126"/>
      <c r="G217" s="234">
        <v>270</v>
      </c>
      <c r="H217" s="453"/>
      <c r="I217" s="405">
        <v>15.117884867428927</v>
      </c>
      <c r="J217" s="237"/>
      <c r="K217" s="237" t="s">
        <v>1099</v>
      </c>
      <c r="L217" s="237"/>
      <c r="M217" s="404">
        <v>15.280135823429541</v>
      </c>
      <c r="N217" s="404">
        <v>22.900763358778626</v>
      </c>
      <c r="O217" s="404">
        <v>30.827067669172934</v>
      </c>
      <c r="P217" s="404">
        <v>21.33233532934132</v>
      </c>
      <c r="Q217" s="404">
        <v>11.853448275862068</v>
      </c>
      <c r="R217" s="404">
        <v>3.95149202888677</v>
      </c>
      <c r="S217" s="294"/>
      <c r="T217" s="404">
        <v>3.745318352059925</v>
      </c>
    </row>
    <row r="218" spans="1:20" ht="11.25" customHeight="1">
      <c r="A218" s="126"/>
      <c r="B218" s="126"/>
      <c r="C218" s="126" t="s">
        <v>263</v>
      </c>
      <c r="D218" s="126" t="s">
        <v>860</v>
      </c>
      <c r="E218" s="126" t="s">
        <v>533</v>
      </c>
      <c r="F218" s="126"/>
      <c r="G218" s="234">
        <v>245</v>
      </c>
      <c r="H218" s="453"/>
      <c r="I218" s="405">
        <v>13.861764885270354</v>
      </c>
      <c r="J218" s="237"/>
      <c r="K218" s="237" t="s">
        <v>1100</v>
      </c>
      <c r="L218" s="237"/>
      <c r="M218" s="404">
        <v>11.279657720731233</v>
      </c>
      <c r="N218" s="404">
        <v>20.61855670103093</v>
      </c>
      <c r="O218" s="404">
        <v>21.900664841611263</v>
      </c>
      <c r="P218" s="404">
        <v>20.496649586125343</v>
      </c>
      <c r="Q218" s="404">
        <v>10.723860589812332</v>
      </c>
      <c r="R218" s="404">
        <v>6.340690159736617</v>
      </c>
      <c r="S218" s="294"/>
      <c r="T218" s="404">
        <v>3.102086858432036</v>
      </c>
    </row>
    <row r="219" spans="1:20" ht="11.25" customHeight="1">
      <c r="A219" s="126"/>
      <c r="B219" s="126"/>
      <c r="C219" s="126" t="s">
        <v>264</v>
      </c>
      <c r="D219" s="126" t="s">
        <v>858</v>
      </c>
      <c r="E219" s="126" t="s">
        <v>529</v>
      </c>
      <c r="F219" s="126"/>
      <c r="G219" s="234">
        <v>817</v>
      </c>
      <c r="H219" s="453"/>
      <c r="I219" s="405">
        <v>17.791434602803292</v>
      </c>
      <c r="J219" s="237"/>
      <c r="K219" s="237" t="s">
        <v>1101</v>
      </c>
      <c r="L219" s="237"/>
      <c r="M219" s="404">
        <v>16.783216783216783</v>
      </c>
      <c r="N219" s="404">
        <v>26.82848930054296</v>
      </c>
      <c r="O219" s="404">
        <v>33.77133734495886</v>
      </c>
      <c r="P219" s="404">
        <v>24.635761589403973</v>
      </c>
      <c r="Q219" s="404">
        <v>15.524311657879322</v>
      </c>
      <c r="R219" s="404">
        <v>5.749938830437974</v>
      </c>
      <c r="S219" s="294"/>
      <c r="T219" s="404">
        <v>4.263191763191763</v>
      </c>
    </row>
    <row r="220" spans="1:20" ht="11.25" customHeight="1">
      <c r="A220" s="126"/>
      <c r="B220" s="126"/>
      <c r="C220" s="126" t="s">
        <v>265</v>
      </c>
      <c r="D220" s="126" t="s">
        <v>858</v>
      </c>
      <c r="E220" s="126" t="s">
        <v>313</v>
      </c>
      <c r="F220" s="126"/>
      <c r="G220" s="234">
        <v>711</v>
      </c>
      <c r="H220" s="453"/>
      <c r="I220" s="405">
        <v>14.88502488371595</v>
      </c>
      <c r="J220" s="237"/>
      <c r="K220" s="237" t="s">
        <v>1102</v>
      </c>
      <c r="L220" s="237"/>
      <c r="M220" s="404">
        <v>14.065458479848527</v>
      </c>
      <c r="N220" s="404">
        <v>19.85854189336235</v>
      </c>
      <c r="O220" s="404">
        <v>24.797422630088843</v>
      </c>
      <c r="P220" s="404">
        <v>20.742502312062356</v>
      </c>
      <c r="Q220" s="404">
        <v>14.818514818514817</v>
      </c>
      <c r="R220" s="404">
        <v>5.924497106640947</v>
      </c>
      <c r="S220" s="294"/>
      <c r="T220" s="404">
        <v>3.3112582781456954</v>
      </c>
    </row>
    <row r="221" spans="1:20" ht="11.25" customHeight="1">
      <c r="A221" s="126"/>
      <c r="B221" s="126"/>
      <c r="C221" s="126" t="s">
        <v>266</v>
      </c>
      <c r="D221" s="126" t="s">
        <v>859</v>
      </c>
      <c r="E221" s="126" t="s">
        <v>314</v>
      </c>
      <c r="F221" s="126"/>
      <c r="G221" s="234">
        <v>324</v>
      </c>
      <c r="H221" s="453"/>
      <c r="I221" s="405">
        <v>15.149885783827692</v>
      </c>
      <c r="J221" s="237"/>
      <c r="K221" s="237" t="s">
        <v>853</v>
      </c>
      <c r="L221" s="237"/>
      <c r="M221" s="404">
        <v>12.116316639741518</v>
      </c>
      <c r="N221" s="404">
        <v>31.799729364005415</v>
      </c>
      <c r="O221" s="404">
        <v>30.585493737256044</v>
      </c>
      <c r="P221" s="404">
        <v>15.990524133846609</v>
      </c>
      <c r="Q221" s="404">
        <v>13.38488994646044</v>
      </c>
      <c r="R221" s="404">
        <v>4.8885857207821735</v>
      </c>
      <c r="S221" s="294"/>
      <c r="T221" s="404">
        <v>2.7877339705296693</v>
      </c>
    </row>
    <row r="222" spans="1:20" ht="11.25" customHeight="1">
      <c r="A222" s="126"/>
      <c r="B222" s="126"/>
      <c r="C222" s="126" t="s">
        <v>267</v>
      </c>
      <c r="D222" s="126" t="s">
        <v>857</v>
      </c>
      <c r="E222" s="126" t="s">
        <v>315</v>
      </c>
      <c r="F222" s="126"/>
      <c r="G222" s="234">
        <v>249</v>
      </c>
      <c r="H222" s="453"/>
      <c r="I222" s="405">
        <v>15.31312840642834</v>
      </c>
      <c r="J222" s="237"/>
      <c r="K222" s="237" t="s">
        <v>1103</v>
      </c>
      <c r="L222" s="237"/>
      <c r="M222" s="404">
        <v>14.908890115958034</v>
      </c>
      <c r="N222" s="404">
        <v>20.034843205574912</v>
      </c>
      <c r="O222" s="404">
        <v>28.27763496143959</v>
      </c>
      <c r="P222" s="404">
        <v>20.50113895216401</v>
      </c>
      <c r="Q222" s="404">
        <v>14.83924154987634</v>
      </c>
      <c r="R222" s="404">
        <v>5.3006460162332285</v>
      </c>
      <c r="S222" s="294"/>
      <c r="T222" s="404">
        <v>5.28169014084507</v>
      </c>
    </row>
    <row r="223" spans="1:20" ht="11.25" customHeight="1">
      <c r="A223" s="126"/>
      <c r="B223" s="126"/>
      <c r="C223" s="126" t="s">
        <v>268</v>
      </c>
      <c r="D223" s="126" t="s">
        <v>861</v>
      </c>
      <c r="E223" s="126" t="s">
        <v>316</v>
      </c>
      <c r="F223" s="126"/>
      <c r="G223" s="234">
        <v>455</v>
      </c>
      <c r="H223" s="453"/>
      <c r="I223" s="405">
        <v>19.016767430551507</v>
      </c>
      <c r="J223" s="237"/>
      <c r="K223" s="237" t="s">
        <v>1104</v>
      </c>
      <c r="L223" s="237"/>
      <c r="M223" s="404">
        <v>16.846652267818573</v>
      </c>
      <c r="N223" s="404">
        <v>38.809831824062094</v>
      </c>
      <c r="O223" s="404">
        <v>39.17959505653432</v>
      </c>
      <c r="P223" s="404">
        <v>21.070075757575758</v>
      </c>
      <c r="Q223" s="404">
        <v>16.207872395163367</v>
      </c>
      <c r="R223" s="404">
        <v>5.830594720661508</v>
      </c>
      <c r="S223" s="294"/>
      <c r="T223" s="404">
        <v>5.068056762235737</v>
      </c>
    </row>
    <row r="224" spans="1:20" ht="4.5" customHeight="1">
      <c r="A224" s="127"/>
      <c r="B224" s="127"/>
      <c r="C224" s="127"/>
      <c r="D224" s="118"/>
      <c r="E224" s="118"/>
      <c r="F224" s="118"/>
      <c r="G224" s="118"/>
      <c r="H224" s="118"/>
      <c r="I224" s="521"/>
      <c r="J224" s="118"/>
      <c r="K224" s="118"/>
      <c r="L224" s="118"/>
      <c r="M224" s="458"/>
      <c r="N224" s="458"/>
      <c r="O224" s="458"/>
      <c r="P224" s="458"/>
      <c r="Q224" s="458"/>
      <c r="R224" s="458"/>
      <c r="S224" s="127"/>
      <c r="T224" s="118"/>
    </row>
    <row r="225" spans="1:20" ht="5.25" customHeight="1">
      <c r="A225" s="125"/>
      <c r="B225" s="125"/>
      <c r="C225" s="125"/>
      <c r="D225" s="125"/>
      <c r="E225" s="125"/>
      <c r="F225" s="125"/>
      <c r="G225" s="150"/>
      <c r="H225" s="125"/>
      <c r="I225" s="522"/>
      <c r="J225" s="1"/>
      <c r="K225" s="1"/>
      <c r="L225" s="1"/>
      <c r="M225" s="459"/>
      <c r="N225" s="459"/>
      <c r="O225" s="459"/>
      <c r="P225" s="459"/>
      <c r="Q225" s="459"/>
      <c r="R225" s="459"/>
      <c r="S225" s="294"/>
      <c r="T225" s="150"/>
    </row>
    <row r="226" spans="1:20" ht="12.75">
      <c r="A226" s="191" t="s">
        <v>892</v>
      </c>
      <c r="B226" s="125"/>
      <c r="C226" s="125"/>
      <c r="D226" s="125"/>
      <c r="E226" s="125"/>
      <c r="F226" s="125"/>
      <c r="G226" s="150"/>
      <c r="H226" s="125"/>
      <c r="I226" s="522"/>
      <c r="J226" s="1"/>
      <c r="K226" s="1"/>
      <c r="L226" s="1"/>
      <c r="M226" s="459"/>
      <c r="N226" s="459"/>
      <c r="O226" s="459"/>
      <c r="P226" s="459"/>
      <c r="Q226" s="459"/>
      <c r="R226" s="459"/>
      <c r="S226" s="294"/>
      <c r="T226" s="150"/>
    </row>
    <row r="227" spans="1:20" s="294" customFormat="1" ht="12.75">
      <c r="A227" s="125" t="s">
        <v>1154</v>
      </c>
      <c r="B227" s="125"/>
      <c r="C227" s="125"/>
      <c r="D227" s="125"/>
      <c r="E227" s="125"/>
      <c r="F227" s="125"/>
      <c r="G227" s="150"/>
      <c r="H227" s="125"/>
      <c r="I227" s="522"/>
      <c r="J227" s="1"/>
      <c r="K227" s="1"/>
      <c r="L227" s="1"/>
      <c r="M227" s="459"/>
      <c r="N227" s="459"/>
      <c r="O227" s="459"/>
      <c r="P227" s="459"/>
      <c r="Q227" s="459"/>
      <c r="R227" s="459"/>
      <c r="T227" s="150"/>
    </row>
    <row r="228" ht="12.75">
      <c r="I228" s="523"/>
    </row>
    <row r="229" spans="7:9" ht="12.75">
      <c r="G229" s="455"/>
      <c r="I229" s="523"/>
    </row>
    <row r="230" ht="12.75">
      <c r="I230" s="523"/>
    </row>
    <row r="231" ht="12.75">
      <c r="I231" s="523"/>
    </row>
    <row r="232" ht="12.75">
      <c r="I232" s="523"/>
    </row>
    <row r="233" ht="12.75">
      <c r="I233" s="523"/>
    </row>
    <row r="234" ht="12.75">
      <c r="I234" s="523"/>
    </row>
    <row r="235" ht="12.75">
      <c r="I235" s="523"/>
    </row>
    <row r="236" ht="12.75">
      <c r="I236" s="523"/>
    </row>
    <row r="237" ht="12.75">
      <c r="I237" s="523"/>
    </row>
    <row r="238" ht="12.75">
      <c r="I238" s="523"/>
    </row>
    <row r="239" ht="12.75">
      <c r="I239" s="523"/>
    </row>
    <row r="240" ht="12.75">
      <c r="I240" s="523"/>
    </row>
    <row r="241" ht="12.75">
      <c r="I241" s="5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rowBreaks count="3" manualBreakCount="3">
    <brk id="77" max="255" man="1"/>
    <brk id="125" max="255" man="1"/>
    <brk id="1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21"/>
  <sheetViews>
    <sheetView showGridLines="0" view="pageLayout" zoomScale="0" zoomScaleSheetLayoutView="100" zoomScalePageLayoutView="0" workbookViewId="0" topLeftCell="F1">
      <selection activeCell="F126" sqref="F126"/>
    </sheetView>
  </sheetViews>
  <sheetFormatPr defaultColWidth="9.140625" defaultRowHeight="12.75"/>
  <cols>
    <col min="1" max="1" width="1.1484375" style="154" customWidth="1"/>
    <col min="2" max="2" width="0.85546875" style="154" customWidth="1"/>
    <col min="3" max="3" width="1.28515625" style="154" customWidth="1"/>
    <col min="4" max="4" width="4.00390625" style="156" customWidth="1"/>
    <col min="5" max="5" width="9.00390625" style="156" customWidth="1"/>
    <col min="6" max="6" width="24.28125" style="156" customWidth="1"/>
    <col min="7" max="7" width="0.71875" style="156" customWidth="1"/>
    <col min="8" max="8" width="5.421875" style="156" customWidth="1"/>
    <col min="9" max="9" width="0.71875" style="156" customWidth="1"/>
    <col min="10" max="10" width="5.421875" style="156" customWidth="1"/>
    <col min="11" max="11" width="0.71875" style="156" customWidth="1"/>
    <col min="12" max="12" width="5.421875" style="156" customWidth="1"/>
    <col min="13" max="13" width="1.28515625" style="156" customWidth="1"/>
    <col min="14" max="14" width="4.28125" style="156" customWidth="1"/>
    <col min="15" max="15" width="0.71875" style="156" customWidth="1"/>
    <col min="16" max="16" width="4.28125" style="156" customWidth="1"/>
    <col min="17" max="17" width="0.71875" style="156" customWidth="1"/>
    <col min="18" max="18" width="4.28125" style="156" customWidth="1"/>
    <col min="19" max="19" width="0.9921875" style="156" customWidth="1"/>
    <col min="20" max="20" width="7.57421875" style="156" customWidth="1"/>
    <col min="21" max="21" width="0.9921875" style="156" customWidth="1"/>
    <col min="22" max="22" width="7.57421875" style="156" customWidth="1"/>
    <col min="23" max="23" width="1.421875" style="156" customWidth="1"/>
    <col min="24" max="24" width="7.00390625" style="156" customWidth="1"/>
    <col min="25" max="25" width="0.9921875" style="339" customWidth="1"/>
    <col min="26" max="26" width="7.8515625" style="340" customWidth="1"/>
    <col min="27" max="27" width="0.9921875" style="339" customWidth="1"/>
    <col min="28" max="28" width="6.421875" style="264" customWidth="1"/>
    <col min="29" max="29" width="2.7109375" style="153" customWidth="1"/>
    <col min="30" max="38" width="9.140625" style="153" customWidth="1"/>
    <col min="39" max="16384" width="9.140625" style="154" customWidth="1"/>
  </cols>
  <sheetData>
    <row r="1" spans="1:28" s="305" customFormat="1" ht="15.75">
      <c r="A1" s="278" t="s">
        <v>614</v>
      </c>
      <c r="Y1" s="334"/>
      <c r="Z1" s="335"/>
      <c r="AA1" s="334"/>
      <c r="AB1" s="336"/>
    </row>
    <row r="2" spans="1:28" s="305" customFormat="1" ht="15.75">
      <c r="A2" s="278" t="s">
        <v>897</v>
      </c>
      <c r="Y2" s="334"/>
      <c r="Z2" s="335"/>
      <c r="AA2" s="334"/>
      <c r="AB2" s="336"/>
    </row>
    <row r="3" spans="3:28" s="17" customFormat="1" ht="5.25" customHeight="1">
      <c r="C3" s="269"/>
      <c r="D3" s="269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37"/>
      <c r="Z3" s="338"/>
      <c r="AA3" s="337"/>
      <c r="AB3" s="336"/>
    </row>
    <row r="4" spans="1:28" s="17" customFormat="1" ht="10.5" customHeight="1">
      <c r="A4" s="3" t="s">
        <v>8</v>
      </c>
      <c r="C4" s="269"/>
      <c r="D4" s="269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39"/>
      <c r="Z4" s="340"/>
      <c r="AA4" s="339"/>
      <c r="AB4" s="341" t="s">
        <v>37</v>
      </c>
    </row>
    <row r="5" spans="1:28" s="17" customFormat="1" ht="4.5" customHeight="1">
      <c r="A5" s="311"/>
      <c r="B5" s="223"/>
      <c r="C5" s="311"/>
      <c r="D5" s="311"/>
      <c r="E5" s="223"/>
      <c r="F5" s="223"/>
      <c r="G5" s="223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3"/>
      <c r="Z5" s="344"/>
      <c r="AA5" s="343"/>
      <c r="AB5" s="345"/>
    </row>
    <row r="6" spans="3:28" s="17" customFormat="1" ht="13.5" customHeight="1"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346"/>
      <c r="Z6" s="347"/>
      <c r="AA6" s="346"/>
      <c r="AB6" s="348"/>
    </row>
    <row r="7" spans="8:28" s="269" customFormat="1" ht="11.25">
      <c r="H7" s="269" t="s">
        <v>382</v>
      </c>
      <c r="N7" s="269" t="s">
        <v>615</v>
      </c>
      <c r="T7" s="269" t="s">
        <v>383</v>
      </c>
      <c r="Y7" s="349"/>
      <c r="Z7" s="352">
        <v>0.95</v>
      </c>
      <c r="AA7" s="350"/>
      <c r="AB7" s="348" t="s">
        <v>586</v>
      </c>
    </row>
    <row r="8" spans="5:28" s="269" customFormat="1" ht="11.25">
      <c r="E8" s="346"/>
      <c r="F8" s="346"/>
      <c r="G8" s="346"/>
      <c r="H8" s="311"/>
      <c r="I8" s="311"/>
      <c r="J8" s="311"/>
      <c r="K8" s="311"/>
      <c r="L8" s="311"/>
      <c r="M8" s="346"/>
      <c r="N8" s="311"/>
      <c r="O8" s="311"/>
      <c r="P8" s="311"/>
      <c r="Q8" s="311"/>
      <c r="R8" s="311"/>
      <c r="S8" s="346"/>
      <c r="T8" s="311"/>
      <c r="U8" s="311"/>
      <c r="V8" s="311"/>
      <c r="W8" s="311"/>
      <c r="X8" s="311"/>
      <c r="Y8" s="346"/>
      <c r="Z8" s="348" t="s">
        <v>626</v>
      </c>
      <c r="AA8" s="349"/>
      <c r="AB8" s="348" t="s">
        <v>116</v>
      </c>
    </row>
    <row r="9" spans="3:28" s="269" customFormat="1" ht="15" customHeight="1">
      <c r="C9" s="156"/>
      <c r="H9" s="560" t="s">
        <v>566</v>
      </c>
      <c r="I9" s="560"/>
      <c r="J9" s="560"/>
      <c r="L9" s="351" t="s">
        <v>575</v>
      </c>
      <c r="N9" s="351"/>
      <c r="P9" s="351"/>
      <c r="R9" s="351"/>
      <c r="S9" s="346"/>
      <c r="T9" s="348" t="s">
        <v>2</v>
      </c>
      <c r="U9" s="348"/>
      <c r="V9" s="348" t="s">
        <v>333</v>
      </c>
      <c r="X9" s="348" t="s">
        <v>334</v>
      </c>
      <c r="Y9" s="349"/>
      <c r="Z9" s="348" t="s">
        <v>627</v>
      </c>
      <c r="AA9" s="349"/>
      <c r="AB9" s="264" t="s">
        <v>359</v>
      </c>
    </row>
    <row r="10" spans="3:28" s="269" customFormat="1" ht="11.25">
      <c r="C10" s="156"/>
      <c r="E10" s="348"/>
      <c r="H10" s="327"/>
      <c r="I10" s="327"/>
      <c r="J10" s="327"/>
      <c r="L10" s="351" t="s">
        <v>573</v>
      </c>
      <c r="N10" s="351"/>
      <c r="P10" s="351"/>
      <c r="R10" s="351"/>
      <c r="S10" s="346"/>
      <c r="T10" s="348" t="s">
        <v>5</v>
      </c>
      <c r="U10" s="348"/>
      <c r="V10" s="348" t="s">
        <v>116</v>
      </c>
      <c r="X10" s="348" t="s">
        <v>335</v>
      </c>
      <c r="Y10" s="349"/>
      <c r="AA10" s="349"/>
      <c r="AB10" s="348" t="s">
        <v>344</v>
      </c>
    </row>
    <row r="11" spans="3:28" s="269" customFormat="1" ht="11.25">
      <c r="C11" s="306" t="s">
        <v>317</v>
      </c>
      <c r="E11" s="348"/>
      <c r="H11" s="349" t="s">
        <v>5</v>
      </c>
      <c r="I11" s="348"/>
      <c r="J11" s="349" t="s">
        <v>580</v>
      </c>
      <c r="K11" s="348"/>
      <c r="L11" s="156"/>
      <c r="M11" s="348"/>
      <c r="N11" s="156"/>
      <c r="O11" s="348"/>
      <c r="P11" s="156"/>
      <c r="Q11" s="348"/>
      <c r="R11" s="156"/>
      <c r="S11" s="347"/>
      <c r="T11" s="264" t="s">
        <v>336</v>
      </c>
      <c r="U11" s="348"/>
      <c r="V11" s="264" t="s">
        <v>337</v>
      </c>
      <c r="W11" s="348"/>
      <c r="X11" s="264" t="s">
        <v>338</v>
      </c>
      <c r="Y11" s="349"/>
      <c r="Z11" s="348"/>
      <c r="AA11" s="349"/>
      <c r="AB11" s="348" t="s">
        <v>587</v>
      </c>
    </row>
    <row r="12" spans="3:25" s="269" customFormat="1" ht="11.25">
      <c r="C12" s="309" t="s">
        <v>318</v>
      </c>
      <c r="E12" s="348"/>
      <c r="H12" s="349" t="s">
        <v>577</v>
      </c>
      <c r="I12" s="348"/>
      <c r="J12" s="225" t="s">
        <v>581</v>
      </c>
      <c r="K12" s="348"/>
      <c r="L12" s="348"/>
      <c r="M12" s="348"/>
      <c r="N12" s="348" t="s">
        <v>513</v>
      </c>
      <c r="O12" s="348"/>
      <c r="P12" s="348" t="s">
        <v>40</v>
      </c>
      <c r="Q12" s="348"/>
      <c r="R12" s="348" t="s">
        <v>339</v>
      </c>
      <c r="S12" s="347"/>
      <c r="T12" s="348" t="s">
        <v>116</v>
      </c>
      <c r="U12" s="348"/>
      <c r="V12" s="348" t="s">
        <v>515</v>
      </c>
      <c r="W12" s="348"/>
      <c r="X12" s="348" t="s">
        <v>116</v>
      </c>
      <c r="Y12" s="349"/>
    </row>
    <row r="13" spans="8:27" s="269" customFormat="1" ht="11.25">
      <c r="H13" s="348"/>
      <c r="I13" s="348"/>
      <c r="J13" s="349" t="s">
        <v>568</v>
      </c>
      <c r="K13" s="348"/>
      <c r="L13" s="348"/>
      <c r="M13" s="348"/>
      <c r="N13" s="348"/>
      <c r="O13" s="348"/>
      <c r="P13" s="348"/>
      <c r="Q13" s="348"/>
      <c r="R13" s="348"/>
      <c r="S13" s="347"/>
      <c r="T13" s="348"/>
      <c r="U13" s="348"/>
      <c r="V13" s="348"/>
      <c r="W13" s="348"/>
      <c r="X13" s="348" t="s">
        <v>340</v>
      </c>
      <c r="Y13" s="349"/>
      <c r="Z13" s="348"/>
      <c r="AA13" s="349"/>
    </row>
    <row r="14" spans="1:28" s="99" customFormat="1" ht="7.5" customHeight="1">
      <c r="A14" s="223"/>
      <c r="B14" s="223"/>
      <c r="C14" s="311"/>
      <c r="D14" s="223"/>
      <c r="E14" s="311"/>
      <c r="F14" s="311"/>
      <c r="G14" s="311"/>
      <c r="H14" s="311"/>
      <c r="I14" s="311"/>
      <c r="J14" s="311"/>
      <c r="K14" s="311"/>
      <c r="L14" s="311"/>
      <c r="M14" s="346"/>
      <c r="N14" s="311"/>
      <c r="O14" s="311"/>
      <c r="P14" s="311"/>
      <c r="Q14" s="311"/>
      <c r="R14" s="311"/>
      <c r="S14" s="346"/>
      <c r="T14" s="311"/>
      <c r="U14" s="311"/>
      <c r="V14" s="311"/>
      <c r="W14" s="311"/>
      <c r="X14" s="311"/>
      <c r="Y14" s="311"/>
      <c r="Z14" s="344"/>
      <c r="AA14" s="311"/>
      <c r="AB14" s="344"/>
    </row>
    <row r="15" spans="3:28" s="17" customFormat="1" ht="9.75" customHeight="1"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346"/>
      <c r="T15" s="269"/>
      <c r="U15" s="269"/>
      <c r="V15" s="269"/>
      <c r="W15" s="269"/>
      <c r="X15" s="269"/>
      <c r="Y15" s="346"/>
      <c r="Z15" s="347"/>
      <c r="AA15" s="346"/>
      <c r="AB15" s="348"/>
    </row>
    <row r="16" spans="1:36" s="322" customFormat="1" ht="12" customHeight="1">
      <c r="A16" s="322" t="s">
        <v>111</v>
      </c>
      <c r="H16" s="401">
        <v>34.99691993408132</v>
      </c>
      <c r="I16" s="401"/>
      <c r="J16" s="401">
        <v>61.38123844975281</v>
      </c>
      <c r="K16" s="401"/>
      <c r="L16" s="401">
        <v>3.621841616165871</v>
      </c>
      <c r="M16" s="236"/>
      <c r="N16" s="401">
        <v>77.7313866614718</v>
      </c>
      <c r="O16" s="401"/>
      <c r="P16" s="401">
        <v>13.446988643244126</v>
      </c>
      <c r="Q16" s="401"/>
      <c r="R16" s="401">
        <v>8.821624695284076</v>
      </c>
      <c r="S16" s="233"/>
      <c r="T16" s="233">
        <v>183052</v>
      </c>
      <c r="U16" s="402"/>
      <c r="V16" s="233">
        <v>142653</v>
      </c>
      <c r="W16" s="233"/>
      <c r="X16" s="403">
        <v>77.93031488320258</v>
      </c>
      <c r="Y16" s="235"/>
      <c r="Z16" s="403" t="str">
        <f>TEXT(100*((2*V16)+(1.96^2)-(1.96*(1.96^2+(4*V16*(1-(X16/100))))^0.5))/(2*(T16+1.96^2)),"0.0")&amp;" - "&amp;TEXT(100*((2*V16)+(1.96^2)+(1.96*(1.96^2+(4*V16*(1-(X16/100))))^0.5))/(2*(T16+1.96^2)),"0.0")</f>
        <v>77.7 - 78.1</v>
      </c>
      <c r="AA16" s="235"/>
      <c r="AB16" s="403">
        <v>26.16368680641184</v>
      </c>
      <c r="AC16" s="332"/>
      <c r="AD16" s="332"/>
      <c r="AE16" s="332"/>
      <c r="AF16" s="332"/>
      <c r="AG16" s="332"/>
      <c r="AH16" s="332"/>
      <c r="AI16" s="332"/>
      <c r="AJ16" s="332"/>
    </row>
    <row r="17" spans="8:36" s="323" customFormat="1" ht="9" customHeight="1">
      <c r="H17" s="401"/>
      <c r="I17" s="401"/>
      <c r="J17" s="401"/>
      <c r="K17" s="401"/>
      <c r="L17" s="401"/>
      <c r="M17" s="236"/>
      <c r="N17" s="401"/>
      <c r="O17" s="401"/>
      <c r="P17" s="401"/>
      <c r="Q17" s="401"/>
      <c r="R17" s="401"/>
      <c r="S17" s="233"/>
      <c r="T17" s="233"/>
      <c r="U17" s="265"/>
      <c r="V17" s="233"/>
      <c r="W17" s="233"/>
      <c r="X17" s="403"/>
      <c r="Y17" s="235"/>
      <c r="Z17" s="403"/>
      <c r="AA17" s="235"/>
      <c r="AB17" s="403"/>
      <c r="AC17" s="325"/>
      <c r="AD17" s="325"/>
      <c r="AE17" s="325"/>
      <c r="AF17" s="325"/>
      <c r="AG17" s="325"/>
      <c r="AH17" s="325"/>
      <c r="AI17" s="325"/>
      <c r="AJ17" s="325"/>
    </row>
    <row r="18" spans="1:36" s="322" customFormat="1" ht="12" customHeight="1">
      <c r="A18" s="322" t="s">
        <v>112</v>
      </c>
      <c r="H18" s="401">
        <v>33.50125111608373</v>
      </c>
      <c r="I18" s="401"/>
      <c r="J18" s="401">
        <v>63.04247180855168</v>
      </c>
      <c r="K18" s="401"/>
      <c r="L18" s="401">
        <v>3.4562770753645875</v>
      </c>
      <c r="M18" s="236"/>
      <c r="N18" s="401">
        <v>78.12090080358028</v>
      </c>
      <c r="O18" s="401"/>
      <c r="P18" s="401">
        <v>13.094280139772263</v>
      </c>
      <c r="Q18" s="401"/>
      <c r="R18" s="401">
        <v>8.78481905664745</v>
      </c>
      <c r="S18" s="233"/>
      <c r="T18" s="233">
        <v>175167</v>
      </c>
      <c r="U18" s="402"/>
      <c r="V18" s="233">
        <v>136403</v>
      </c>
      <c r="W18" s="233"/>
      <c r="X18" s="403">
        <v>77.8702609509782</v>
      </c>
      <c r="Y18" s="235"/>
      <c r="Z18" s="403" t="str">
        <f>TEXT(100*((2*V18)+(1.96^2)-(1.96*(1.96^2+(4*V18*(1-(X18/100))))^0.5))/(2*(T18+1.96^2)),"0.0")&amp;" - "&amp;TEXT(100*((2*V18)+(1.96^2)+(1.96*(1.96^2+(4*V18*(1-(X18/100))))^0.5))/(2*(T18+1.96^2)),"0.0")</f>
        <v>77.7 - 78.1</v>
      </c>
      <c r="AA18" s="235"/>
      <c r="AB18" s="403">
        <v>26.37374088225078</v>
      </c>
      <c r="AC18" s="332"/>
      <c r="AD18" s="332"/>
      <c r="AE18" s="332"/>
      <c r="AF18" s="332"/>
      <c r="AG18" s="332"/>
      <c r="AH18" s="332"/>
      <c r="AI18" s="332"/>
      <c r="AJ18" s="332"/>
    </row>
    <row r="19" spans="8:36" s="323" customFormat="1" ht="9" customHeight="1">
      <c r="H19" s="401"/>
      <c r="I19" s="401"/>
      <c r="J19" s="401"/>
      <c r="K19" s="401"/>
      <c r="L19" s="401"/>
      <c r="M19" s="236"/>
      <c r="N19" s="401"/>
      <c r="O19" s="401"/>
      <c r="P19" s="401"/>
      <c r="Q19" s="401"/>
      <c r="R19" s="401"/>
      <c r="S19" s="233"/>
      <c r="T19" s="233"/>
      <c r="U19" s="265"/>
      <c r="V19" s="233"/>
      <c r="W19" s="233"/>
      <c r="X19" s="401"/>
      <c r="Y19" s="236"/>
      <c r="Z19" s="401"/>
      <c r="AA19" s="236"/>
      <c r="AB19" s="401"/>
      <c r="AC19" s="325"/>
      <c r="AD19" s="325"/>
      <c r="AE19" s="325"/>
      <c r="AF19" s="325"/>
      <c r="AG19" s="325"/>
      <c r="AH19" s="325"/>
      <c r="AI19" s="325"/>
      <c r="AJ19" s="325"/>
    </row>
    <row r="20" spans="2:36" s="322" customFormat="1" ht="12" customHeight="1">
      <c r="B20" s="322" t="s">
        <v>825</v>
      </c>
      <c r="H20" s="401">
        <v>92.90304155361989</v>
      </c>
      <c r="I20" s="401"/>
      <c r="J20" s="401">
        <v>5.126374410966728</v>
      </c>
      <c r="K20" s="401"/>
      <c r="L20" s="401">
        <v>1.9705840354133943</v>
      </c>
      <c r="M20" s="236"/>
      <c r="N20" s="401">
        <v>74.55376267314008</v>
      </c>
      <c r="O20" s="401"/>
      <c r="P20" s="401">
        <v>15.836070255604739</v>
      </c>
      <c r="Q20" s="401"/>
      <c r="R20" s="401">
        <v>9.610167071255177</v>
      </c>
      <c r="S20" s="233"/>
      <c r="T20" s="233">
        <v>6865</v>
      </c>
      <c r="U20" s="402"/>
      <c r="V20" s="233">
        <v>5104</v>
      </c>
      <c r="W20" s="233"/>
      <c r="X20" s="401">
        <v>74.34814275309542</v>
      </c>
      <c r="Y20" s="236"/>
      <c r="Z20" s="403" t="str">
        <f>TEXT(100*((2*V20)+(1.96^2)-(1.96*(1.96^2+(4*V20*(1-(X20/100))))^0.5))/(2*(T20+1.96^2)),"0")&amp;" - "&amp;TEXT(100*((2*V20)+(1.96^2)+(1.96*(1.96^2+(4*V20*(1-(X20/100))))^0.5))/(2*(T20+1.96^2)),"0")</f>
        <v>73 - 75</v>
      </c>
      <c r="AA20" s="236"/>
      <c r="AB20" s="401">
        <v>22.263948497854077</v>
      </c>
      <c r="AC20" s="333"/>
      <c r="AD20" s="332"/>
      <c r="AE20" s="332"/>
      <c r="AF20" s="332"/>
      <c r="AG20" s="332"/>
      <c r="AH20" s="332"/>
      <c r="AI20" s="332"/>
      <c r="AJ20" s="332"/>
    </row>
    <row r="21" spans="8:36" s="323" customFormat="1" ht="4.5" customHeight="1">
      <c r="H21" s="404"/>
      <c r="I21" s="404"/>
      <c r="J21" s="404"/>
      <c r="K21" s="404"/>
      <c r="L21" s="404"/>
      <c r="M21" s="237"/>
      <c r="N21" s="404"/>
      <c r="O21" s="404"/>
      <c r="P21" s="404"/>
      <c r="Q21" s="404"/>
      <c r="R21" s="404"/>
      <c r="S21" s="234"/>
      <c r="T21" s="234"/>
      <c r="U21" s="265"/>
      <c r="V21" s="234"/>
      <c r="W21" s="234"/>
      <c r="X21" s="404"/>
      <c r="Y21" s="237"/>
      <c r="Z21" s="404"/>
      <c r="AA21" s="237"/>
      <c r="AB21" s="404"/>
      <c r="AC21" s="333"/>
      <c r="AD21" s="325"/>
      <c r="AE21" s="325"/>
      <c r="AF21" s="325"/>
      <c r="AG21" s="325"/>
      <c r="AH21" s="325"/>
      <c r="AI21" s="325"/>
      <c r="AJ21" s="325"/>
    </row>
    <row r="22" spans="4:36" s="323" customFormat="1" ht="11.25" customHeight="1">
      <c r="D22" s="323" t="s">
        <v>389</v>
      </c>
      <c r="E22" s="323" t="s">
        <v>630</v>
      </c>
      <c r="F22" s="323" t="s">
        <v>457</v>
      </c>
      <c r="H22" s="404">
        <v>90.94719195305952</v>
      </c>
      <c r="I22" s="404"/>
      <c r="J22" s="404">
        <v>7.5440067057837386</v>
      </c>
      <c r="K22" s="404"/>
      <c r="L22" s="404">
        <v>1.5088013411567478</v>
      </c>
      <c r="M22" s="237"/>
      <c r="N22" s="404">
        <v>74.9371332774518</v>
      </c>
      <c r="O22" s="404"/>
      <c r="P22" s="404">
        <v>16.680637049455154</v>
      </c>
      <c r="Q22" s="404"/>
      <c r="R22" s="404">
        <v>8.382229673093043</v>
      </c>
      <c r="S22" s="234"/>
      <c r="T22" s="234">
        <v>1175</v>
      </c>
      <c r="U22" s="265"/>
      <c r="V22" s="234">
        <v>879</v>
      </c>
      <c r="W22" s="234"/>
      <c r="X22" s="404">
        <v>74.80851063829788</v>
      </c>
      <c r="Y22" s="237"/>
      <c r="Z22" s="405" t="str">
        <f aca="true" t="shared" si="0" ref="Z22:Z33">TEXT(100*((2*V22)+(1.96^2)-(1.96*(1.96^2+(4*V22*(1-(X22/100))))^0.5))/(2*(T22+1.96^2)),"0")&amp;" - "&amp;TEXT(100*((2*V22)+(1.96^2)+(1.96*(1.96^2+(4*V22*(1-(X22/100))))^0.5))/(2*(T22+1.96^2)),"0")</f>
        <v>72 - 77</v>
      </c>
      <c r="AA22" s="237"/>
      <c r="AB22" s="404">
        <v>18.973561430793158</v>
      </c>
      <c r="AC22" s="333"/>
      <c r="AD22" s="325"/>
      <c r="AE22" s="325"/>
      <c r="AF22" s="325"/>
      <c r="AG22" s="325"/>
      <c r="AH22" s="325"/>
      <c r="AI22" s="325"/>
      <c r="AJ22" s="325"/>
    </row>
    <row r="23" spans="4:36" s="323" customFormat="1" ht="11.25" customHeight="1">
      <c r="D23" s="323" t="s">
        <v>122</v>
      </c>
      <c r="E23" s="323" t="s">
        <v>631</v>
      </c>
      <c r="F23" s="323" t="s">
        <v>123</v>
      </c>
      <c r="H23" s="404">
        <v>95.13888888888889</v>
      </c>
      <c r="I23" s="404"/>
      <c r="J23" s="404">
        <v>3.4722222222222223</v>
      </c>
      <c r="K23" s="404"/>
      <c r="L23" s="404">
        <v>1.3888888888888888</v>
      </c>
      <c r="M23" s="237"/>
      <c r="N23" s="404">
        <v>75</v>
      </c>
      <c r="O23" s="404"/>
      <c r="P23" s="404">
        <v>17.36111111111111</v>
      </c>
      <c r="Q23" s="404"/>
      <c r="R23" s="404">
        <v>7.638888888888889</v>
      </c>
      <c r="S23" s="234"/>
      <c r="T23" s="234">
        <v>284</v>
      </c>
      <c r="U23" s="265"/>
      <c r="V23" s="234">
        <v>213</v>
      </c>
      <c r="W23" s="234"/>
      <c r="X23" s="404">
        <v>75</v>
      </c>
      <c r="Y23" s="237"/>
      <c r="Z23" s="405" t="str">
        <f t="shared" si="0"/>
        <v>70 - 80</v>
      </c>
      <c r="AA23" s="237"/>
      <c r="AB23" s="404">
        <v>20.97902097902098</v>
      </c>
      <c r="AC23" s="333"/>
      <c r="AD23" s="325"/>
      <c r="AE23" s="325"/>
      <c r="AF23" s="325"/>
      <c r="AG23" s="325"/>
      <c r="AH23" s="325"/>
      <c r="AI23" s="325"/>
      <c r="AJ23" s="325"/>
    </row>
    <row r="24" spans="4:36" s="323" customFormat="1" ht="11.25" customHeight="1">
      <c r="D24" s="323" t="s">
        <v>128</v>
      </c>
      <c r="E24" s="323" t="s">
        <v>632</v>
      </c>
      <c r="F24" s="323" t="s">
        <v>129</v>
      </c>
      <c r="H24" s="404">
        <v>94.8905109489051</v>
      </c>
      <c r="I24" s="404"/>
      <c r="J24" s="404">
        <v>2.4330900243309004</v>
      </c>
      <c r="K24" s="404"/>
      <c r="L24" s="404">
        <v>2.67639902676399</v>
      </c>
      <c r="M24" s="237"/>
      <c r="N24" s="404">
        <v>73.72262773722628</v>
      </c>
      <c r="O24" s="404"/>
      <c r="P24" s="404">
        <v>15.815085158150852</v>
      </c>
      <c r="Q24" s="404"/>
      <c r="R24" s="404">
        <v>10.46228710462287</v>
      </c>
      <c r="S24" s="234"/>
      <c r="T24" s="234">
        <v>400</v>
      </c>
      <c r="U24" s="265"/>
      <c r="V24" s="234">
        <v>294</v>
      </c>
      <c r="W24" s="234"/>
      <c r="X24" s="404">
        <v>73.5</v>
      </c>
      <c r="Y24" s="237"/>
      <c r="Z24" s="405" t="str">
        <f t="shared" si="0"/>
        <v>69 - 78</v>
      </c>
      <c r="AA24" s="237"/>
      <c r="AB24" s="404">
        <v>15.384615384615385</v>
      </c>
      <c r="AC24" s="333"/>
      <c r="AD24" s="325"/>
      <c r="AE24" s="325"/>
      <c r="AF24" s="325"/>
      <c r="AG24" s="325"/>
      <c r="AH24" s="325"/>
      <c r="AI24" s="325"/>
      <c r="AJ24" s="325"/>
    </row>
    <row r="25" spans="4:36" s="323" customFormat="1" ht="11.25" customHeight="1">
      <c r="D25" s="323" t="s">
        <v>124</v>
      </c>
      <c r="E25" s="323" t="s">
        <v>633</v>
      </c>
      <c r="F25" s="323" t="s">
        <v>125</v>
      </c>
      <c r="H25" s="404">
        <v>97.15189873417721</v>
      </c>
      <c r="I25" s="404"/>
      <c r="J25" s="404">
        <v>1.2658227848101267</v>
      </c>
      <c r="K25" s="404"/>
      <c r="L25" s="404">
        <v>1.5822784810126582</v>
      </c>
      <c r="M25" s="237"/>
      <c r="N25" s="404">
        <v>78.79746835443038</v>
      </c>
      <c r="O25" s="404"/>
      <c r="P25" s="404">
        <v>13.924050632911392</v>
      </c>
      <c r="Q25" s="404"/>
      <c r="R25" s="404">
        <v>7.2784810126582276</v>
      </c>
      <c r="S25" s="234"/>
      <c r="T25" s="234">
        <v>311</v>
      </c>
      <c r="U25" s="265"/>
      <c r="V25" s="234">
        <v>244</v>
      </c>
      <c r="W25" s="234"/>
      <c r="X25" s="404">
        <v>78.45659163987139</v>
      </c>
      <c r="Y25" s="237"/>
      <c r="Z25" s="405" t="str">
        <f t="shared" si="0"/>
        <v>74 - 83</v>
      </c>
      <c r="AA25" s="237"/>
      <c r="AB25" s="404">
        <v>23.78048780487805</v>
      </c>
      <c r="AC25" s="333"/>
      <c r="AD25" s="325"/>
      <c r="AE25" s="325"/>
      <c r="AF25" s="325"/>
      <c r="AG25" s="325"/>
      <c r="AH25" s="325"/>
      <c r="AI25" s="325"/>
      <c r="AJ25" s="325"/>
    </row>
    <row r="26" spans="4:36" s="323" customFormat="1" ht="11.25" customHeight="1">
      <c r="D26" s="323" t="s">
        <v>126</v>
      </c>
      <c r="E26" s="323" t="s">
        <v>634</v>
      </c>
      <c r="F26" s="323" t="s">
        <v>780</v>
      </c>
      <c r="H26" s="404">
        <v>97.265625</v>
      </c>
      <c r="I26" s="404"/>
      <c r="J26" s="404">
        <v>0.5859375</v>
      </c>
      <c r="K26" s="404"/>
      <c r="L26" s="404">
        <v>2.1484375</v>
      </c>
      <c r="M26" s="237"/>
      <c r="N26" s="404">
        <v>64.84375</v>
      </c>
      <c r="O26" s="404"/>
      <c r="P26" s="404">
        <v>20.8984375</v>
      </c>
      <c r="Q26" s="404"/>
      <c r="R26" s="404">
        <v>14.2578125</v>
      </c>
      <c r="S26" s="234"/>
      <c r="T26" s="234">
        <v>501</v>
      </c>
      <c r="U26" s="265"/>
      <c r="V26" s="234">
        <v>322</v>
      </c>
      <c r="W26" s="234"/>
      <c r="X26" s="404">
        <v>64.27145708582835</v>
      </c>
      <c r="Y26" s="237"/>
      <c r="Z26" s="405" t="str">
        <f t="shared" si="0"/>
        <v>60 - 68</v>
      </c>
      <c r="AA26" s="237"/>
      <c r="AB26" s="404">
        <v>32.3943661971831</v>
      </c>
      <c r="AC26" s="333"/>
      <c r="AD26" s="325"/>
      <c r="AE26" s="325"/>
      <c r="AF26" s="325"/>
      <c r="AG26" s="325"/>
      <c r="AH26" s="325"/>
      <c r="AI26" s="325"/>
      <c r="AJ26" s="325"/>
    </row>
    <row r="27" spans="4:36" s="323" customFormat="1" ht="11.25" customHeight="1">
      <c r="D27" s="323" t="s">
        <v>130</v>
      </c>
      <c r="E27" s="323" t="s">
        <v>635</v>
      </c>
      <c r="F27" s="323" t="s">
        <v>131</v>
      </c>
      <c r="H27" s="404">
        <v>86.23115577889448</v>
      </c>
      <c r="I27" s="404"/>
      <c r="J27" s="404">
        <v>12.562814070351758</v>
      </c>
      <c r="K27" s="404"/>
      <c r="L27" s="404">
        <v>1.2060301507537687</v>
      </c>
      <c r="M27" s="237"/>
      <c r="N27" s="404">
        <v>77.38693467336684</v>
      </c>
      <c r="O27" s="404"/>
      <c r="P27" s="404">
        <v>13.668341708542714</v>
      </c>
      <c r="Q27" s="404"/>
      <c r="R27" s="404">
        <v>8.944723618090453</v>
      </c>
      <c r="S27" s="234"/>
      <c r="T27" s="234">
        <v>983</v>
      </c>
      <c r="U27" s="265"/>
      <c r="V27" s="234">
        <v>761</v>
      </c>
      <c r="W27" s="234"/>
      <c r="X27" s="404">
        <v>77.41607324516785</v>
      </c>
      <c r="Y27" s="237"/>
      <c r="Z27" s="405" t="str">
        <f t="shared" si="0"/>
        <v>75 - 80</v>
      </c>
      <c r="AA27" s="237"/>
      <c r="AB27" s="404">
        <v>20.967741935483872</v>
      </c>
      <c r="AC27" s="333"/>
      <c r="AD27" s="325"/>
      <c r="AE27" s="325"/>
      <c r="AF27" s="325"/>
      <c r="AG27" s="325"/>
      <c r="AH27" s="325"/>
      <c r="AI27" s="325"/>
      <c r="AJ27" s="325"/>
    </row>
    <row r="28" spans="4:36" s="323" customFormat="1" ht="11.25" customHeight="1">
      <c r="D28" s="323" t="s">
        <v>127</v>
      </c>
      <c r="E28" s="323" t="s">
        <v>636</v>
      </c>
      <c r="F28" s="323" t="s">
        <v>781</v>
      </c>
      <c r="H28" s="404">
        <v>96.40831758034027</v>
      </c>
      <c r="I28" s="404"/>
      <c r="J28" s="404">
        <v>0.3780718336483932</v>
      </c>
      <c r="K28" s="404"/>
      <c r="L28" s="404">
        <v>3.213610586011342</v>
      </c>
      <c r="M28" s="237"/>
      <c r="N28" s="404">
        <v>77.6937618147448</v>
      </c>
      <c r="O28" s="404"/>
      <c r="P28" s="404">
        <v>13.42155009451796</v>
      </c>
      <c r="Q28" s="404"/>
      <c r="R28" s="404">
        <v>8.88468809073724</v>
      </c>
      <c r="S28" s="234"/>
      <c r="T28" s="234">
        <v>512</v>
      </c>
      <c r="U28" s="265"/>
      <c r="V28" s="234">
        <v>396</v>
      </c>
      <c r="W28" s="234"/>
      <c r="X28" s="404">
        <v>77.34375</v>
      </c>
      <c r="Y28" s="237"/>
      <c r="Z28" s="405" t="str">
        <f t="shared" si="0"/>
        <v>74 - 81</v>
      </c>
      <c r="AA28" s="237"/>
      <c r="AB28" s="404">
        <v>26.071428571428573</v>
      </c>
      <c r="AC28" s="333"/>
      <c r="AD28" s="325"/>
      <c r="AE28" s="325"/>
      <c r="AF28" s="325"/>
      <c r="AG28" s="325"/>
      <c r="AH28" s="325"/>
      <c r="AI28" s="325"/>
      <c r="AJ28" s="325"/>
    </row>
    <row r="29" spans="4:36" s="323" customFormat="1" ht="11.25" customHeight="1">
      <c r="D29" s="323" t="s">
        <v>132</v>
      </c>
      <c r="E29" s="323" t="s">
        <v>637</v>
      </c>
      <c r="F29" s="323" t="s">
        <v>133</v>
      </c>
      <c r="H29" s="404">
        <v>93.1098696461825</v>
      </c>
      <c r="I29" s="404"/>
      <c r="J29" s="404">
        <v>6.33147113594041</v>
      </c>
      <c r="K29" s="404"/>
      <c r="L29" s="404">
        <v>0.5586592178770949</v>
      </c>
      <c r="M29" s="237"/>
      <c r="N29" s="404">
        <v>83.61266294227188</v>
      </c>
      <c r="O29" s="404"/>
      <c r="P29" s="404">
        <v>8.193668528864059</v>
      </c>
      <c r="Q29" s="404"/>
      <c r="R29" s="404">
        <v>8.193668528864059</v>
      </c>
      <c r="S29" s="234"/>
      <c r="T29" s="234">
        <v>534</v>
      </c>
      <c r="U29" s="265"/>
      <c r="V29" s="234">
        <v>446</v>
      </c>
      <c r="W29" s="234"/>
      <c r="X29" s="404">
        <v>83.52059925093633</v>
      </c>
      <c r="Y29" s="237"/>
      <c r="Z29" s="405" t="str">
        <f t="shared" si="0"/>
        <v>80 - 86</v>
      </c>
      <c r="AA29" s="237"/>
      <c r="AB29" s="404">
        <v>20.233463035019454</v>
      </c>
      <c r="AC29" s="333"/>
      <c r="AD29" s="325"/>
      <c r="AE29" s="325"/>
      <c r="AF29" s="325"/>
      <c r="AG29" s="325"/>
      <c r="AH29" s="325"/>
      <c r="AI29" s="325"/>
      <c r="AJ29" s="325"/>
    </row>
    <row r="30" spans="4:36" s="323" customFormat="1" ht="11.25" customHeight="1">
      <c r="D30" s="323" t="s">
        <v>134</v>
      </c>
      <c r="E30" s="323" t="s">
        <v>638</v>
      </c>
      <c r="F30" s="323" t="s">
        <v>543</v>
      </c>
      <c r="H30" s="404">
        <v>90.625</v>
      </c>
      <c r="I30" s="404"/>
      <c r="J30" s="404">
        <v>8.75</v>
      </c>
      <c r="K30" s="404"/>
      <c r="L30" s="404">
        <v>0.625</v>
      </c>
      <c r="M30" s="237"/>
      <c r="N30" s="404">
        <v>78.4375</v>
      </c>
      <c r="O30" s="404"/>
      <c r="P30" s="404">
        <v>13.59375</v>
      </c>
      <c r="Q30" s="404"/>
      <c r="R30" s="404">
        <v>7.96875</v>
      </c>
      <c r="S30" s="234"/>
      <c r="T30" s="234">
        <v>636</v>
      </c>
      <c r="U30" s="265"/>
      <c r="V30" s="234">
        <v>500</v>
      </c>
      <c r="W30" s="234"/>
      <c r="X30" s="404">
        <v>78.61635220125787</v>
      </c>
      <c r="Y30" s="237"/>
      <c r="Z30" s="405" t="str">
        <f t="shared" si="0"/>
        <v>75 - 82</v>
      </c>
      <c r="AA30" s="237"/>
      <c r="AB30" s="404">
        <v>21.49532710280374</v>
      </c>
      <c r="AC30" s="333"/>
      <c r="AD30" s="325"/>
      <c r="AE30" s="325"/>
      <c r="AF30" s="325"/>
      <c r="AG30" s="325"/>
      <c r="AH30" s="325"/>
      <c r="AI30" s="325"/>
      <c r="AJ30" s="325"/>
    </row>
    <row r="31" spans="4:36" s="323" customFormat="1" ht="11.25" customHeight="1">
      <c r="D31" s="323" t="s">
        <v>390</v>
      </c>
      <c r="E31" s="323" t="s">
        <v>639</v>
      </c>
      <c r="F31" s="323" t="s">
        <v>782</v>
      </c>
      <c r="H31" s="404">
        <v>95.98765432098766</v>
      </c>
      <c r="I31" s="404"/>
      <c r="J31" s="404">
        <v>0.30864197530864196</v>
      </c>
      <c r="K31" s="404"/>
      <c r="L31" s="404">
        <v>3.7037037037037033</v>
      </c>
      <c r="M31" s="237"/>
      <c r="N31" s="404">
        <v>68.20987654320987</v>
      </c>
      <c r="O31" s="404"/>
      <c r="P31" s="404">
        <v>19.1358024691358</v>
      </c>
      <c r="Q31" s="404"/>
      <c r="R31" s="404">
        <v>12.654320987654321</v>
      </c>
      <c r="S31" s="234"/>
      <c r="T31" s="234">
        <v>312</v>
      </c>
      <c r="U31" s="265"/>
      <c r="V31" s="234">
        <v>212</v>
      </c>
      <c r="W31" s="234"/>
      <c r="X31" s="404">
        <v>67.94871794871796</v>
      </c>
      <c r="Y31" s="237"/>
      <c r="Z31" s="405" t="str">
        <f t="shared" si="0"/>
        <v>63 - 73</v>
      </c>
      <c r="AA31" s="237"/>
      <c r="AB31" s="404">
        <v>28.289473684210524</v>
      </c>
      <c r="AC31" s="333"/>
      <c r="AD31" s="325"/>
      <c r="AE31" s="325"/>
      <c r="AF31" s="325"/>
      <c r="AG31" s="325"/>
      <c r="AH31" s="325"/>
      <c r="AI31" s="325"/>
      <c r="AJ31" s="325"/>
    </row>
    <row r="32" spans="4:36" s="323" customFormat="1" ht="11.25" customHeight="1">
      <c r="D32" s="323" t="s">
        <v>135</v>
      </c>
      <c r="E32" s="323" t="s">
        <v>640</v>
      </c>
      <c r="F32" s="323" t="s">
        <v>136</v>
      </c>
      <c r="H32" s="404">
        <v>96.25935162094763</v>
      </c>
      <c r="I32" s="404"/>
      <c r="J32" s="404">
        <v>1.7456359102244388</v>
      </c>
      <c r="K32" s="404"/>
      <c r="L32" s="404">
        <v>1.99501246882793</v>
      </c>
      <c r="M32" s="237"/>
      <c r="N32" s="404">
        <v>77.0573566084788</v>
      </c>
      <c r="O32" s="404"/>
      <c r="P32" s="404">
        <v>13.466334164588527</v>
      </c>
      <c r="Q32" s="404"/>
      <c r="R32" s="404">
        <v>9.476309226932669</v>
      </c>
      <c r="S32" s="234"/>
      <c r="T32" s="234">
        <v>393</v>
      </c>
      <c r="U32" s="265"/>
      <c r="V32" s="234">
        <v>301</v>
      </c>
      <c r="W32" s="234"/>
      <c r="X32" s="404">
        <v>76.59033078880407</v>
      </c>
      <c r="Y32" s="237"/>
      <c r="Z32" s="405" t="str">
        <f t="shared" si="0"/>
        <v>72 - 81</v>
      </c>
      <c r="AA32" s="237"/>
      <c r="AB32" s="404">
        <v>18.64406779661017</v>
      </c>
      <c r="AC32" s="333"/>
      <c r="AD32" s="325"/>
      <c r="AE32" s="325"/>
      <c r="AF32" s="325"/>
      <c r="AG32" s="325"/>
      <c r="AH32" s="325"/>
      <c r="AI32" s="325"/>
      <c r="AJ32" s="325"/>
    </row>
    <row r="33" spans="4:36" s="323" customFormat="1" ht="11.25" customHeight="1">
      <c r="D33" s="323" t="s">
        <v>137</v>
      </c>
      <c r="E33" s="323" t="s">
        <v>641</v>
      </c>
      <c r="F33" s="323" t="s">
        <v>138</v>
      </c>
      <c r="H33" s="404">
        <v>94.1656942823804</v>
      </c>
      <c r="I33" s="404"/>
      <c r="J33" s="404">
        <v>1.9836639439906651</v>
      </c>
      <c r="K33" s="404"/>
      <c r="L33" s="404">
        <v>3.8506417736289387</v>
      </c>
      <c r="M33" s="237"/>
      <c r="N33" s="404">
        <v>65.92765460910151</v>
      </c>
      <c r="O33" s="404"/>
      <c r="P33" s="404">
        <v>22.170361726954493</v>
      </c>
      <c r="Q33" s="404"/>
      <c r="R33" s="404">
        <v>11.90198366394399</v>
      </c>
      <c r="S33" s="234"/>
      <c r="T33" s="234">
        <v>824</v>
      </c>
      <c r="U33" s="265"/>
      <c r="V33" s="234">
        <v>536</v>
      </c>
      <c r="W33" s="234"/>
      <c r="X33" s="404">
        <v>65.0485436893204</v>
      </c>
      <c r="Y33" s="237"/>
      <c r="Z33" s="405" t="str">
        <f t="shared" si="0"/>
        <v>62 - 68</v>
      </c>
      <c r="AA33" s="237"/>
      <c r="AB33" s="404">
        <v>24.780701754385966</v>
      </c>
      <c r="AC33" s="333"/>
      <c r="AD33" s="325"/>
      <c r="AE33" s="325"/>
      <c r="AF33" s="325"/>
      <c r="AG33" s="325"/>
      <c r="AH33" s="325"/>
      <c r="AI33" s="325"/>
      <c r="AJ33" s="325"/>
    </row>
    <row r="34" spans="8:36" s="323" customFormat="1" ht="9" customHeight="1">
      <c r="H34" s="401"/>
      <c r="I34" s="401"/>
      <c r="J34" s="401"/>
      <c r="K34" s="401"/>
      <c r="L34" s="401"/>
      <c r="M34" s="236"/>
      <c r="N34" s="401"/>
      <c r="O34" s="401"/>
      <c r="P34" s="401"/>
      <c r="Q34" s="401"/>
      <c r="R34" s="401"/>
      <c r="S34" s="233"/>
      <c r="T34" s="233"/>
      <c r="U34" s="265"/>
      <c r="V34" s="233"/>
      <c r="W34" s="233"/>
      <c r="X34" s="401"/>
      <c r="Y34" s="236"/>
      <c r="Z34" s="401"/>
      <c r="AA34" s="236"/>
      <c r="AB34" s="401"/>
      <c r="AC34" s="333"/>
      <c r="AD34" s="325"/>
      <c r="AE34" s="325"/>
      <c r="AF34" s="325"/>
      <c r="AG34" s="325"/>
      <c r="AH34" s="325"/>
      <c r="AI34" s="325"/>
      <c r="AJ34" s="325"/>
    </row>
    <row r="35" spans="1:36" s="323" customFormat="1" ht="12" customHeight="1">
      <c r="A35" s="322"/>
      <c r="B35" s="322" t="s">
        <v>826</v>
      </c>
      <c r="C35" s="322"/>
      <c r="D35" s="322"/>
      <c r="E35" s="322"/>
      <c r="F35" s="322"/>
      <c r="G35" s="322"/>
      <c r="H35" s="401">
        <v>47.381375080697225</v>
      </c>
      <c r="I35" s="401"/>
      <c r="J35" s="401">
        <v>50.96433182698515</v>
      </c>
      <c r="K35" s="401"/>
      <c r="L35" s="401">
        <v>1.6542930923176242</v>
      </c>
      <c r="M35" s="236"/>
      <c r="N35" s="401">
        <v>79.98305358295674</v>
      </c>
      <c r="O35" s="401"/>
      <c r="P35" s="401">
        <v>11.955293737895415</v>
      </c>
      <c r="Q35" s="401"/>
      <c r="R35" s="401">
        <v>8.061652679147837</v>
      </c>
      <c r="S35" s="233"/>
      <c r="T35" s="233">
        <v>24374</v>
      </c>
      <c r="U35" s="265"/>
      <c r="V35" s="233">
        <v>19466</v>
      </c>
      <c r="W35" s="233"/>
      <c r="X35" s="401">
        <v>79.86378928366292</v>
      </c>
      <c r="Y35" s="236"/>
      <c r="Z35" s="403" t="str">
        <f>TEXT(100*((2*V35)+(1.96^2)-(1.96*(1.96^2+(4*V35*(1-(X35/100))))^0.5))/(2*(T35+1.96^2)),"0")&amp;" - "&amp;TEXT(100*((2*V35)+(1.96^2)+(1.96*(1.96^2+(4*V35*(1-(X35/100))))^0.5))/(2*(T35+1.96^2)),"0")</f>
        <v>79 - 80</v>
      </c>
      <c r="AA35" s="236"/>
      <c r="AB35" s="401">
        <v>25.027356573393778</v>
      </c>
      <c r="AC35" s="333"/>
      <c r="AD35" s="325"/>
      <c r="AE35" s="325"/>
      <c r="AF35" s="325"/>
      <c r="AG35" s="325"/>
      <c r="AH35" s="325"/>
      <c r="AI35" s="325"/>
      <c r="AJ35" s="325"/>
    </row>
    <row r="36" spans="8:36" s="323" customFormat="1" ht="4.5" customHeight="1">
      <c r="H36" s="404"/>
      <c r="I36" s="404"/>
      <c r="J36" s="404"/>
      <c r="K36" s="404"/>
      <c r="L36" s="404"/>
      <c r="M36" s="237"/>
      <c r="N36" s="404"/>
      <c r="O36" s="404"/>
      <c r="P36" s="404"/>
      <c r="Q36" s="404"/>
      <c r="R36" s="404"/>
      <c r="S36" s="234"/>
      <c r="T36" s="234"/>
      <c r="U36" s="265"/>
      <c r="V36" s="234"/>
      <c r="W36" s="234"/>
      <c r="X36" s="404"/>
      <c r="Y36" s="237"/>
      <c r="Z36" s="404"/>
      <c r="AA36" s="237"/>
      <c r="AB36" s="404"/>
      <c r="AC36" s="333"/>
      <c r="AD36" s="325"/>
      <c r="AE36" s="325"/>
      <c r="AF36" s="325"/>
      <c r="AG36" s="325"/>
      <c r="AH36" s="325"/>
      <c r="AI36" s="325"/>
      <c r="AJ36" s="325"/>
    </row>
    <row r="37" spans="4:36" s="323" customFormat="1" ht="11.25" customHeight="1">
      <c r="D37" s="323" t="s">
        <v>146</v>
      </c>
      <c r="E37" s="323" t="s">
        <v>642</v>
      </c>
      <c r="F37" s="323" t="s">
        <v>783</v>
      </c>
      <c r="H37" s="404">
        <v>51.536643026004725</v>
      </c>
      <c r="I37" s="404"/>
      <c r="J37" s="404">
        <v>47.87234042553192</v>
      </c>
      <c r="K37" s="404"/>
      <c r="L37" s="404">
        <v>0.5910165484633569</v>
      </c>
      <c r="M37" s="237"/>
      <c r="N37" s="404">
        <v>77.06855791962175</v>
      </c>
      <c r="O37" s="404"/>
      <c r="P37" s="404">
        <v>14.066193853427897</v>
      </c>
      <c r="Q37" s="404"/>
      <c r="R37" s="404">
        <v>8.865248226950355</v>
      </c>
      <c r="S37" s="234"/>
      <c r="T37" s="234">
        <v>841</v>
      </c>
      <c r="U37" s="265"/>
      <c r="V37" s="234">
        <v>648</v>
      </c>
      <c r="W37" s="234"/>
      <c r="X37" s="404">
        <v>77.05112960761</v>
      </c>
      <c r="Y37" s="237"/>
      <c r="Z37" s="405" t="str">
        <f aca="true" t="shared" si="1" ref="Z37:Z60">TEXT(100*((2*V37)+(1.96^2)-(1.96*(1.96^2+(4*V37*(1-(X37/100))))^0.5))/(2*(T37+1.96^2)),"0")&amp;" - "&amp;TEXT(100*((2*V37)+(1.96^2)+(1.96*(1.96^2+(4*V37*(1-(X37/100))))^0.5))/(2*(T37+1.96^2)),"0")</f>
        <v>74 - 80</v>
      </c>
      <c r="AA37" s="237"/>
      <c r="AB37" s="404">
        <v>21.09704641350211</v>
      </c>
      <c r="AC37" s="333"/>
      <c r="AD37" s="325"/>
      <c r="AE37" s="325"/>
      <c r="AF37" s="325"/>
      <c r="AG37" s="325"/>
      <c r="AH37" s="325"/>
      <c r="AI37" s="325"/>
      <c r="AJ37" s="325"/>
    </row>
    <row r="38" spans="4:36" s="323" customFormat="1" ht="11.25" customHeight="1">
      <c r="D38" s="323" t="s">
        <v>143</v>
      </c>
      <c r="E38" s="323" t="s">
        <v>643</v>
      </c>
      <c r="F38" s="323" t="s">
        <v>784</v>
      </c>
      <c r="H38" s="404">
        <v>92.07317073170732</v>
      </c>
      <c r="I38" s="404"/>
      <c r="J38" s="404">
        <v>4.67479674796748</v>
      </c>
      <c r="K38" s="404"/>
      <c r="L38" s="404">
        <v>3.2520325203252036</v>
      </c>
      <c r="M38" s="237"/>
      <c r="N38" s="404">
        <v>84.5528455284553</v>
      </c>
      <c r="O38" s="404"/>
      <c r="P38" s="404">
        <v>8.94308943089431</v>
      </c>
      <c r="Q38" s="404"/>
      <c r="R38" s="404">
        <v>6.504065040650407</v>
      </c>
      <c r="S38" s="234"/>
      <c r="T38" s="234">
        <v>476</v>
      </c>
      <c r="U38" s="265"/>
      <c r="V38" s="234">
        <v>402</v>
      </c>
      <c r="W38" s="234"/>
      <c r="X38" s="404">
        <v>84.45378151260505</v>
      </c>
      <c r="Y38" s="237"/>
      <c r="Z38" s="405" t="str">
        <f t="shared" si="1"/>
        <v>81 - 87</v>
      </c>
      <c r="AA38" s="237"/>
      <c r="AB38" s="404">
        <v>25.862068965517242</v>
      </c>
      <c r="AC38" s="333"/>
      <c r="AD38" s="325"/>
      <c r="AE38" s="325"/>
      <c r="AF38" s="325"/>
      <c r="AG38" s="325"/>
      <c r="AH38" s="325"/>
      <c r="AI38" s="325"/>
      <c r="AJ38" s="325"/>
    </row>
    <row r="39" spans="4:36" s="323" customFormat="1" ht="11.25" customHeight="1">
      <c r="D39" s="323" t="s">
        <v>144</v>
      </c>
      <c r="E39" s="323" t="s">
        <v>644</v>
      </c>
      <c r="F39" s="323" t="s">
        <v>145</v>
      </c>
      <c r="H39" s="404">
        <v>5.333333333333334</v>
      </c>
      <c r="I39" s="404"/>
      <c r="J39" s="404">
        <v>94.47619047619048</v>
      </c>
      <c r="K39" s="404"/>
      <c r="L39" s="404">
        <v>0.19047619047619047</v>
      </c>
      <c r="M39" s="237"/>
      <c r="N39" s="404">
        <v>80.38095238095238</v>
      </c>
      <c r="O39" s="404"/>
      <c r="P39" s="404">
        <v>11.047619047619047</v>
      </c>
      <c r="Q39" s="404"/>
      <c r="R39" s="404">
        <v>8.571428571428571</v>
      </c>
      <c r="S39" s="234"/>
      <c r="T39" s="234">
        <v>524</v>
      </c>
      <c r="U39" s="265"/>
      <c r="V39" s="234">
        <v>421</v>
      </c>
      <c r="W39" s="234"/>
      <c r="X39" s="404">
        <v>80.34351145038168</v>
      </c>
      <c r="Y39" s="237"/>
      <c r="Z39" s="405" t="str">
        <f t="shared" si="1"/>
        <v>77 - 84</v>
      </c>
      <c r="AA39" s="237"/>
      <c r="AB39" s="404">
        <v>24.264705882352942</v>
      </c>
      <c r="AC39" s="333"/>
      <c r="AD39" s="325"/>
      <c r="AE39" s="325"/>
      <c r="AF39" s="325"/>
      <c r="AG39" s="325"/>
      <c r="AH39" s="325"/>
      <c r="AI39" s="325"/>
      <c r="AJ39" s="325"/>
    </row>
    <row r="40" spans="4:36" s="323" customFormat="1" ht="11.25" customHeight="1">
      <c r="D40" s="323" t="s">
        <v>147</v>
      </c>
      <c r="E40" s="323" t="s">
        <v>645</v>
      </c>
      <c r="F40" s="323" t="s">
        <v>148</v>
      </c>
      <c r="H40" s="404">
        <v>37.9784102060844</v>
      </c>
      <c r="I40" s="404"/>
      <c r="J40" s="404">
        <v>60.84396467124632</v>
      </c>
      <c r="K40" s="404"/>
      <c r="L40" s="404">
        <v>1.1776251226692835</v>
      </c>
      <c r="M40" s="237"/>
      <c r="N40" s="404">
        <v>76.74190382728165</v>
      </c>
      <c r="O40" s="404"/>
      <c r="P40" s="404">
        <v>12.26692836113837</v>
      </c>
      <c r="Q40" s="404"/>
      <c r="R40" s="404">
        <v>10.99116781157998</v>
      </c>
      <c r="S40" s="234"/>
      <c r="T40" s="234">
        <v>1007</v>
      </c>
      <c r="U40" s="265"/>
      <c r="V40" s="234">
        <v>774</v>
      </c>
      <c r="W40" s="234"/>
      <c r="X40" s="404">
        <v>76.86196623634558</v>
      </c>
      <c r="Y40" s="237"/>
      <c r="Z40" s="405" t="str">
        <f t="shared" si="1"/>
        <v>74 - 79</v>
      </c>
      <c r="AA40" s="237"/>
      <c r="AB40" s="404">
        <v>22.954091816367264</v>
      </c>
      <c r="AC40" s="333"/>
      <c r="AD40" s="325"/>
      <c r="AE40" s="325"/>
      <c r="AF40" s="325"/>
      <c r="AG40" s="325"/>
      <c r="AH40" s="325"/>
      <c r="AI40" s="325"/>
      <c r="AJ40" s="325"/>
    </row>
    <row r="41" spans="4:36" s="323" customFormat="1" ht="11.25" customHeight="1">
      <c r="D41" s="323" t="s">
        <v>149</v>
      </c>
      <c r="E41" s="323" t="s">
        <v>646</v>
      </c>
      <c r="F41" s="323" t="s">
        <v>150</v>
      </c>
      <c r="H41" s="404">
        <v>24.564183835182252</v>
      </c>
      <c r="I41" s="404"/>
      <c r="J41" s="404">
        <v>73.69255150554676</v>
      </c>
      <c r="K41" s="404"/>
      <c r="L41" s="404">
        <v>1.7432646592709984</v>
      </c>
      <c r="M41" s="237"/>
      <c r="N41" s="404">
        <v>81.45800316957211</v>
      </c>
      <c r="O41" s="404"/>
      <c r="P41" s="404">
        <v>9.350237717908081</v>
      </c>
      <c r="Q41" s="404"/>
      <c r="R41" s="404">
        <v>9.19175911251981</v>
      </c>
      <c r="S41" s="234"/>
      <c r="T41" s="234">
        <v>620</v>
      </c>
      <c r="U41" s="265"/>
      <c r="V41" s="234">
        <v>507</v>
      </c>
      <c r="W41" s="234"/>
      <c r="X41" s="404">
        <v>81.7741935483871</v>
      </c>
      <c r="Y41" s="237"/>
      <c r="Z41" s="405" t="str">
        <f t="shared" si="1"/>
        <v>79 - 85</v>
      </c>
      <c r="AA41" s="237"/>
      <c r="AB41" s="404">
        <v>32.20858895705521</v>
      </c>
      <c r="AC41" s="333"/>
      <c r="AD41" s="325"/>
      <c r="AE41" s="325"/>
      <c r="AF41" s="325"/>
      <c r="AG41" s="325"/>
      <c r="AH41" s="325"/>
      <c r="AI41" s="325"/>
      <c r="AJ41" s="325"/>
    </row>
    <row r="42" spans="4:36" s="323" customFormat="1" ht="11.25" customHeight="1">
      <c r="D42" s="323" t="s">
        <v>391</v>
      </c>
      <c r="E42" s="323" t="s">
        <v>647</v>
      </c>
      <c r="F42" s="323" t="s">
        <v>785</v>
      </c>
      <c r="H42" s="404">
        <v>33.73913043478261</v>
      </c>
      <c r="I42" s="404"/>
      <c r="J42" s="404">
        <v>62.8695652173913</v>
      </c>
      <c r="K42" s="404"/>
      <c r="L42" s="404">
        <v>3.3913043478260874</v>
      </c>
      <c r="M42" s="237"/>
      <c r="N42" s="404">
        <v>73.21739130434783</v>
      </c>
      <c r="O42" s="404"/>
      <c r="P42" s="404">
        <v>17.304347826086957</v>
      </c>
      <c r="Q42" s="404"/>
      <c r="R42" s="404">
        <v>9.478260869565219</v>
      </c>
      <c r="S42" s="234"/>
      <c r="T42" s="234">
        <v>1111</v>
      </c>
      <c r="U42" s="265"/>
      <c r="V42" s="234">
        <v>807</v>
      </c>
      <c r="W42" s="234"/>
      <c r="X42" s="404">
        <v>72.63726372637264</v>
      </c>
      <c r="Y42" s="237"/>
      <c r="Z42" s="405" t="str">
        <f t="shared" si="1"/>
        <v>70 - 75</v>
      </c>
      <c r="AA42" s="237"/>
      <c r="AB42" s="404">
        <v>18.44331641285956</v>
      </c>
      <c r="AC42" s="333"/>
      <c r="AD42" s="325"/>
      <c r="AE42" s="325"/>
      <c r="AF42" s="325"/>
      <c r="AG42" s="325"/>
      <c r="AH42" s="325"/>
      <c r="AI42" s="325"/>
      <c r="AJ42" s="325"/>
    </row>
    <row r="43" spans="4:36" s="323" customFormat="1" ht="11.25" customHeight="1">
      <c r="D43" s="323" t="s">
        <v>392</v>
      </c>
      <c r="E43" s="323" t="s">
        <v>648</v>
      </c>
      <c r="F43" s="323" t="s">
        <v>458</v>
      </c>
      <c r="H43" s="404">
        <v>17.89679947746571</v>
      </c>
      <c r="I43" s="404"/>
      <c r="J43" s="404">
        <v>81.25408229915088</v>
      </c>
      <c r="K43" s="404"/>
      <c r="L43" s="404">
        <v>0.8491182233834096</v>
      </c>
      <c r="M43" s="237"/>
      <c r="N43" s="404">
        <v>81.51534944480731</v>
      </c>
      <c r="O43" s="404"/>
      <c r="P43" s="404">
        <v>9.797517962116265</v>
      </c>
      <c r="Q43" s="404"/>
      <c r="R43" s="404">
        <v>8.68713259307642</v>
      </c>
      <c r="S43" s="234"/>
      <c r="T43" s="234">
        <v>1518</v>
      </c>
      <c r="U43" s="265"/>
      <c r="V43" s="234">
        <v>1237</v>
      </c>
      <c r="W43" s="234"/>
      <c r="X43" s="404">
        <v>81.48880105401844</v>
      </c>
      <c r="Y43" s="237"/>
      <c r="Z43" s="405" t="str">
        <f t="shared" si="1"/>
        <v>79 - 83</v>
      </c>
      <c r="AA43" s="237"/>
      <c r="AB43" s="404">
        <v>24.53271028037383</v>
      </c>
      <c r="AC43" s="333"/>
      <c r="AD43" s="325"/>
      <c r="AE43" s="325"/>
      <c r="AF43" s="325"/>
      <c r="AG43" s="325"/>
      <c r="AH43" s="325"/>
      <c r="AI43" s="325"/>
      <c r="AJ43" s="325"/>
    </row>
    <row r="44" spans="1:36" s="322" customFormat="1" ht="11.25" customHeight="1">
      <c r="A44" s="323"/>
      <c r="B44" s="323"/>
      <c r="C44" s="323"/>
      <c r="D44" s="323" t="s">
        <v>459</v>
      </c>
      <c r="E44" s="323" t="s">
        <v>649</v>
      </c>
      <c r="F44" s="323" t="s">
        <v>786</v>
      </c>
      <c r="G44" s="323"/>
      <c r="H44" s="404">
        <v>94.43359375</v>
      </c>
      <c r="I44" s="404"/>
      <c r="J44" s="404">
        <v>3.90625</v>
      </c>
      <c r="K44" s="404"/>
      <c r="L44" s="404">
        <v>1.66015625</v>
      </c>
      <c r="M44" s="237"/>
      <c r="N44" s="404">
        <v>75</v>
      </c>
      <c r="O44" s="404"/>
      <c r="P44" s="404">
        <v>16.2109375</v>
      </c>
      <c r="Q44" s="404"/>
      <c r="R44" s="404">
        <v>8.7890625</v>
      </c>
      <c r="S44" s="234"/>
      <c r="T44" s="234">
        <v>1007</v>
      </c>
      <c r="U44" s="402"/>
      <c r="V44" s="234">
        <v>754</v>
      </c>
      <c r="W44" s="234"/>
      <c r="X44" s="404">
        <v>74.87586891757697</v>
      </c>
      <c r="Y44" s="237"/>
      <c r="Z44" s="405" t="str">
        <f t="shared" si="1"/>
        <v>72 - 77</v>
      </c>
      <c r="AA44" s="237"/>
      <c r="AB44" s="404">
        <v>18.026565464895636</v>
      </c>
      <c r="AC44" s="333"/>
      <c r="AD44" s="332"/>
      <c r="AE44" s="332"/>
      <c r="AF44" s="332"/>
      <c r="AG44" s="332"/>
      <c r="AH44" s="332"/>
      <c r="AI44" s="332"/>
      <c r="AJ44" s="332"/>
    </row>
    <row r="45" spans="4:36" s="323" customFormat="1" ht="11.25" customHeight="1">
      <c r="D45" s="323" t="s">
        <v>393</v>
      </c>
      <c r="E45" s="323" t="s">
        <v>650</v>
      </c>
      <c r="F45" s="323" t="s">
        <v>549</v>
      </c>
      <c r="H45" s="404">
        <v>91.00169779286928</v>
      </c>
      <c r="I45" s="404"/>
      <c r="J45" s="404">
        <v>6.451612903225806</v>
      </c>
      <c r="K45" s="404"/>
      <c r="L45" s="404">
        <v>2.5466893039049237</v>
      </c>
      <c r="M45" s="237"/>
      <c r="N45" s="404">
        <v>81.15449915110356</v>
      </c>
      <c r="O45" s="404"/>
      <c r="P45" s="404">
        <v>10.526315789473683</v>
      </c>
      <c r="Q45" s="404"/>
      <c r="R45" s="404">
        <v>8.31918505942275</v>
      </c>
      <c r="S45" s="234"/>
      <c r="T45" s="234">
        <v>1148</v>
      </c>
      <c r="U45" s="265"/>
      <c r="V45" s="234">
        <v>926</v>
      </c>
      <c r="W45" s="234"/>
      <c r="X45" s="404">
        <v>80.66202090592334</v>
      </c>
      <c r="Y45" s="237"/>
      <c r="Z45" s="405" t="str">
        <f t="shared" si="1"/>
        <v>78 - 83</v>
      </c>
      <c r="AA45" s="237"/>
      <c r="AB45" s="404">
        <v>23.619631901840492</v>
      </c>
      <c r="AC45" s="333"/>
      <c r="AD45" s="325"/>
      <c r="AE45" s="325"/>
      <c r="AF45" s="325"/>
      <c r="AG45" s="325"/>
      <c r="AH45" s="325"/>
      <c r="AI45" s="325"/>
      <c r="AJ45" s="325"/>
    </row>
    <row r="46" spans="4:36" s="323" customFormat="1" ht="11.25" customHeight="1">
      <c r="D46" s="323" t="s">
        <v>394</v>
      </c>
      <c r="E46" s="323" t="s">
        <v>651</v>
      </c>
      <c r="F46" s="323" t="s">
        <v>787</v>
      </c>
      <c r="H46" s="404">
        <v>14.985862393967956</v>
      </c>
      <c r="I46" s="404"/>
      <c r="J46" s="404">
        <v>83.60037700282751</v>
      </c>
      <c r="K46" s="404"/>
      <c r="L46" s="404">
        <v>1.413760603204524</v>
      </c>
      <c r="M46" s="237"/>
      <c r="N46" s="404">
        <v>80.11310084825635</v>
      </c>
      <c r="O46" s="404"/>
      <c r="P46" s="404">
        <v>11.592836946277098</v>
      </c>
      <c r="Q46" s="404"/>
      <c r="R46" s="404">
        <v>8.294062205466542</v>
      </c>
      <c r="S46" s="234"/>
      <c r="T46" s="234">
        <v>1046</v>
      </c>
      <c r="U46" s="265"/>
      <c r="V46" s="234">
        <v>836</v>
      </c>
      <c r="W46" s="234"/>
      <c r="X46" s="404">
        <v>79.92351816443595</v>
      </c>
      <c r="Y46" s="237"/>
      <c r="Z46" s="405" t="str">
        <f t="shared" si="1"/>
        <v>77 - 82</v>
      </c>
      <c r="AA46" s="237"/>
      <c r="AB46" s="404">
        <v>27.323420074349443</v>
      </c>
      <c r="AC46" s="333"/>
      <c r="AD46" s="325"/>
      <c r="AE46" s="325"/>
      <c r="AF46" s="325"/>
      <c r="AG46" s="325"/>
      <c r="AH46" s="325"/>
      <c r="AI46" s="325"/>
      <c r="AJ46" s="325"/>
    </row>
    <row r="47" spans="4:36" s="323" customFormat="1" ht="11.25" customHeight="1">
      <c r="D47" s="323" t="s">
        <v>395</v>
      </c>
      <c r="E47" s="323" t="s">
        <v>652</v>
      </c>
      <c r="F47" s="323" t="s">
        <v>788</v>
      </c>
      <c r="H47" s="404">
        <v>43.483870967741936</v>
      </c>
      <c r="I47" s="404"/>
      <c r="J47" s="404">
        <v>54.96774193548387</v>
      </c>
      <c r="K47" s="404"/>
      <c r="L47" s="404">
        <v>1.5483870967741935</v>
      </c>
      <c r="M47" s="237"/>
      <c r="N47" s="404">
        <v>80.12903225806451</v>
      </c>
      <c r="O47" s="404"/>
      <c r="P47" s="404">
        <v>9.806451612903226</v>
      </c>
      <c r="Q47" s="404"/>
      <c r="R47" s="404">
        <v>10.064516129032258</v>
      </c>
      <c r="S47" s="234"/>
      <c r="T47" s="234">
        <v>763</v>
      </c>
      <c r="U47" s="265"/>
      <c r="V47" s="234">
        <v>609</v>
      </c>
      <c r="W47" s="234"/>
      <c r="X47" s="404">
        <v>79.81651376146789</v>
      </c>
      <c r="Y47" s="237"/>
      <c r="Z47" s="405" t="str">
        <f t="shared" si="1"/>
        <v>77 - 83</v>
      </c>
      <c r="AA47" s="237"/>
      <c r="AB47" s="404">
        <v>23.484848484848484</v>
      </c>
      <c r="AC47" s="333"/>
      <c r="AD47" s="325"/>
      <c r="AE47" s="325"/>
      <c r="AF47" s="325"/>
      <c r="AG47" s="325"/>
      <c r="AH47" s="325"/>
      <c r="AI47" s="325"/>
      <c r="AJ47" s="325"/>
    </row>
    <row r="48" spans="4:36" s="323" customFormat="1" ht="11.25" customHeight="1">
      <c r="D48" s="323" t="s">
        <v>139</v>
      </c>
      <c r="E48" s="323" t="s">
        <v>653</v>
      </c>
      <c r="F48" s="323" t="s">
        <v>140</v>
      </c>
      <c r="H48" s="404">
        <v>85.81871345029239</v>
      </c>
      <c r="I48" s="404"/>
      <c r="J48" s="404">
        <v>12.865497076023392</v>
      </c>
      <c r="K48" s="404"/>
      <c r="L48" s="404">
        <v>1.3157894736842104</v>
      </c>
      <c r="M48" s="237"/>
      <c r="N48" s="404">
        <v>76.46198830409357</v>
      </c>
      <c r="O48" s="404"/>
      <c r="P48" s="404">
        <v>16.666666666666664</v>
      </c>
      <c r="Q48" s="404"/>
      <c r="R48" s="404">
        <v>6.871345029239766</v>
      </c>
      <c r="S48" s="234"/>
      <c r="T48" s="234">
        <v>675</v>
      </c>
      <c r="U48" s="265"/>
      <c r="V48" s="234">
        <v>515</v>
      </c>
      <c r="W48" s="234"/>
      <c r="X48" s="404">
        <v>76.29629629629629</v>
      </c>
      <c r="Y48" s="237"/>
      <c r="Z48" s="405" t="str">
        <f t="shared" si="1"/>
        <v>73 - 79</v>
      </c>
      <c r="AA48" s="237"/>
      <c r="AB48" s="404">
        <v>27.058823529411764</v>
      </c>
      <c r="AC48" s="333"/>
      <c r="AD48" s="325"/>
      <c r="AE48" s="325"/>
      <c r="AF48" s="325"/>
      <c r="AG48" s="325"/>
      <c r="AH48" s="325"/>
      <c r="AI48" s="325"/>
      <c r="AJ48" s="325"/>
    </row>
    <row r="49" spans="4:36" s="323" customFormat="1" ht="11.25" customHeight="1">
      <c r="D49" s="323" t="s">
        <v>396</v>
      </c>
      <c r="E49" s="323" t="s">
        <v>654</v>
      </c>
      <c r="F49" s="323" t="s">
        <v>460</v>
      </c>
      <c r="H49" s="404">
        <v>83.77440347071582</v>
      </c>
      <c r="I49" s="404"/>
      <c r="J49" s="404">
        <v>14.577006507592191</v>
      </c>
      <c r="K49" s="404"/>
      <c r="L49" s="404">
        <v>1.648590021691974</v>
      </c>
      <c r="M49" s="237"/>
      <c r="N49" s="404">
        <v>77.31019522776572</v>
      </c>
      <c r="O49" s="404"/>
      <c r="P49" s="404">
        <v>14.620390455531455</v>
      </c>
      <c r="Q49" s="404"/>
      <c r="R49" s="404">
        <v>8.069414316702819</v>
      </c>
      <c r="S49" s="234"/>
      <c r="T49" s="234">
        <v>2267</v>
      </c>
      <c r="U49" s="265"/>
      <c r="V49" s="234">
        <v>1748</v>
      </c>
      <c r="W49" s="234"/>
      <c r="X49" s="404">
        <v>77.10630789589766</v>
      </c>
      <c r="Y49" s="237"/>
      <c r="Z49" s="405" t="str">
        <f t="shared" si="1"/>
        <v>75 - 79</v>
      </c>
      <c r="AA49" s="237"/>
      <c r="AB49" s="404">
        <v>26.38190954773869</v>
      </c>
      <c r="AC49" s="333"/>
      <c r="AD49" s="325"/>
      <c r="AE49" s="325"/>
      <c r="AF49" s="325"/>
      <c r="AG49" s="325"/>
      <c r="AH49" s="325"/>
      <c r="AI49" s="325"/>
      <c r="AJ49" s="325"/>
    </row>
    <row r="50" spans="4:36" s="323" customFormat="1" ht="11.25" customHeight="1">
      <c r="D50" s="323" t="s">
        <v>397</v>
      </c>
      <c r="E50" s="323" t="s">
        <v>655</v>
      </c>
      <c r="F50" s="323" t="s">
        <v>461</v>
      </c>
      <c r="H50" s="404">
        <v>21.45748987854251</v>
      </c>
      <c r="I50" s="404"/>
      <c r="J50" s="404">
        <v>77.09176788124157</v>
      </c>
      <c r="K50" s="404"/>
      <c r="L50" s="404">
        <v>1.4507422402159245</v>
      </c>
      <c r="M50" s="237"/>
      <c r="N50" s="404">
        <v>83.46828609986505</v>
      </c>
      <c r="O50" s="404"/>
      <c r="P50" s="404">
        <v>9.27800269905533</v>
      </c>
      <c r="Q50" s="404"/>
      <c r="R50" s="404">
        <v>7.253711201079622</v>
      </c>
      <c r="S50" s="234"/>
      <c r="T50" s="234">
        <v>2921</v>
      </c>
      <c r="U50" s="265"/>
      <c r="V50" s="234">
        <v>2444</v>
      </c>
      <c r="W50" s="234"/>
      <c r="X50" s="404">
        <v>83.66997603560424</v>
      </c>
      <c r="Y50" s="237"/>
      <c r="Z50" s="405" t="str">
        <f t="shared" si="1"/>
        <v>82 - 85</v>
      </c>
      <c r="AA50" s="237"/>
      <c r="AB50" s="404">
        <v>26.74339878131347</v>
      </c>
      <c r="AC50" s="333"/>
      <c r="AD50" s="325"/>
      <c r="AE50" s="325"/>
      <c r="AF50" s="325"/>
      <c r="AG50" s="325"/>
      <c r="AH50" s="325"/>
      <c r="AI50" s="325"/>
      <c r="AJ50" s="325"/>
    </row>
    <row r="51" spans="4:36" s="323" customFormat="1" ht="11.25" customHeight="1">
      <c r="D51" s="323" t="s">
        <v>398</v>
      </c>
      <c r="E51" s="323" t="s">
        <v>656</v>
      </c>
      <c r="F51" s="323" t="s">
        <v>548</v>
      </c>
      <c r="H51" s="404">
        <v>29.942693409742123</v>
      </c>
      <c r="I51" s="404"/>
      <c r="J51" s="404">
        <v>69.48424068767909</v>
      </c>
      <c r="K51" s="404"/>
      <c r="L51" s="404">
        <v>0.5730659025787965</v>
      </c>
      <c r="M51" s="237"/>
      <c r="N51" s="404">
        <v>80.08595988538681</v>
      </c>
      <c r="O51" s="404"/>
      <c r="P51" s="404">
        <v>13.896848137535816</v>
      </c>
      <c r="Q51" s="404"/>
      <c r="R51" s="404">
        <v>6.017191977077363</v>
      </c>
      <c r="S51" s="234"/>
      <c r="T51" s="234">
        <v>694</v>
      </c>
      <c r="U51" s="265"/>
      <c r="V51" s="234">
        <v>555</v>
      </c>
      <c r="W51" s="234"/>
      <c r="X51" s="404">
        <v>79.97118155619597</v>
      </c>
      <c r="Y51" s="237"/>
      <c r="Z51" s="405" t="str">
        <f t="shared" si="1"/>
        <v>77 - 83</v>
      </c>
      <c r="AA51" s="237"/>
      <c r="AB51" s="404">
        <v>17.302798982188293</v>
      </c>
      <c r="AC51" s="333"/>
      <c r="AD51" s="325"/>
      <c r="AE51" s="325"/>
      <c r="AF51" s="325"/>
      <c r="AG51" s="325"/>
      <c r="AH51" s="325"/>
      <c r="AI51" s="325"/>
      <c r="AJ51" s="325"/>
    </row>
    <row r="52" spans="4:36" s="323" customFormat="1" ht="11.25" customHeight="1">
      <c r="D52" s="323" t="s">
        <v>151</v>
      </c>
      <c r="E52" s="323" t="s">
        <v>657</v>
      </c>
      <c r="F52" s="323" t="s">
        <v>152</v>
      </c>
      <c r="H52" s="404">
        <v>48.93882646691635</v>
      </c>
      <c r="I52" s="404"/>
      <c r="J52" s="404">
        <v>49.56304619225968</v>
      </c>
      <c r="K52" s="404"/>
      <c r="L52" s="404">
        <v>1.4981273408239701</v>
      </c>
      <c r="M52" s="237"/>
      <c r="N52" s="404">
        <v>83.89513108614233</v>
      </c>
      <c r="O52" s="404"/>
      <c r="P52" s="404">
        <v>8.3645443196005</v>
      </c>
      <c r="Q52" s="404"/>
      <c r="R52" s="404">
        <v>7.740324594257178</v>
      </c>
      <c r="S52" s="234"/>
      <c r="T52" s="234">
        <v>789</v>
      </c>
      <c r="U52" s="265"/>
      <c r="V52" s="234">
        <v>660</v>
      </c>
      <c r="W52" s="234"/>
      <c r="X52" s="404">
        <v>83.65019011406845</v>
      </c>
      <c r="Y52" s="237"/>
      <c r="Z52" s="405" t="str">
        <f t="shared" si="1"/>
        <v>81 - 86</v>
      </c>
      <c r="AA52" s="237"/>
      <c r="AB52" s="404">
        <v>24.691358024691358</v>
      </c>
      <c r="AC52" s="333"/>
      <c r="AD52" s="325"/>
      <c r="AE52" s="325"/>
      <c r="AF52" s="325"/>
      <c r="AG52" s="325"/>
      <c r="AH52" s="325"/>
      <c r="AI52" s="325"/>
      <c r="AJ52" s="325"/>
    </row>
    <row r="53" spans="4:36" s="323" customFormat="1" ht="11.25" customHeight="1">
      <c r="D53" s="323" t="s">
        <v>153</v>
      </c>
      <c r="E53" s="323" t="s">
        <v>658</v>
      </c>
      <c r="F53" s="323" t="s">
        <v>789</v>
      </c>
      <c r="H53" s="404">
        <v>54.659498207885306</v>
      </c>
      <c r="I53" s="404"/>
      <c r="J53" s="404">
        <v>42.92114695340502</v>
      </c>
      <c r="K53" s="404"/>
      <c r="L53" s="404">
        <v>2.4193548387096775</v>
      </c>
      <c r="M53" s="237"/>
      <c r="N53" s="404">
        <v>75.98566308243727</v>
      </c>
      <c r="O53" s="404"/>
      <c r="P53" s="404">
        <v>15.053763440860216</v>
      </c>
      <c r="Q53" s="404"/>
      <c r="R53" s="404">
        <v>8.960573476702509</v>
      </c>
      <c r="S53" s="234"/>
      <c r="T53" s="234">
        <v>1089</v>
      </c>
      <c r="U53" s="265"/>
      <c r="V53" s="234">
        <v>823</v>
      </c>
      <c r="W53" s="234"/>
      <c r="X53" s="404">
        <v>75.57392102846649</v>
      </c>
      <c r="Y53" s="237"/>
      <c r="Z53" s="405" t="str">
        <f t="shared" si="1"/>
        <v>73 - 78</v>
      </c>
      <c r="AA53" s="237"/>
      <c r="AB53" s="404">
        <v>25.217391304347824</v>
      </c>
      <c r="AC53" s="333"/>
      <c r="AD53" s="325"/>
      <c r="AE53" s="325"/>
      <c r="AF53" s="325"/>
      <c r="AG53" s="325"/>
      <c r="AH53" s="325"/>
      <c r="AI53" s="325"/>
      <c r="AJ53" s="325"/>
    </row>
    <row r="54" spans="4:36" s="323" customFormat="1" ht="11.25" customHeight="1">
      <c r="D54" s="323" t="s">
        <v>399</v>
      </c>
      <c r="E54" s="323" t="s">
        <v>659</v>
      </c>
      <c r="F54" s="323" t="s">
        <v>462</v>
      </c>
      <c r="H54" s="404">
        <v>81.79800221975583</v>
      </c>
      <c r="I54" s="404"/>
      <c r="J54" s="404">
        <v>16.64816870144284</v>
      </c>
      <c r="K54" s="404"/>
      <c r="L54" s="404">
        <v>1.553829078801332</v>
      </c>
      <c r="M54" s="237"/>
      <c r="N54" s="404">
        <v>80.57713651498335</v>
      </c>
      <c r="O54" s="404"/>
      <c r="P54" s="404">
        <v>13.429522752497224</v>
      </c>
      <c r="Q54" s="404"/>
      <c r="R54" s="404">
        <v>5.993340732519423</v>
      </c>
      <c r="S54" s="234"/>
      <c r="T54" s="234">
        <v>887</v>
      </c>
      <c r="U54" s="265"/>
      <c r="V54" s="234">
        <v>712</v>
      </c>
      <c r="W54" s="234"/>
      <c r="X54" s="404">
        <v>80.27057497181511</v>
      </c>
      <c r="Y54" s="237"/>
      <c r="Z54" s="405" t="str">
        <f t="shared" si="1"/>
        <v>78 - 83</v>
      </c>
      <c r="AA54" s="237"/>
      <c r="AB54" s="404">
        <v>26.506024096385545</v>
      </c>
      <c r="AC54" s="333"/>
      <c r="AD54" s="325"/>
      <c r="AE54" s="325"/>
      <c r="AF54" s="325"/>
      <c r="AG54" s="325"/>
      <c r="AH54" s="325"/>
      <c r="AI54" s="325"/>
      <c r="AJ54" s="325"/>
    </row>
    <row r="55" spans="4:36" s="323" customFormat="1" ht="11.25" customHeight="1">
      <c r="D55" s="323" t="s">
        <v>154</v>
      </c>
      <c r="E55" s="323" t="s">
        <v>660</v>
      </c>
      <c r="F55" s="323" t="s">
        <v>790</v>
      </c>
      <c r="H55" s="404">
        <v>29.418604651162788</v>
      </c>
      <c r="I55" s="404"/>
      <c r="J55" s="404">
        <v>68.25581395348837</v>
      </c>
      <c r="K55" s="404"/>
      <c r="L55" s="404">
        <v>2.3255813953488373</v>
      </c>
      <c r="M55" s="237"/>
      <c r="N55" s="404">
        <v>79.88372093023256</v>
      </c>
      <c r="O55" s="404"/>
      <c r="P55" s="404">
        <v>12.790697674418606</v>
      </c>
      <c r="Q55" s="404"/>
      <c r="R55" s="404">
        <v>7.325581395348838</v>
      </c>
      <c r="S55" s="234"/>
      <c r="T55" s="234">
        <v>840</v>
      </c>
      <c r="U55" s="265"/>
      <c r="V55" s="234">
        <v>670</v>
      </c>
      <c r="W55" s="234"/>
      <c r="X55" s="404">
        <v>79.76190476190477</v>
      </c>
      <c r="Y55" s="237"/>
      <c r="Z55" s="405" t="str">
        <f t="shared" si="1"/>
        <v>77 - 82</v>
      </c>
      <c r="AA55" s="237"/>
      <c r="AB55" s="404">
        <v>28.708133971291865</v>
      </c>
      <c r="AC55" s="333"/>
      <c r="AD55" s="325"/>
      <c r="AE55" s="325"/>
      <c r="AF55" s="325"/>
      <c r="AG55" s="325"/>
      <c r="AH55" s="325"/>
      <c r="AI55" s="325"/>
      <c r="AJ55" s="325"/>
    </row>
    <row r="56" spans="4:36" s="323" customFormat="1" ht="11.25" customHeight="1">
      <c r="D56" s="323" t="s">
        <v>155</v>
      </c>
      <c r="E56" s="323" t="s">
        <v>661</v>
      </c>
      <c r="F56" s="323" t="s">
        <v>791</v>
      </c>
      <c r="H56" s="404">
        <v>43.52482960077897</v>
      </c>
      <c r="I56" s="404"/>
      <c r="J56" s="404">
        <v>55.11197663096398</v>
      </c>
      <c r="K56" s="404"/>
      <c r="L56" s="404">
        <v>1.3631937682570594</v>
      </c>
      <c r="M56" s="237"/>
      <c r="N56" s="404">
        <v>83.93378773125607</v>
      </c>
      <c r="O56" s="404"/>
      <c r="P56" s="404">
        <v>8.95813047711782</v>
      </c>
      <c r="Q56" s="404"/>
      <c r="R56" s="404">
        <v>7.108081791626096</v>
      </c>
      <c r="S56" s="234"/>
      <c r="T56" s="234">
        <v>1013</v>
      </c>
      <c r="U56" s="265"/>
      <c r="V56" s="234">
        <v>851</v>
      </c>
      <c r="W56" s="234"/>
      <c r="X56" s="404">
        <v>84.00789733464956</v>
      </c>
      <c r="Y56" s="237"/>
      <c r="Z56" s="405" t="str">
        <f t="shared" si="1"/>
        <v>82 - 86</v>
      </c>
      <c r="AA56" s="237"/>
      <c r="AB56" s="404">
        <v>27.683615819209038</v>
      </c>
      <c r="AC56" s="333"/>
      <c r="AD56" s="325"/>
      <c r="AE56" s="325"/>
      <c r="AF56" s="325"/>
      <c r="AG56" s="325"/>
      <c r="AH56" s="325"/>
      <c r="AI56" s="325"/>
      <c r="AJ56" s="325"/>
    </row>
    <row r="57" spans="4:36" s="323" customFormat="1" ht="11.25" customHeight="1">
      <c r="D57" s="323" t="s">
        <v>400</v>
      </c>
      <c r="E57" s="323" t="s">
        <v>662</v>
      </c>
      <c r="F57" s="323" t="s">
        <v>463</v>
      </c>
      <c r="H57" s="404">
        <v>8.47457627118644</v>
      </c>
      <c r="I57" s="404"/>
      <c r="J57" s="404">
        <v>89.4393741851369</v>
      </c>
      <c r="K57" s="404"/>
      <c r="L57" s="404">
        <v>2.0860495436766624</v>
      </c>
      <c r="M57" s="237"/>
      <c r="N57" s="404">
        <v>81.09517601043025</v>
      </c>
      <c r="O57" s="404"/>
      <c r="P57" s="404">
        <v>11.734028683181226</v>
      </c>
      <c r="Q57" s="404"/>
      <c r="R57" s="404">
        <v>7.170795306388526</v>
      </c>
      <c r="S57" s="234"/>
      <c r="T57" s="234">
        <v>751</v>
      </c>
      <c r="U57" s="265"/>
      <c r="V57" s="234">
        <v>607</v>
      </c>
      <c r="W57" s="234"/>
      <c r="X57" s="404">
        <v>80.82556591211718</v>
      </c>
      <c r="Y57" s="237"/>
      <c r="Z57" s="405" t="str">
        <f t="shared" si="1"/>
        <v>78 - 83</v>
      </c>
      <c r="AA57" s="237"/>
      <c r="AB57" s="404">
        <v>27.371273712737125</v>
      </c>
      <c r="AC57" s="333"/>
      <c r="AD57" s="325"/>
      <c r="AE57" s="325"/>
      <c r="AF57" s="325"/>
      <c r="AG57" s="325"/>
      <c r="AH57" s="325"/>
      <c r="AI57" s="325"/>
      <c r="AJ57" s="325"/>
    </row>
    <row r="58" spans="4:36" s="323" customFormat="1" ht="11.25" customHeight="1">
      <c r="D58" s="323" t="s">
        <v>141</v>
      </c>
      <c r="E58" s="323" t="s">
        <v>663</v>
      </c>
      <c r="F58" s="323" t="s">
        <v>142</v>
      </c>
      <c r="H58" s="404">
        <v>2.4279210925644916</v>
      </c>
      <c r="I58" s="404"/>
      <c r="J58" s="404">
        <v>94.23368740515933</v>
      </c>
      <c r="K58" s="404"/>
      <c r="L58" s="404">
        <v>3.338391502276176</v>
      </c>
      <c r="M58" s="237"/>
      <c r="N58" s="404">
        <v>77.54172989377845</v>
      </c>
      <c r="O58" s="404"/>
      <c r="P58" s="404">
        <v>13.505311077389983</v>
      </c>
      <c r="Q58" s="404"/>
      <c r="R58" s="404">
        <v>8.952959028831563</v>
      </c>
      <c r="S58" s="234"/>
      <c r="T58" s="234">
        <v>637</v>
      </c>
      <c r="U58" s="265"/>
      <c r="V58" s="234">
        <v>492</v>
      </c>
      <c r="W58" s="234"/>
      <c r="X58" s="404">
        <v>77.2370486656201</v>
      </c>
      <c r="Y58" s="237"/>
      <c r="Z58" s="405" t="str">
        <f t="shared" si="1"/>
        <v>74 - 80</v>
      </c>
      <c r="AA58" s="237"/>
      <c r="AB58" s="404">
        <v>28.65853658536585</v>
      </c>
      <c r="AC58" s="333"/>
      <c r="AD58" s="325"/>
      <c r="AE58" s="325"/>
      <c r="AF58" s="325"/>
      <c r="AG58" s="325"/>
      <c r="AH58" s="325"/>
      <c r="AI58" s="325"/>
      <c r="AJ58" s="325"/>
    </row>
    <row r="59" spans="4:36" s="323" customFormat="1" ht="11.25" customHeight="1">
      <c r="D59" s="323" t="s">
        <v>401</v>
      </c>
      <c r="E59" s="323" t="s">
        <v>664</v>
      </c>
      <c r="F59" s="323" t="s">
        <v>792</v>
      </c>
      <c r="H59" s="404">
        <v>63.113367174280874</v>
      </c>
      <c r="I59" s="404"/>
      <c r="J59" s="404">
        <v>35.19458544839256</v>
      </c>
      <c r="K59" s="404"/>
      <c r="L59" s="404">
        <v>1.6920473773265652</v>
      </c>
      <c r="M59" s="237"/>
      <c r="N59" s="404">
        <v>81.04906937394247</v>
      </c>
      <c r="O59" s="404"/>
      <c r="P59" s="404">
        <v>11.336717428087987</v>
      </c>
      <c r="Q59" s="404"/>
      <c r="R59" s="404">
        <v>7.614213197969544</v>
      </c>
      <c r="S59" s="234"/>
      <c r="T59" s="234">
        <v>581</v>
      </c>
      <c r="U59" s="265"/>
      <c r="V59" s="234">
        <v>470</v>
      </c>
      <c r="W59" s="234"/>
      <c r="X59" s="404">
        <v>80.89500860585198</v>
      </c>
      <c r="Y59" s="237"/>
      <c r="Z59" s="405" t="str">
        <f t="shared" si="1"/>
        <v>77 - 84</v>
      </c>
      <c r="AA59" s="237"/>
      <c r="AB59" s="404">
        <v>20.652173913043477</v>
      </c>
      <c r="AC59" s="333"/>
      <c r="AD59" s="325"/>
      <c r="AE59" s="325"/>
      <c r="AF59" s="325"/>
      <c r="AG59" s="325"/>
      <c r="AH59" s="325"/>
      <c r="AI59" s="325"/>
      <c r="AJ59" s="325"/>
    </row>
    <row r="60" spans="4:36" s="323" customFormat="1" ht="11.25" customHeight="1">
      <c r="D60" s="323" t="s">
        <v>402</v>
      </c>
      <c r="E60" s="323" t="s">
        <v>665</v>
      </c>
      <c r="F60" s="323" t="s">
        <v>535</v>
      </c>
      <c r="H60" s="404">
        <v>70.48346055979644</v>
      </c>
      <c r="I60" s="404"/>
      <c r="J60" s="404">
        <v>28.668363019508057</v>
      </c>
      <c r="K60" s="404"/>
      <c r="L60" s="404">
        <v>0.8481764206955046</v>
      </c>
      <c r="M60" s="237"/>
      <c r="N60" s="404">
        <v>85.41136556403733</v>
      </c>
      <c r="O60" s="404"/>
      <c r="P60" s="404">
        <v>7.888040712468193</v>
      </c>
      <c r="Q60" s="404"/>
      <c r="R60" s="404">
        <v>6.700593723494487</v>
      </c>
      <c r="S60" s="234"/>
      <c r="T60" s="234">
        <v>1169</v>
      </c>
      <c r="U60" s="265"/>
      <c r="V60" s="234">
        <v>998</v>
      </c>
      <c r="W60" s="234"/>
      <c r="X60" s="404">
        <v>85.3721129170231</v>
      </c>
      <c r="Y60" s="237"/>
      <c r="Z60" s="405" t="str">
        <f t="shared" si="1"/>
        <v>83 - 87</v>
      </c>
      <c r="AA60" s="237"/>
      <c r="AB60" s="404">
        <v>29.12</v>
      </c>
      <c r="AC60" s="333"/>
      <c r="AD60" s="325"/>
      <c r="AE60" s="325"/>
      <c r="AF60" s="325"/>
      <c r="AG60" s="325"/>
      <c r="AH60" s="325"/>
      <c r="AI60" s="325"/>
      <c r="AJ60" s="325"/>
    </row>
    <row r="61" spans="8:36" s="323" customFormat="1" ht="9" customHeight="1">
      <c r="H61" s="401"/>
      <c r="I61" s="401"/>
      <c r="J61" s="401"/>
      <c r="K61" s="401"/>
      <c r="L61" s="401"/>
      <c r="M61" s="236"/>
      <c r="N61" s="401"/>
      <c r="O61" s="401"/>
      <c r="P61" s="401"/>
      <c r="Q61" s="401"/>
      <c r="R61" s="401"/>
      <c r="S61" s="233"/>
      <c r="T61" s="233"/>
      <c r="U61" s="265"/>
      <c r="V61" s="233"/>
      <c r="W61" s="233"/>
      <c r="X61" s="401"/>
      <c r="Y61" s="236"/>
      <c r="Z61" s="401"/>
      <c r="AA61" s="236"/>
      <c r="AB61" s="401"/>
      <c r="AC61" s="333"/>
      <c r="AD61" s="325"/>
      <c r="AE61" s="325"/>
      <c r="AF61" s="325"/>
      <c r="AG61" s="325"/>
      <c r="AH61" s="325"/>
      <c r="AI61" s="325"/>
      <c r="AJ61" s="325"/>
    </row>
    <row r="62" spans="1:36" s="323" customFormat="1" ht="12" customHeight="1">
      <c r="A62" s="322"/>
      <c r="B62" s="322" t="s">
        <v>827</v>
      </c>
      <c r="C62" s="322"/>
      <c r="D62" s="322"/>
      <c r="F62" s="322"/>
      <c r="G62" s="322"/>
      <c r="H62" s="401">
        <v>58.30623306233063</v>
      </c>
      <c r="I62" s="401"/>
      <c r="J62" s="401">
        <v>40.020325203252035</v>
      </c>
      <c r="K62" s="401"/>
      <c r="L62" s="401">
        <v>1.6734417344173442</v>
      </c>
      <c r="M62" s="236"/>
      <c r="N62" s="401">
        <v>74.19376693766938</v>
      </c>
      <c r="O62" s="401"/>
      <c r="P62" s="401">
        <v>16.6869918699187</v>
      </c>
      <c r="Q62" s="401"/>
      <c r="R62" s="401">
        <v>9.119241192411923</v>
      </c>
      <c r="S62" s="233"/>
      <c r="T62" s="233">
        <v>14513</v>
      </c>
      <c r="U62" s="265"/>
      <c r="V62" s="233">
        <v>10748</v>
      </c>
      <c r="W62" s="233"/>
      <c r="X62" s="401">
        <v>74.0577413353545</v>
      </c>
      <c r="Y62" s="236"/>
      <c r="Z62" s="403" t="str">
        <f>TEXT(100*((2*V62)+(1.96^2)-(1.96*(1.96^2+(4*V62*(1-(X62/100))))^0.5))/(2*(T62+1.96^2)),"0")&amp;" - "&amp;TEXT(100*((2*V62)+(1.96^2)+(1.96*(1.96^2+(4*V62*(1-(X62/100))))^0.5))/(2*(T62+1.96^2)),"0")</f>
        <v>73 - 75</v>
      </c>
      <c r="AA62" s="236"/>
      <c r="AB62" s="401">
        <v>23.999488556450583</v>
      </c>
      <c r="AC62" s="333"/>
      <c r="AD62" s="325"/>
      <c r="AE62" s="325"/>
      <c r="AF62" s="325"/>
      <c r="AG62" s="325"/>
      <c r="AH62" s="325"/>
      <c r="AI62" s="325"/>
      <c r="AJ62" s="325"/>
    </row>
    <row r="63" spans="8:36" s="323" customFormat="1" ht="4.5" customHeight="1">
      <c r="H63" s="404"/>
      <c r="I63" s="404"/>
      <c r="J63" s="404"/>
      <c r="K63" s="404"/>
      <c r="L63" s="404"/>
      <c r="M63" s="237"/>
      <c r="N63" s="404"/>
      <c r="O63" s="404"/>
      <c r="P63" s="404"/>
      <c r="Q63" s="404"/>
      <c r="R63" s="404"/>
      <c r="S63" s="234"/>
      <c r="T63" s="234"/>
      <c r="U63" s="265"/>
      <c r="V63" s="234"/>
      <c r="W63" s="234"/>
      <c r="X63" s="404"/>
      <c r="Y63" s="237"/>
      <c r="Z63" s="404"/>
      <c r="AA63" s="237"/>
      <c r="AB63" s="404"/>
      <c r="AC63" s="333"/>
      <c r="AD63" s="325"/>
      <c r="AE63" s="325"/>
      <c r="AF63" s="325"/>
      <c r="AG63" s="325"/>
      <c r="AH63" s="325"/>
      <c r="AI63" s="325"/>
      <c r="AJ63" s="325"/>
    </row>
    <row r="64" spans="4:36" s="323" customFormat="1" ht="11.25" customHeight="1">
      <c r="D64" s="323" t="s">
        <v>160</v>
      </c>
      <c r="E64" s="323" t="s">
        <v>666</v>
      </c>
      <c r="F64" s="323" t="s">
        <v>161</v>
      </c>
      <c r="H64" s="404">
        <v>72.7540500736377</v>
      </c>
      <c r="I64" s="404"/>
      <c r="J64" s="404">
        <v>25.773195876288657</v>
      </c>
      <c r="K64" s="404"/>
      <c r="L64" s="404">
        <v>1.4727540500736376</v>
      </c>
      <c r="M64" s="237"/>
      <c r="N64" s="404">
        <v>56.25920471281296</v>
      </c>
      <c r="O64" s="404"/>
      <c r="P64" s="404">
        <v>27.982326951399116</v>
      </c>
      <c r="Q64" s="404"/>
      <c r="R64" s="404">
        <v>15.758468335787922</v>
      </c>
      <c r="S64" s="234"/>
      <c r="T64" s="234">
        <v>669</v>
      </c>
      <c r="U64" s="265"/>
      <c r="V64" s="234">
        <v>374</v>
      </c>
      <c r="W64" s="234"/>
      <c r="X64" s="404">
        <v>55.90433482810164</v>
      </c>
      <c r="Y64" s="237"/>
      <c r="Z64" s="405" t="str">
        <f aca="true" t="shared" si="2" ref="Z64:Z77">TEXT(100*((2*V64)+(1.96^2)-(1.96*(1.96^2+(4*V64*(1-(X64/100))))^0.5))/(2*(T64+1.96^2)),"0")&amp;" - "&amp;TEXT(100*((2*V64)+(1.96^2)+(1.96*(1.96^2+(4*V64*(1-(X64/100))))^0.5))/(2*(T64+1.96^2)),"0")</f>
        <v>52 - 60</v>
      </c>
      <c r="AA64" s="237"/>
      <c r="AB64" s="404">
        <v>22.22222222222222</v>
      </c>
      <c r="AC64" s="333"/>
      <c r="AD64" s="325"/>
      <c r="AE64" s="325"/>
      <c r="AF64" s="325"/>
      <c r="AG64" s="325"/>
      <c r="AH64" s="325"/>
      <c r="AI64" s="325"/>
      <c r="AJ64" s="325"/>
    </row>
    <row r="65" spans="4:36" s="323" customFormat="1" ht="11.25" customHeight="1">
      <c r="D65" s="323" t="s">
        <v>403</v>
      </c>
      <c r="E65" s="323" t="s">
        <v>667</v>
      </c>
      <c r="F65" s="323" t="s">
        <v>793</v>
      </c>
      <c r="H65" s="404">
        <v>70.46413502109705</v>
      </c>
      <c r="I65" s="404"/>
      <c r="J65" s="404">
        <v>29.11392405063291</v>
      </c>
      <c r="K65" s="404"/>
      <c r="L65" s="404">
        <v>0.42194092827004215</v>
      </c>
      <c r="M65" s="237"/>
      <c r="N65" s="404">
        <v>72.93550331525014</v>
      </c>
      <c r="O65" s="404"/>
      <c r="P65" s="404">
        <v>18.44484629294756</v>
      </c>
      <c r="Q65" s="404"/>
      <c r="R65" s="404">
        <v>8.61965039180229</v>
      </c>
      <c r="S65" s="234"/>
      <c r="T65" s="234">
        <v>1652</v>
      </c>
      <c r="U65" s="265"/>
      <c r="V65" s="234">
        <v>1205</v>
      </c>
      <c r="W65" s="234"/>
      <c r="X65" s="404">
        <v>72.94188861985472</v>
      </c>
      <c r="Y65" s="237"/>
      <c r="Z65" s="405" t="str">
        <f t="shared" si="2"/>
        <v>71 - 75</v>
      </c>
      <c r="AA65" s="237"/>
      <c r="AB65" s="404">
        <v>23.643410852713178</v>
      </c>
      <c r="AC65" s="333"/>
      <c r="AD65" s="325"/>
      <c r="AE65" s="325"/>
      <c r="AF65" s="325"/>
      <c r="AG65" s="325"/>
      <c r="AH65" s="325"/>
      <c r="AI65" s="325"/>
      <c r="AJ65" s="325"/>
    </row>
    <row r="66" spans="4:36" s="323" customFormat="1" ht="11.25" customHeight="1">
      <c r="D66" s="323" t="s">
        <v>164</v>
      </c>
      <c r="E66" s="323" t="s">
        <v>668</v>
      </c>
      <c r="F66" s="323" t="s">
        <v>165</v>
      </c>
      <c r="H66" s="404">
        <v>92.82442748091603</v>
      </c>
      <c r="I66" s="404"/>
      <c r="J66" s="404">
        <v>3.2061068702290076</v>
      </c>
      <c r="K66" s="404"/>
      <c r="L66" s="404">
        <v>3.969465648854962</v>
      </c>
      <c r="M66" s="237"/>
      <c r="N66" s="404">
        <v>78.62595419847328</v>
      </c>
      <c r="O66" s="404"/>
      <c r="P66" s="404">
        <v>16.030534351145036</v>
      </c>
      <c r="Q66" s="404"/>
      <c r="R66" s="404">
        <v>5.343511450381679</v>
      </c>
      <c r="S66" s="234"/>
      <c r="T66" s="234">
        <v>629</v>
      </c>
      <c r="U66" s="265"/>
      <c r="V66" s="234">
        <v>493</v>
      </c>
      <c r="W66" s="234"/>
      <c r="X66" s="404">
        <v>78.37837837837837</v>
      </c>
      <c r="Y66" s="237"/>
      <c r="Z66" s="405" t="str">
        <f t="shared" si="2"/>
        <v>75 - 81</v>
      </c>
      <c r="AA66" s="237"/>
      <c r="AB66" s="404">
        <v>22.916666666666664</v>
      </c>
      <c r="AC66" s="333"/>
      <c r="AD66" s="325"/>
      <c r="AE66" s="325"/>
      <c r="AF66" s="325"/>
      <c r="AG66" s="325"/>
      <c r="AH66" s="325"/>
      <c r="AI66" s="325"/>
      <c r="AJ66" s="325"/>
    </row>
    <row r="67" spans="4:36" s="323" customFormat="1" ht="11.25" customHeight="1">
      <c r="D67" s="323" t="s">
        <v>464</v>
      </c>
      <c r="E67" s="323" t="s">
        <v>669</v>
      </c>
      <c r="F67" s="323" t="s">
        <v>465</v>
      </c>
      <c r="H67" s="404">
        <v>4.75206611570248</v>
      </c>
      <c r="I67" s="404"/>
      <c r="J67" s="404">
        <v>94.52479338842976</v>
      </c>
      <c r="K67" s="404"/>
      <c r="L67" s="404">
        <v>0.7231404958677686</v>
      </c>
      <c r="M67" s="237"/>
      <c r="N67" s="404">
        <v>81.50826446280992</v>
      </c>
      <c r="O67" s="404"/>
      <c r="P67" s="404">
        <v>11.983471074380166</v>
      </c>
      <c r="Q67" s="404"/>
      <c r="R67" s="404">
        <v>6.508264462809918</v>
      </c>
      <c r="S67" s="234"/>
      <c r="T67" s="234">
        <v>961</v>
      </c>
      <c r="U67" s="265"/>
      <c r="V67" s="234">
        <v>782</v>
      </c>
      <c r="W67" s="234"/>
      <c r="X67" s="404">
        <v>81.37356919875131</v>
      </c>
      <c r="Y67" s="237"/>
      <c r="Z67" s="405" t="str">
        <f t="shared" si="2"/>
        <v>79 - 84</v>
      </c>
      <c r="AA67" s="237"/>
      <c r="AB67" s="404">
        <v>31.34020618556701</v>
      </c>
      <c r="AC67" s="333"/>
      <c r="AD67" s="325"/>
      <c r="AE67" s="325"/>
      <c r="AF67" s="325"/>
      <c r="AG67" s="325"/>
      <c r="AH67" s="325"/>
      <c r="AI67" s="325"/>
      <c r="AJ67" s="325"/>
    </row>
    <row r="68" spans="4:36" s="323" customFormat="1" ht="11.25" customHeight="1">
      <c r="D68" s="323" t="s">
        <v>404</v>
      </c>
      <c r="E68" s="323" t="s">
        <v>670</v>
      </c>
      <c r="F68" s="323" t="s">
        <v>466</v>
      </c>
      <c r="H68" s="404">
        <v>86.65511265164645</v>
      </c>
      <c r="I68" s="404"/>
      <c r="J68" s="404">
        <v>9.358752166377817</v>
      </c>
      <c r="K68" s="404"/>
      <c r="L68" s="404">
        <v>3.9861351819757362</v>
      </c>
      <c r="M68" s="237"/>
      <c r="N68" s="404">
        <v>63.77816291161178</v>
      </c>
      <c r="O68" s="404"/>
      <c r="P68" s="404">
        <v>27.729636048526864</v>
      </c>
      <c r="Q68" s="404"/>
      <c r="R68" s="404">
        <v>8.492201039861353</v>
      </c>
      <c r="S68" s="234"/>
      <c r="T68" s="234">
        <v>554</v>
      </c>
      <c r="U68" s="265"/>
      <c r="V68" s="234">
        <v>351</v>
      </c>
      <c r="W68" s="234"/>
      <c r="X68" s="404">
        <v>63.35740072202166</v>
      </c>
      <c r="Y68" s="237"/>
      <c r="Z68" s="405" t="str">
        <f t="shared" si="2"/>
        <v>59 - 67</v>
      </c>
      <c r="AA68" s="237"/>
      <c r="AB68" s="404">
        <v>16.560509554140125</v>
      </c>
      <c r="AC68" s="333"/>
      <c r="AD68" s="325"/>
      <c r="AE68" s="325"/>
      <c r="AF68" s="325"/>
      <c r="AG68" s="325"/>
      <c r="AH68" s="325"/>
      <c r="AI68" s="325"/>
      <c r="AJ68" s="325"/>
    </row>
    <row r="69" spans="4:36" s="323" customFormat="1" ht="11.25" customHeight="1">
      <c r="D69" s="323" t="s">
        <v>405</v>
      </c>
      <c r="E69" s="323" t="s">
        <v>671</v>
      </c>
      <c r="F69" s="323" t="s">
        <v>550</v>
      </c>
      <c r="H69" s="404">
        <v>92.61904761904762</v>
      </c>
      <c r="I69" s="404"/>
      <c r="J69" s="404">
        <v>6.071428571428571</v>
      </c>
      <c r="K69" s="404"/>
      <c r="L69" s="404">
        <v>1.3095238095238095</v>
      </c>
      <c r="M69" s="237"/>
      <c r="N69" s="404">
        <v>63.45238095238095</v>
      </c>
      <c r="O69" s="404"/>
      <c r="P69" s="404">
        <v>28.214285714285715</v>
      </c>
      <c r="Q69" s="404"/>
      <c r="R69" s="404">
        <v>8.333333333333332</v>
      </c>
      <c r="S69" s="234"/>
      <c r="T69" s="234">
        <v>829</v>
      </c>
      <c r="U69" s="265"/>
      <c r="V69" s="234">
        <v>526</v>
      </c>
      <c r="W69" s="234"/>
      <c r="X69" s="404">
        <v>63.44993968636912</v>
      </c>
      <c r="Y69" s="237"/>
      <c r="Z69" s="405" t="str">
        <f t="shared" si="2"/>
        <v>60 - 67</v>
      </c>
      <c r="AA69" s="237"/>
      <c r="AB69" s="404">
        <v>17.291666666666668</v>
      </c>
      <c r="AC69" s="333"/>
      <c r="AD69" s="325"/>
      <c r="AE69" s="325"/>
      <c r="AF69" s="325"/>
      <c r="AG69" s="325"/>
      <c r="AH69" s="325"/>
      <c r="AI69" s="325"/>
      <c r="AJ69" s="325"/>
    </row>
    <row r="70" spans="4:36" s="323" customFormat="1" ht="11.25" customHeight="1">
      <c r="D70" s="323" t="s">
        <v>406</v>
      </c>
      <c r="E70" s="323" t="s">
        <v>672</v>
      </c>
      <c r="F70" s="323" t="s">
        <v>467</v>
      </c>
      <c r="H70" s="404">
        <v>58.51795263559969</v>
      </c>
      <c r="I70" s="404"/>
      <c r="J70" s="404">
        <v>38.12070282658518</v>
      </c>
      <c r="K70" s="404"/>
      <c r="L70" s="404">
        <v>3.361344537815126</v>
      </c>
      <c r="M70" s="237"/>
      <c r="N70" s="404">
        <v>80.59587471352178</v>
      </c>
      <c r="O70" s="404"/>
      <c r="P70" s="404">
        <v>11.611917494270434</v>
      </c>
      <c r="Q70" s="404"/>
      <c r="R70" s="404">
        <v>7.792207792207792</v>
      </c>
      <c r="S70" s="234"/>
      <c r="T70" s="234">
        <v>1265</v>
      </c>
      <c r="U70" s="265"/>
      <c r="V70" s="234">
        <v>1020</v>
      </c>
      <c r="W70" s="234"/>
      <c r="X70" s="404">
        <v>80.63241106719367</v>
      </c>
      <c r="Y70" s="237"/>
      <c r="Z70" s="405" t="str">
        <f t="shared" si="2"/>
        <v>78 - 83</v>
      </c>
      <c r="AA70" s="237"/>
      <c r="AB70" s="404">
        <v>23.401162790697676</v>
      </c>
      <c r="AC70" s="333"/>
      <c r="AD70" s="325"/>
      <c r="AE70" s="325"/>
      <c r="AF70" s="325"/>
      <c r="AG70" s="325"/>
      <c r="AH70" s="325"/>
      <c r="AI70" s="325"/>
      <c r="AJ70" s="325"/>
    </row>
    <row r="71" spans="4:36" s="323" customFormat="1" ht="11.25" customHeight="1">
      <c r="D71" s="323" t="s">
        <v>407</v>
      </c>
      <c r="E71" s="323" t="s">
        <v>673</v>
      </c>
      <c r="F71" s="323" t="s">
        <v>468</v>
      </c>
      <c r="H71" s="404">
        <v>21.367867260218535</v>
      </c>
      <c r="I71" s="404"/>
      <c r="J71" s="404">
        <v>78.14649939295832</v>
      </c>
      <c r="K71" s="404"/>
      <c r="L71" s="404">
        <v>0.48563334682314846</v>
      </c>
      <c r="M71" s="237"/>
      <c r="N71" s="404">
        <v>80.25091056252529</v>
      </c>
      <c r="O71" s="404"/>
      <c r="P71" s="404">
        <v>11.088628085795223</v>
      </c>
      <c r="Q71" s="404"/>
      <c r="R71" s="404">
        <v>8.660461351679483</v>
      </c>
      <c r="S71" s="234"/>
      <c r="T71" s="234">
        <v>2459</v>
      </c>
      <c r="U71" s="265"/>
      <c r="V71" s="234">
        <v>1973</v>
      </c>
      <c r="W71" s="234"/>
      <c r="X71" s="404">
        <v>80.2358682391216</v>
      </c>
      <c r="Y71" s="237"/>
      <c r="Z71" s="405" t="str">
        <f t="shared" si="2"/>
        <v>79 - 82</v>
      </c>
      <c r="AA71" s="237"/>
      <c r="AB71" s="404">
        <v>24.756189047261813</v>
      </c>
      <c r="AC71" s="333"/>
      <c r="AD71" s="325"/>
      <c r="AE71" s="325"/>
      <c r="AF71" s="325"/>
      <c r="AG71" s="325"/>
      <c r="AH71" s="325"/>
      <c r="AI71" s="325"/>
      <c r="AJ71" s="325"/>
    </row>
    <row r="72" spans="4:36" s="323" customFormat="1" ht="11.25" customHeight="1">
      <c r="D72" s="323" t="s">
        <v>156</v>
      </c>
      <c r="E72" s="323" t="s">
        <v>674</v>
      </c>
      <c r="F72" s="323" t="s">
        <v>157</v>
      </c>
      <c r="H72" s="404">
        <v>98.18548387096774</v>
      </c>
      <c r="I72" s="404"/>
      <c r="J72" s="404">
        <v>0.8064516129032258</v>
      </c>
      <c r="K72" s="404"/>
      <c r="L72" s="404">
        <v>1.0080645161290323</v>
      </c>
      <c r="M72" s="237"/>
      <c r="N72" s="404">
        <v>80.04032258064517</v>
      </c>
      <c r="O72" s="404"/>
      <c r="P72" s="404">
        <v>13.306451612903224</v>
      </c>
      <c r="Q72" s="404"/>
      <c r="R72" s="404">
        <v>6.653225806451612</v>
      </c>
      <c r="S72" s="234"/>
      <c r="T72" s="234">
        <v>491</v>
      </c>
      <c r="U72" s="265"/>
      <c r="V72" s="234">
        <v>392</v>
      </c>
      <c r="W72" s="234"/>
      <c r="X72" s="404">
        <v>79.83706720977597</v>
      </c>
      <c r="Y72" s="237"/>
      <c r="Z72" s="405" t="str">
        <f t="shared" si="2"/>
        <v>76 - 83</v>
      </c>
      <c r="AA72" s="237"/>
      <c r="AB72" s="404">
        <v>48.188405797101446</v>
      </c>
      <c r="AC72" s="333"/>
      <c r="AD72" s="325"/>
      <c r="AE72" s="325"/>
      <c r="AF72" s="325"/>
      <c r="AG72" s="325"/>
      <c r="AH72" s="325"/>
      <c r="AI72" s="325"/>
      <c r="AJ72" s="325"/>
    </row>
    <row r="73" spans="4:36" s="323" customFormat="1" ht="11.25" customHeight="1">
      <c r="D73" s="323" t="s">
        <v>158</v>
      </c>
      <c r="E73" s="323" t="s">
        <v>675</v>
      </c>
      <c r="F73" s="323" t="s">
        <v>159</v>
      </c>
      <c r="H73" s="404">
        <v>79.36507936507937</v>
      </c>
      <c r="I73" s="404"/>
      <c r="J73" s="404">
        <v>19.954648526077097</v>
      </c>
      <c r="K73" s="404"/>
      <c r="L73" s="404">
        <v>0.6802721088435374</v>
      </c>
      <c r="M73" s="237"/>
      <c r="N73" s="404">
        <v>73.24263038548753</v>
      </c>
      <c r="O73" s="404"/>
      <c r="P73" s="404">
        <v>15.873015873015872</v>
      </c>
      <c r="Q73" s="404"/>
      <c r="R73" s="404">
        <v>10.884353741496598</v>
      </c>
      <c r="S73" s="234"/>
      <c r="T73" s="234">
        <v>438</v>
      </c>
      <c r="U73" s="265"/>
      <c r="V73" s="234">
        <v>320</v>
      </c>
      <c r="W73" s="234"/>
      <c r="X73" s="404">
        <v>73.0593607305936</v>
      </c>
      <c r="Y73" s="237"/>
      <c r="Z73" s="405" t="str">
        <f t="shared" si="2"/>
        <v>69 - 77</v>
      </c>
      <c r="AA73" s="237"/>
      <c r="AB73" s="404">
        <v>24.358974358974358</v>
      </c>
      <c r="AC73" s="333"/>
      <c r="AD73" s="325"/>
      <c r="AE73" s="325"/>
      <c r="AF73" s="325"/>
      <c r="AG73" s="325"/>
      <c r="AH73" s="325"/>
      <c r="AI73" s="325"/>
      <c r="AJ73" s="325"/>
    </row>
    <row r="74" spans="4:36" s="323" customFormat="1" ht="11.25" customHeight="1">
      <c r="D74" s="323" t="s">
        <v>408</v>
      </c>
      <c r="E74" s="323" t="s">
        <v>676</v>
      </c>
      <c r="F74" s="323" t="s">
        <v>794</v>
      </c>
      <c r="H74" s="404">
        <v>40.13513513513514</v>
      </c>
      <c r="I74" s="404"/>
      <c r="J74" s="404">
        <v>57.770270270270274</v>
      </c>
      <c r="K74" s="404"/>
      <c r="L74" s="404">
        <v>2.0945945945945947</v>
      </c>
      <c r="M74" s="237"/>
      <c r="N74" s="404">
        <v>72.0945945945946</v>
      </c>
      <c r="O74" s="404"/>
      <c r="P74" s="404">
        <v>17.027027027027028</v>
      </c>
      <c r="Q74" s="404"/>
      <c r="R74" s="404">
        <v>10.878378378378379</v>
      </c>
      <c r="S74" s="234"/>
      <c r="T74" s="234">
        <v>1449</v>
      </c>
      <c r="U74" s="265"/>
      <c r="V74" s="234">
        <v>1040</v>
      </c>
      <c r="W74" s="234"/>
      <c r="X74" s="404">
        <v>71.7736369910283</v>
      </c>
      <c r="Y74" s="237"/>
      <c r="Z74" s="405" t="str">
        <f t="shared" si="2"/>
        <v>69 - 74</v>
      </c>
      <c r="AA74" s="237"/>
      <c r="AB74" s="404">
        <v>20.59973924380704</v>
      </c>
      <c r="AC74" s="333"/>
      <c r="AD74" s="325"/>
      <c r="AE74" s="325"/>
      <c r="AF74" s="325"/>
      <c r="AG74" s="325"/>
      <c r="AH74" s="325"/>
      <c r="AI74" s="325"/>
      <c r="AJ74" s="325"/>
    </row>
    <row r="75" spans="4:36" s="323" customFormat="1" ht="11.25" customHeight="1">
      <c r="D75" s="323" t="s">
        <v>162</v>
      </c>
      <c r="E75" s="323" t="s">
        <v>677</v>
      </c>
      <c r="F75" s="323" t="s">
        <v>163</v>
      </c>
      <c r="H75" s="404">
        <v>90.20979020979021</v>
      </c>
      <c r="I75" s="404"/>
      <c r="J75" s="404">
        <v>8.391608391608392</v>
      </c>
      <c r="K75" s="404"/>
      <c r="L75" s="404">
        <v>1.3986013986013985</v>
      </c>
      <c r="M75" s="237"/>
      <c r="N75" s="404">
        <v>67.97202797202797</v>
      </c>
      <c r="O75" s="404"/>
      <c r="P75" s="404">
        <v>20.6993006993007</v>
      </c>
      <c r="Q75" s="404"/>
      <c r="R75" s="404">
        <v>11.328671328671328</v>
      </c>
      <c r="S75" s="234"/>
      <c r="T75" s="234">
        <v>705</v>
      </c>
      <c r="U75" s="265"/>
      <c r="V75" s="234">
        <v>478</v>
      </c>
      <c r="W75" s="234"/>
      <c r="X75" s="404">
        <v>67.80141843971631</v>
      </c>
      <c r="Y75" s="237"/>
      <c r="Z75" s="405" t="str">
        <f t="shared" si="2"/>
        <v>64 - 71</v>
      </c>
      <c r="AA75" s="237"/>
      <c r="AB75" s="404">
        <v>21.1734693877551</v>
      </c>
      <c r="AC75" s="333"/>
      <c r="AD75" s="325"/>
      <c r="AE75" s="325"/>
      <c r="AF75" s="325"/>
      <c r="AG75" s="325"/>
      <c r="AH75" s="325"/>
      <c r="AI75" s="325"/>
      <c r="AJ75" s="325"/>
    </row>
    <row r="76" spans="4:36" s="323" customFormat="1" ht="11.25" customHeight="1">
      <c r="D76" s="323" t="s">
        <v>409</v>
      </c>
      <c r="E76" s="323" t="s">
        <v>678</v>
      </c>
      <c r="F76" s="323" t="s">
        <v>469</v>
      </c>
      <c r="H76" s="404">
        <v>94.20374707259953</v>
      </c>
      <c r="I76" s="404"/>
      <c r="J76" s="404">
        <v>3.161592505854801</v>
      </c>
      <c r="K76" s="404"/>
      <c r="L76" s="404">
        <v>2.6346604215456675</v>
      </c>
      <c r="M76" s="237"/>
      <c r="N76" s="404">
        <v>73.24355971896955</v>
      </c>
      <c r="O76" s="404"/>
      <c r="P76" s="404">
        <v>17.62295081967213</v>
      </c>
      <c r="Q76" s="404"/>
      <c r="R76" s="404">
        <v>9.133489461358314</v>
      </c>
      <c r="S76" s="234"/>
      <c r="T76" s="234">
        <v>1663</v>
      </c>
      <c r="U76" s="265"/>
      <c r="V76" s="234">
        <v>1213</v>
      </c>
      <c r="W76" s="234"/>
      <c r="X76" s="404">
        <v>72.94046903187011</v>
      </c>
      <c r="Y76" s="237"/>
      <c r="Z76" s="405" t="str">
        <f t="shared" si="2"/>
        <v>71 - 75</v>
      </c>
      <c r="AA76" s="237"/>
      <c r="AB76" s="404">
        <v>21.36125654450262</v>
      </c>
      <c r="AC76" s="333"/>
      <c r="AD76" s="325"/>
      <c r="AE76" s="325"/>
      <c r="AF76" s="325"/>
      <c r="AG76" s="325"/>
      <c r="AH76" s="325"/>
      <c r="AI76" s="325"/>
      <c r="AJ76" s="325"/>
    </row>
    <row r="77" spans="4:36" s="323" customFormat="1" ht="11.25" customHeight="1">
      <c r="D77" s="323" t="s">
        <v>410</v>
      </c>
      <c r="E77" s="323" t="s">
        <v>679</v>
      </c>
      <c r="F77" s="323" t="s">
        <v>470</v>
      </c>
      <c r="H77" s="404">
        <v>4.199475065616798</v>
      </c>
      <c r="I77" s="404"/>
      <c r="J77" s="404">
        <v>94.09448818897637</v>
      </c>
      <c r="K77" s="404"/>
      <c r="L77" s="404">
        <v>1.7060367454068242</v>
      </c>
      <c r="M77" s="237"/>
      <c r="N77" s="404">
        <v>77.69028871391076</v>
      </c>
      <c r="O77" s="404"/>
      <c r="P77" s="404">
        <v>11.286089238845145</v>
      </c>
      <c r="Q77" s="404"/>
      <c r="R77" s="404">
        <v>11.023622047244094</v>
      </c>
      <c r="S77" s="234"/>
      <c r="T77" s="234">
        <v>749</v>
      </c>
      <c r="U77" s="265"/>
      <c r="V77" s="234">
        <v>581</v>
      </c>
      <c r="W77" s="234"/>
      <c r="X77" s="404">
        <v>77.57009345794393</v>
      </c>
      <c r="Y77" s="237"/>
      <c r="Z77" s="405" t="str">
        <f t="shared" si="2"/>
        <v>74 - 80</v>
      </c>
      <c r="AA77" s="237"/>
      <c r="AB77" s="404">
        <v>29.3398533007335</v>
      </c>
      <c r="AC77" s="333"/>
      <c r="AD77" s="325"/>
      <c r="AE77" s="325"/>
      <c r="AF77" s="325"/>
      <c r="AG77" s="325"/>
      <c r="AH77" s="325"/>
      <c r="AI77" s="325"/>
      <c r="AJ77" s="325"/>
    </row>
    <row r="78" spans="8:36" s="323" customFormat="1" ht="14.25" customHeight="1">
      <c r="H78" s="401"/>
      <c r="I78" s="401"/>
      <c r="J78" s="401"/>
      <c r="K78" s="401"/>
      <c r="L78" s="401"/>
      <c r="M78" s="236"/>
      <c r="N78" s="401"/>
      <c r="O78" s="401"/>
      <c r="P78" s="401"/>
      <c r="Q78" s="401"/>
      <c r="R78" s="401"/>
      <c r="S78" s="233"/>
      <c r="T78" s="233"/>
      <c r="U78" s="265"/>
      <c r="V78" s="233"/>
      <c r="W78" s="233"/>
      <c r="X78" s="401"/>
      <c r="Y78" s="236"/>
      <c r="Z78" s="401"/>
      <c r="AA78" s="236"/>
      <c r="AB78" s="404"/>
      <c r="AC78" s="333"/>
      <c r="AD78" s="325"/>
      <c r="AE78" s="325"/>
      <c r="AF78" s="325"/>
      <c r="AG78" s="325"/>
      <c r="AH78" s="325"/>
      <c r="AI78" s="325"/>
      <c r="AJ78" s="325"/>
    </row>
    <row r="79" spans="1:36" s="323" customFormat="1" ht="12" customHeight="1">
      <c r="A79" s="322"/>
      <c r="B79" s="322" t="s">
        <v>828</v>
      </c>
      <c r="C79" s="322"/>
      <c r="D79" s="322"/>
      <c r="F79" s="322"/>
      <c r="G79" s="322"/>
      <c r="H79" s="401">
        <v>66.61609776654025</v>
      </c>
      <c r="I79" s="401"/>
      <c r="J79" s="401">
        <v>30.31605562579014</v>
      </c>
      <c r="K79" s="401"/>
      <c r="L79" s="401">
        <v>3.0678466076696163</v>
      </c>
      <c r="M79" s="236"/>
      <c r="N79" s="401">
        <v>68.41129372102823</v>
      </c>
      <c r="O79" s="401"/>
      <c r="P79" s="401">
        <v>22.090181205225452</v>
      </c>
      <c r="Q79" s="401"/>
      <c r="R79" s="401">
        <v>9.498525073746313</v>
      </c>
      <c r="S79" s="233"/>
      <c r="T79" s="233">
        <v>11501</v>
      </c>
      <c r="U79" s="265"/>
      <c r="V79" s="233">
        <v>7816</v>
      </c>
      <c r="W79" s="233"/>
      <c r="X79" s="401">
        <v>67.95930788627076</v>
      </c>
      <c r="Y79" s="236"/>
      <c r="Z79" s="403" t="str">
        <f>TEXT(100*((2*V79)+(1.96^2)-(1.96*(1.96^2+(4*V79*(1-(X79/100))))^0.5))/(2*(T79+1.96^2)),"0")&amp;" - "&amp;TEXT(100*((2*V79)+(1.96^2)+(1.96*(1.96^2+(4*V79*(1-(X79/100))))^0.5))/(2*(T79+1.96^2)),"0")</f>
        <v>67 - 69</v>
      </c>
      <c r="AA79" s="236"/>
      <c r="AB79" s="401">
        <v>22.538990441053162</v>
      </c>
      <c r="AC79" s="333"/>
      <c r="AD79" s="325"/>
      <c r="AE79" s="325"/>
      <c r="AF79" s="325"/>
      <c r="AG79" s="325"/>
      <c r="AH79" s="325"/>
      <c r="AI79" s="325"/>
      <c r="AJ79" s="325"/>
    </row>
    <row r="80" spans="8:36" s="323" customFormat="1" ht="4.5" customHeight="1">
      <c r="H80" s="404"/>
      <c r="I80" s="404"/>
      <c r="J80" s="404"/>
      <c r="K80" s="404"/>
      <c r="L80" s="404"/>
      <c r="M80" s="237"/>
      <c r="N80" s="404"/>
      <c r="O80" s="404"/>
      <c r="P80" s="404"/>
      <c r="Q80" s="404"/>
      <c r="R80" s="404"/>
      <c r="S80" s="234"/>
      <c r="T80" s="234"/>
      <c r="U80" s="265"/>
      <c r="V80" s="234"/>
      <c r="W80" s="234"/>
      <c r="X80" s="404"/>
      <c r="Y80" s="237"/>
      <c r="Z80" s="404"/>
      <c r="AA80" s="237"/>
      <c r="AB80" s="404"/>
      <c r="AC80" s="333"/>
      <c r="AD80" s="325"/>
      <c r="AE80" s="325"/>
      <c r="AF80" s="325"/>
      <c r="AG80" s="325"/>
      <c r="AH80" s="325"/>
      <c r="AI80" s="325"/>
      <c r="AJ80" s="325"/>
    </row>
    <row r="81" spans="4:36" s="323" customFormat="1" ht="11.25" customHeight="1">
      <c r="D81" s="323" t="s">
        <v>166</v>
      </c>
      <c r="E81" s="323" t="s">
        <v>680</v>
      </c>
      <c r="F81" s="323" t="s">
        <v>167</v>
      </c>
      <c r="H81" s="404">
        <v>75.7085020242915</v>
      </c>
      <c r="I81" s="404"/>
      <c r="J81" s="404">
        <v>22.672064777327936</v>
      </c>
      <c r="K81" s="404"/>
      <c r="L81" s="404">
        <v>1.6194331983805668</v>
      </c>
      <c r="M81" s="237"/>
      <c r="N81" s="404">
        <v>74.49392712550608</v>
      </c>
      <c r="O81" s="404"/>
      <c r="P81" s="404">
        <v>17.00404858299595</v>
      </c>
      <c r="Q81" s="404"/>
      <c r="R81" s="404">
        <v>8.502024291497975</v>
      </c>
      <c r="S81" s="234"/>
      <c r="T81" s="234">
        <v>243</v>
      </c>
      <c r="U81" s="265"/>
      <c r="V81" s="234">
        <v>180</v>
      </c>
      <c r="W81" s="234"/>
      <c r="X81" s="404">
        <v>74.07407407407408</v>
      </c>
      <c r="Y81" s="237"/>
      <c r="Z81" s="405" t="str">
        <f aca="true" t="shared" si="3" ref="Z81:Z89">TEXT(100*((2*V81)+(1.96^2)-(1.96*(1.96^2+(4*V81*(1-(X81/100))))^0.5))/(2*(T81+1.96^2)),"0")&amp;" - "&amp;TEXT(100*((2*V81)+(1.96^2)+(1.96*(1.96^2+(4*V81*(1-(X81/100))))^0.5))/(2*(T81+1.96^2)),"0")</f>
        <v>68 - 79</v>
      </c>
      <c r="AA81" s="237"/>
      <c r="AB81" s="404">
        <v>21.12676056338028</v>
      </c>
      <c r="AC81" s="333"/>
      <c r="AD81" s="325"/>
      <c r="AE81" s="325"/>
      <c r="AF81" s="325"/>
      <c r="AG81" s="325"/>
      <c r="AH81" s="325"/>
      <c r="AI81" s="325"/>
      <c r="AJ81" s="325"/>
    </row>
    <row r="82" spans="4:36" s="323" customFormat="1" ht="11.25" customHeight="1">
      <c r="D82" s="323" t="s">
        <v>471</v>
      </c>
      <c r="E82" s="323" t="s">
        <v>681</v>
      </c>
      <c r="F82" s="323" t="s">
        <v>472</v>
      </c>
      <c r="H82" s="404">
        <v>92.21938775510205</v>
      </c>
      <c r="I82" s="404"/>
      <c r="J82" s="404">
        <v>3.316326530612245</v>
      </c>
      <c r="K82" s="404"/>
      <c r="L82" s="404">
        <v>4.464285714285714</v>
      </c>
      <c r="M82" s="237"/>
      <c r="N82" s="404">
        <v>69.26020408163265</v>
      </c>
      <c r="O82" s="404"/>
      <c r="P82" s="404">
        <v>23.46938775510204</v>
      </c>
      <c r="Q82" s="404"/>
      <c r="R82" s="404">
        <v>7.270408163265306</v>
      </c>
      <c r="S82" s="234"/>
      <c r="T82" s="234">
        <v>749</v>
      </c>
      <c r="U82" s="265"/>
      <c r="V82" s="234">
        <v>513</v>
      </c>
      <c r="W82" s="234"/>
      <c r="X82" s="404">
        <v>68.4913217623498</v>
      </c>
      <c r="Y82" s="237"/>
      <c r="Z82" s="405" t="str">
        <f t="shared" si="3"/>
        <v>65 - 72</v>
      </c>
      <c r="AA82" s="237"/>
      <c r="AB82" s="404">
        <v>23.785166240409207</v>
      </c>
      <c r="AC82" s="333"/>
      <c r="AD82" s="325"/>
      <c r="AE82" s="325"/>
      <c r="AF82" s="325"/>
      <c r="AG82" s="325"/>
      <c r="AH82" s="325"/>
      <c r="AI82" s="325"/>
      <c r="AJ82" s="325"/>
    </row>
    <row r="83" spans="4:36" s="323" customFormat="1" ht="11.25" customHeight="1">
      <c r="D83" s="323" t="s">
        <v>411</v>
      </c>
      <c r="E83" s="323" t="s">
        <v>682</v>
      </c>
      <c r="F83" s="323" t="s">
        <v>473</v>
      </c>
      <c r="H83" s="404">
        <v>79.03225806451613</v>
      </c>
      <c r="I83" s="404"/>
      <c r="J83" s="404">
        <v>16.666666666666664</v>
      </c>
      <c r="K83" s="404"/>
      <c r="L83" s="404">
        <v>4.301075268817205</v>
      </c>
      <c r="M83" s="237"/>
      <c r="N83" s="404">
        <v>70.76612903225806</v>
      </c>
      <c r="O83" s="404"/>
      <c r="P83" s="404">
        <v>20.698924731182796</v>
      </c>
      <c r="Q83" s="404"/>
      <c r="R83" s="404">
        <v>8.53494623655914</v>
      </c>
      <c r="S83" s="234"/>
      <c r="T83" s="234">
        <v>1424</v>
      </c>
      <c r="U83" s="265"/>
      <c r="V83" s="234">
        <v>1006</v>
      </c>
      <c r="W83" s="234"/>
      <c r="X83" s="404">
        <v>70.64606741573034</v>
      </c>
      <c r="Y83" s="237"/>
      <c r="Z83" s="405" t="str">
        <f t="shared" si="3"/>
        <v>68 - 73</v>
      </c>
      <c r="AA83" s="237"/>
      <c r="AB83" s="404">
        <v>21.132596685082873</v>
      </c>
      <c r="AC83" s="333"/>
      <c r="AD83" s="325"/>
      <c r="AE83" s="325"/>
      <c r="AF83" s="325"/>
      <c r="AG83" s="325"/>
      <c r="AH83" s="325"/>
      <c r="AI83" s="325"/>
      <c r="AJ83" s="325"/>
    </row>
    <row r="84" spans="4:36" s="323" customFormat="1" ht="11.25" customHeight="1">
      <c r="D84" s="323" t="s">
        <v>412</v>
      </c>
      <c r="E84" s="323" t="s">
        <v>683</v>
      </c>
      <c r="F84" s="323" t="s">
        <v>474</v>
      </c>
      <c r="H84" s="404">
        <v>73.48429510591673</v>
      </c>
      <c r="I84" s="404"/>
      <c r="J84" s="404">
        <v>22.93644996347699</v>
      </c>
      <c r="K84" s="404"/>
      <c r="L84" s="404">
        <v>3.579254930606282</v>
      </c>
      <c r="M84" s="237"/>
      <c r="N84" s="404">
        <v>64.20745069393719</v>
      </c>
      <c r="O84" s="404"/>
      <c r="P84" s="404">
        <v>24.178232286340396</v>
      </c>
      <c r="Q84" s="404"/>
      <c r="R84" s="404">
        <v>11.614317019722426</v>
      </c>
      <c r="S84" s="234"/>
      <c r="T84" s="234">
        <v>1320</v>
      </c>
      <c r="U84" s="265"/>
      <c r="V84" s="234">
        <v>834</v>
      </c>
      <c r="W84" s="234"/>
      <c r="X84" s="404">
        <v>63.18181818181819</v>
      </c>
      <c r="Y84" s="237"/>
      <c r="Z84" s="405" t="str">
        <f t="shared" si="3"/>
        <v>61 - 66</v>
      </c>
      <c r="AA84" s="237"/>
      <c r="AB84" s="404">
        <v>23.67601246105919</v>
      </c>
      <c r="AC84" s="333"/>
      <c r="AD84" s="325"/>
      <c r="AE84" s="325"/>
      <c r="AF84" s="325"/>
      <c r="AG84" s="325"/>
      <c r="AH84" s="325"/>
      <c r="AI84" s="325"/>
      <c r="AJ84" s="325"/>
    </row>
    <row r="85" spans="4:36" s="323" customFormat="1" ht="11.25" customHeight="1">
      <c r="D85" s="323" t="s">
        <v>413</v>
      </c>
      <c r="E85" s="323" t="s">
        <v>684</v>
      </c>
      <c r="F85" s="323" t="s">
        <v>795</v>
      </c>
      <c r="H85" s="404">
        <v>60.27918781725889</v>
      </c>
      <c r="I85" s="404"/>
      <c r="J85" s="404">
        <v>35.723350253807105</v>
      </c>
      <c r="K85" s="404"/>
      <c r="L85" s="404">
        <v>3.9974619289340105</v>
      </c>
      <c r="M85" s="237"/>
      <c r="N85" s="404">
        <v>69.41624365482234</v>
      </c>
      <c r="O85" s="404"/>
      <c r="P85" s="404">
        <v>20.748730964467004</v>
      </c>
      <c r="Q85" s="404"/>
      <c r="R85" s="404">
        <v>9.835025380710661</v>
      </c>
      <c r="S85" s="234"/>
      <c r="T85" s="234">
        <v>1513</v>
      </c>
      <c r="U85" s="265"/>
      <c r="V85" s="234">
        <v>1037</v>
      </c>
      <c r="W85" s="234"/>
      <c r="X85" s="404">
        <v>68.53932584269663</v>
      </c>
      <c r="Y85" s="237"/>
      <c r="Z85" s="405" t="str">
        <f t="shared" si="3"/>
        <v>66 - 71</v>
      </c>
      <c r="AA85" s="237"/>
      <c r="AB85" s="404">
        <v>20.0734394124847</v>
      </c>
      <c r="AC85" s="333"/>
      <c r="AD85" s="325"/>
      <c r="AE85" s="325"/>
      <c r="AF85" s="325"/>
      <c r="AG85" s="325"/>
      <c r="AH85" s="325"/>
      <c r="AI85" s="325"/>
      <c r="AJ85" s="325"/>
    </row>
    <row r="86" spans="4:36" s="323" customFormat="1" ht="11.25" customHeight="1">
      <c r="D86" s="323" t="s">
        <v>414</v>
      </c>
      <c r="E86" s="323" t="s">
        <v>685</v>
      </c>
      <c r="F86" s="323" t="s">
        <v>796</v>
      </c>
      <c r="H86" s="404">
        <v>93.19119669876204</v>
      </c>
      <c r="I86" s="404"/>
      <c r="J86" s="404">
        <v>3.43878954607978</v>
      </c>
      <c r="K86" s="404"/>
      <c r="L86" s="404">
        <v>3.370013755158184</v>
      </c>
      <c r="M86" s="237"/>
      <c r="N86" s="404">
        <v>65.40577716643742</v>
      </c>
      <c r="O86" s="404"/>
      <c r="P86" s="404">
        <v>25.447042640990368</v>
      </c>
      <c r="Q86" s="404"/>
      <c r="R86" s="404">
        <v>9.147180192572215</v>
      </c>
      <c r="S86" s="234"/>
      <c r="T86" s="234">
        <v>1405</v>
      </c>
      <c r="U86" s="265"/>
      <c r="V86" s="234">
        <v>912</v>
      </c>
      <c r="W86" s="234"/>
      <c r="X86" s="404">
        <v>64.91103202846975</v>
      </c>
      <c r="Y86" s="237"/>
      <c r="Z86" s="405" t="str">
        <f t="shared" si="3"/>
        <v>62 - 67</v>
      </c>
      <c r="AA86" s="237"/>
      <c r="AB86" s="404">
        <v>20.23047375160051</v>
      </c>
      <c r="AC86" s="333"/>
      <c r="AD86" s="325"/>
      <c r="AE86" s="325"/>
      <c r="AF86" s="325"/>
      <c r="AG86" s="325"/>
      <c r="AH86" s="325"/>
      <c r="AI86" s="325"/>
      <c r="AJ86" s="325"/>
    </row>
    <row r="87" spans="4:36" s="323" customFormat="1" ht="11.25" customHeight="1">
      <c r="D87" s="323" t="s">
        <v>415</v>
      </c>
      <c r="E87" s="323" t="s">
        <v>686</v>
      </c>
      <c r="F87" s="323" t="s">
        <v>551</v>
      </c>
      <c r="H87" s="404">
        <v>54.12753336628769</v>
      </c>
      <c r="I87" s="404"/>
      <c r="J87" s="404">
        <v>44.4389520514088</v>
      </c>
      <c r="K87" s="404"/>
      <c r="L87" s="404">
        <v>1.4335145823035098</v>
      </c>
      <c r="M87" s="237"/>
      <c r="N87" s="404">
        <v>69.30301532377658</v>
      </c>
      <c r="O87" s="404"/>
      <c r="P87" s="404">
        <v>20.365793376174</v>
      </c>
      <c r="Q87" s="404"/>
      <c r="R87" s="404">
        <v>10.331191300049431</v>
      </c>
      <c r="S87" s="234"/>
      <c r="T87" s="234">
        <v>1994</v>
      </c>
      <c r="U87" s="265"/>
      <c r="V87" s="234">
        <v>1379</v>
      </c>
      <c r="W87" s="234"/>
      <c r="X87" s="404">
        <v>69.15747241725175</v>
      </c>
      <c r="Y87" s="237"/>
      <c r="Z87" s="405" t="str">
        <f t="shared" si="3"/>
        <v>67 - 71</v>
      </c>
      <c r="AA87" s="237"/>
      <c r="AB87" s="404">
        <v>24.920466595970307</v>
      </c>
      <c r="AC87" s="333"/>
      <c r="AD87" s="325"/>
      <c r="AE87" s="325"/>
      <c r="AF87" s="325"/>
      <c r="AG87" s="325"/>
      <c r="AH87" s="325"/>
      <c r="AI87" s="325"/>
      <c r="AJ87" s="325"/>
    </row>
    <row r="88" spans="4:36" s="323" customFormat="1" ht="11.25" customHeight="1">
      <c r="D88" s="323" t="s">
        <v>168</v>
      </c>
      <c r="E88" s="323" t="s">
        <v>687</v>
      </c>
      <c r="F88" s="323" t="s">
        <v>169</v>
      </c>
      <c r="H88" s="404">
        <v>57.96875</v>
      </c>
      <c r="I88" s="404"/>
      <c r="J88" s="404">
        <v>39.453125</v>
      </c>
      <c r="K88" s="404"/>
      <c r="L88" s="404">
        <v>2.578125</v>
      </c>
      <c r="M88" s="237"/>
      <c r="N88" s="404">
        <v>66.5625</v>
      </c>
      <c r="O88" s="404"/>
      <c r="P88" s="404">
        <v>24.453125</v>
      </c>
      <c r="Q88" s="404"/>
      <c r="R88" s="404">
        <v>8.984375</v>
      </c>
      <c r="S88" s="234"/>
      <c r="T88" s="234">
        <v>1247</v>
      </c>
      <c r="U88" s="265"/>
      <c r="V88" s="234">
        <v>824</v>
      </c>
      <c r="W88" s="234"/>
      <c r="X88" s="404">
        <v>66.0785886126704</v>
      </c>
      <c r="Y88" s="237"/>
      <c r="Z88" s="405" t="str">
        <f t="shared" si="3"/>
        <v>63 - 69</v>
      </c>
      <c r="AA88" s="237"/>
      <c r="AB88" s="404">
        <v>25.03556187766714</v>
      </c>
      <c r="AC88" s="333"/>
      <c r="AD88" s="325"/>
      <c r="AE88" s="325"/>
      <c r="AF88" s="325"/>
      <c r="AG88" s="325"/>
      <c r="AH88" s="325"/>
      <c r="AI88" s="325"/>
      <c r="AJ88" s="325"/>
    </row>
    <row r="89" spans="4:36" s="323" customFormat="1" ht="11.25" customHeight="1">
      <c r="D89" s="323" t="s">
        <v>416</v>
      </c>
      <c r="E89" s="323" t="s">
        <v>688</v>
      </c>
      <c r="F89" s="323" t="s">
        <v>797</v>
      </c>
      <c r="H89" s="404">
        <v>40.75425790754258</v>
      </c>
      <c r="I89" s="404"/>
      <c r="J89" s="404">
        <v>56.934306569343065</v>
      </c>
      <c r="K89" s="404"/>
      <c r="L89" s="404">
        <v>2.3114355231143553</v>
      </c>
      <c r="M89" s="237"/>
      <c r="N89" s="404">
        <v>70.49878345498783</v>
      </c>
      <c r="O89" s="404"/>
      <c r="P89" s="404">
        <v>20.316301703163017</v>
      </c>
      <c r="Q89" s="404"/>
      <c r="R89" s="404">
        <v>9.184914841849148</v>
      </c>
      <c r="S89" s="234"/>
      <c r="T89" s="234">
        <v>1606</v>
      </c>
      <c r="U89" s="265"/>
      <c r="V89" s="234">
        <v>1131</v>
      </c>
      <c r="W89" s="234"/>
      <c r="X89" s="404">
        <v>70.42341220423413</v>
      </c>
      <c r="Y89" s="237"/>
      <c r="Z89" s="405" t="str">
        <f t="shared" si="3"/>
        <v>68 - 73</v>
      </c>
      <c r="AA89" s="237"/>
      <c r="AB89" s="404">
        <v>22.317073170731707</v>
      </c>
      <c r="AC89" s="333"/>
      <c r="AD89" s="325"/>
      <c r="AE89" s="325"/>
      <c r="AF89" s="325"/>
      <c r="AG89" s="325"/>
      <c r="AH89" s="325"/>
      <c r="AI89" s="325"/>
      <c r="AJ89" s="325"/>
    </row>
    <row r="90" spans="8:36" s="323" customFormat="1" ht="9" customHeight="1">
      <c r="H90" s="401"/>
      <c r="I90" s="401"/>
      <c r="J90" s="401"/>
      <c r="K90" s="401"/>
      <c r="L90" s="401"/>
      <c r="M90" s="236"/>
      <c r="N90" s="401"/>
      <c r="O90" s="401"/>
      <c r="P90" s="401"/>
      <c r="Q90" s="401"/>
      <c r="R90" s="401"/>
      <c r="S90" s="233"/>
      <c r="T90" s="233"/>
      <c r="U90" s="265"/>
      <c r="V90" s="233"/>
      <c r="W90" s="233"/>
      <c r="X90" s="401"/>
      <c r="Y90" s="236"/>
      <c r="Z90" s="401"/>
      <c r="AA90" s="236"/>
      <c r="AB90" s="401"/>
      <c r="AC90" s="333"/>
      <c r="AD90" s="325"/>
      <c r="AE90" s="325"/>
      <c r="AF90" s="325"/>
      <c r="AG90" s="325"/>
      <c r="AH90" s="325"/>
      <c r="AI90" s="325"/>
      <c r="AJ90" s="325"/>
    </row>
    <row r="91" spans="1:36" s="323" customFormat="1" ht="12" customHeight="1">
      <c r="A91" s="322"/>
      <c r="B91" s="322" t="s">
        <v>829</v>
      </c>
      <c r="C91" s="322"/>
      <c r="D91" s="322"/>
      <c r="F91" s="322"/>
      <c r="G91" s="322"/>
      <c r="H91" s="401">
        <v>6.7912119334699526</v>
      </c>
      <c r="I91" s="401"/>
      <c r="J91" s="401">
        <v>91.04036601058</v>
      </c>
      <c r="K91" s="401"/>
      <c r="L91" s="401">
        <v>2.168422055950055</v>
      </c>
      <c r="M91" s="236"/>
      <c r="N91" s="401">
        <v>80.54615641233379</v>
      </c>
      <c r="O91" s="401"/>
      <c r="P91" s="401">
        <v>10.856407568031264</v>
      </c>
      <c r="Q91" s="401"/>
      <c r="R91" s="401">
        <v>8.597436019634943</v>
      </c>
      <c r="S91" s="233"/>
      <c r="T91" s="233">
        <v>20528</v>
      </c>
      <c r="U91" s="265"/>
      <c r="V91" s="233">
        <v>16498</v>
      </c>
      <c r="W91" s="233"/>
      <c r="X91" s="401">
        <v>80.36827747466874</v>
      </c>
      <c r="Y91" s="236"/>
      <c r="Z91" s="403" t="str">
        <f>TEXT(100*((2*V91)+(1.96^2)-(1.96*(1.96^2+(4*V91*(1-(X91/100))))^0.5))/(2*(T91+1.96^2)),"0")&amp;" - "&amp;TEXT(100*((2*V91)+(1.96^2)+(1.96*(1.96^2+(4*V91*(1-(X91/100))))^0.5))/(2*(T91+1.96^2)),"0")</f>
        <v>80 - 81</v>
      </c>
      <c r="AA91" s="236"/>
      <c r="AB91" s="401">
        <v>28.114047551387706</v>
      </c>
      <c r="AC91" s="333"/>
      <c r="AD91" s="325"/>
      <c r="AE91" s="325"/>
      <c r="AF91" s="325"/>
      <c r="AG91" s="325"/>
      <c r="AH91" s="325"/>
      <c r="AI91" s="325"/>
      <c r="AJ91" s="325"/>
    </row>
    <row r="92" spans="8:36" s="323" customFormat="1" ht="4.5" customHeight="1">
      <c r="H92" s="404"/>
      <c r="I92" s="404"/>
      <c r="J92" s="404"/>
      <c r="K92" s="404"/>
      <c r="L92" s="404"/>
      <c r="M92" s="237"/>
      <c r="N92" s="404"/>
      <c r="O92" s="404"/>
      <c r="P92" s="404"/>
      <c r="Q92" s="404"/>
      <c r="R92" s="404"/>
      <c r="S92" s="234"/>
      <c r="T92" s="234"/>
      <c r="U92" s="265"/>
      <c r="V92" s="234"/>
      <c r="W92" s="234"/>
      <c r="X92" s="404"/>
      <c r="Y92" s="237"/>
      <c r="Z92" s="404"/>
      <c r="AA92" s="237"/>
      <c r="AB92" s="404"/>
      <c r="AC92" s="333"/>
      <c r="AD92" s="325"/>
      <c r="AE92" s="325"/>
      <c r="AF92" s="325"/>
      <c r="AG92" s="325"/>
      <c r="AH92" s="325"/>
      <c r="AI92" s="325"/>
      <c r="AJ92" s="325"/>
    </row>
    <row r="93" spans="4:36" s="323" customFormat="1" ht="11.25" customHeight="1">
      <c r="D93" s="323" t="s">
        <v>417</v>
      </c>
      <c r="E93" s="323" t="s">
        <v>689</v>
      </c>
      <c r="F93" s="323" t="s">
        <v>798</v>
      </c>
      <c r="H93" s="404">
        <v>1.3377926421404682</v>
      </c>
      <c r="I93" s="404"/>
      <c r="J93" s="404">
        <v>97.61108456760631</v>
      </c>
      <c r="K93" s="404"/>
      <c r="L93" s="404">
        <v>1.051122790253225</v>
      </c>
      <c r="M93" s="237"/>
      <c r="N93" s="404">
        <v>83.13425704730054</v>
      </c>
      <c r="O93" s="404"/>
      <c r="P93" s="404">
        <v>9.985666507405638</v>
      </c>
      <c r="Q93" s="404"/>
      <c r="R93" s="404">
        <v>6.880076445293836</v>
      </c>
      <c r="S93" s="234"/>
      <c r="T93" s="234">
        <v>2071</v>
      </c>
      <c r="U93" s="265"/>
      <c r="V93" s="234">
        <v>1719</v>
      </c>
      <c r="W93" s="234"/>
      <c r="X93" s="404">
        <v>83.00338000965716</v>
      </c>
      <c r="Y93" s="237"/>
      <c r="Z93" s="405" t="str">
        <f aca="true" t="shared" si="4" ref="Z93:Z109">TEXT(100*((2*V93)+(1.96^2)-(1.96*(1.96^2+(4*V93*(1-(X93/100))))^0.5))/(2*(T93+1.96^2)),"0")&amp;" - "&amp;TEXT(100*((2*V93)+(1.96^2)+(1.96*(1.96^2+(4*V93*(1-(X93/100))))^0.5))/(2*(T93+1.96^2)),"0")</f>
        <v>81 - 85</v>
      </c>
      <c r="AA93" s="237"/>
      <c r="AB93" s="404">
        <v>35.521235521235525</v>
      </c>
      <c r="AC93" s="333"/>
      <c r="AD93" s="325"/>
      <c r="AE93" s="325"/>
      <c r="AF93" s="325"/>
      <c r="AG93" s="325"/>
      <c r="AH93" s="325"/>
      <c r="AI93" s="325"/>
      <c r="AJ93" s="325"/>
    </row>
    <row r="94" spans="4:36" s="323" customFormat="1" ht="11.25" customHeight="1">
      <c r="D94" s="323" t="s">
        <v>181</v>
      </c>
      <c r="E94" s="323" t="s">
        <v>690</v>
      </c>
      <c r="F94" s="323" t="s">
        <v>475</v>
      </c>
      <c r="H94" s="404">
        <v>2.5611838360842345</v>
      </c>
      <c r="I94" s="404"/>
      <c r="J94" s="404">
        <v>97.09732498577121</v>
      </c>
      <c r="K94" s="404"/>
      <c r="L94" s="404">
        <v>0.3414911781445646</v>
      </c>
      <c r="M94" s="237"/>
      <c r="N94" s="404">
        <v>79.225953329539</v>
      </c>
      <c r="O94" s="404"/>
      <c r="P94" s="404">
        <v>10.586226522481503</v>
      </c>
      <c r="Q94" s="404"/>
      <c r="R94" s="404">
        <v>10.187820147979512</v>
      </c>
      <c r="S94" s="234"/>
      <c r="T94" s="234">
        <v>1751</v>
      </c>
      <c r="U94" s="265"/>
      <c r="V94" s="234">
        <v>1387</v>
      </c>
      <c r="W94" s="234"/>
      <c r="X94" s="404">
        <v>79.21187892632781</v>
      </c>
      <c r="Y94" s="237"/>
      <c r="Z94" s="405" t="str">
        <f t="shared" si="4"/>
        <v>77 - 81</v>
      </c>
      <c r="AA94" s="237"/>
      <c r="AB94" s="404">
        <v>30.87248322147651</v>
      </c>
      <c r="AC94" s="333"/>
      <c r="AD94" s="325"/>
      <c r="AE94" s="325"/>
      <c r="AF94" s="325"/>
      <c r="AG94" s="325"/>
      <c r="AH94" s="325"/>
      <c r="AI94" s="325"/>
      <c r="AJ94" s="325"/>
    </row>
    <row r="95" spans="4:36" s="323" customFormat="1" ht="11.25" customHeight="1">
      <c r="D95" s="323" t="s">
        <v>418</v>
      </c>
      <c r="E95" s="323" t="s">
        <v>691</v>
      </c>
      <c r="F95" s="323" t="s">
        <v>799</v>
      </c>
      <c r="H95" s="404">
        <v>1.0110294117647058</v>
      </c>
      <c r="I95" s="404"/>
      <c r="J95" s="404">
        <v>97.61029411764706</v>
      </c>
      <c r="K95" s="404"/>
      <c r="L95" s="404">
        <v>1.3786764705882353</v>
      </c>
      <c r="M95" s="237"/>
      <c r="N95" s="404">
        <v>83.08823529411765</v>
      </c>
      <c r="O95" s="404"/>
      <c r="P95" s="404">
        <v>9.742647058823529</v>
      </c>
      <c r="Q95" s="404"/>
      <c r="R95" s="404">
        <v>7.169117647058823</v>
      </c>
      <c r="S95" s="234"/>
      <c r="T95" s="234">
        <v>1073</v>
      </c>
      <c r="U95" s="265"/>
      <c r="V95" s="234">
        <v>890</v>
      </c>
      <c r="W95" s="234"/>
      <c r="X95" s="404">
        <v>82.94501397949674</v>
      </c>
      <c r="Y95" s="237"/>
      <c r="Z95" s="405" t="str">
        <f t="shared" si="4"/>
        <v>81 - 85</v>
      </c>
      <c r="AA95" s="237"/>
      <c r="AB95" s="404">
        <v>29.520295202952028</v>
      </c>
      <c r="AC95" s="333"/>
      <c r="AD95" s="325"/>
      <c r="AE95" s="325"/>
      <c r="AF95" s="325"/>
      <c r="AG95" s="325"/>
      <c r="AH95" s="325"/>
      <c r="AI95" s="325"/>
      <c r="AJ95" s="325"/>
    </row>
    <row r="96" spans="1:36" s="322" customFormat="1" ht="11.25" customHeight="1">
      <c r="A96" s="323"/>
      <c r="B96" s="323"/>
      <c r="C96" s="323"/>
      <c r="D96" s="323" t="s">
        <v>170</v>
      </c>
      <c r="E96" s="323" t="s">
        <v>692</v>
      </c>
      <c r="F96" s="323" t="s">
        <v>171</v>
      </c>
      <c r="G96" s="323"/>
      <c r="H96" s="404">
        <v>2.026342451874367</v>
      </c>
      <c r="I96" s="404"/>
      <c r="J96" s="404">
        <v>96.09929078014184</v>
      </c>
      <c r="K96" s="404"/>
      <c r="L96" s="404">
        <v>1.8743667679837892</v>
      </c>
      <c r="M96" s="237"/>
      <c r="N96" s="404">
        <v>84.59979736575481</v>
      </c>
      <c r="O96" s="404"/>
      <c r="P96" s="404">
        <v>7.9533941236068895</v>
      </c>
      <c r="Q96" s="404"/>
      <c r="R96" s="404">
        <v>7.446808510638298</v>
      </c>
      <c r="S96" s="234"/>
      <c r="T96" s="234">
        <v>1937</v>
      </c>
      <c r="U96" s="402"/>
      <c r="V96" s="234">
        <v>1634</v>
      </c>
      <c r="W96" s="234"/>
      <c r="X96" s="404">
        <v>84.35725348477027</v>
      </c>
      <c r="Y96" s="237"/>
      <c r="Z96" s="405" t="str">
        <f t="shared" si="4"/>
        <v>83 - 86</v>
      </c>
      <c r="AA96" s="237"/>
      <c r="AB96" s="404">
        <v>29.22374429223744</v>
      </c>
      <c r="AC96" s="333"/>
      <c r="AD96" s="332"/>
      <c r="AE96" s="332"/>
      <c r="AF96" s="332"/>
      <c r="AG96" s="332"/>
      <c r="AH96" s="332"/>
      <c r="AI96" s="332"/>
      <c r="AJ96" s="332"/>
    </row>
    <row r="97" spans="4:36" s="323" customFormat="1" ht="11.25" customHeight="1">
      <c r="D97" s="323" t="s">
        <v>182</v>
      </c>
      <c r="E97" s="323" t="s">
        <v>693</v>
      </c>
      <c r="F97" s="323" t="s">
        <v>183</v>
      </c>
      <c r="H97" s="404">
        <v>92.87598944591029</v>
      </c>
      <c r="I97" s="404"/>
      <c r="J97" s="404">
        <v>3.430079155672823</v>
      </c>
      <c r="K97" s="404"/>
      <c r="L97" s="404">
        <v>3.6939313984168867</v>
      </c>
      <c r="M97" s="237"/>
      <c r="N97" s="404">
        <v>71.2401055408971</v>
      </c>
      <c r="O97" s="404"/>
      <c r="P97" s="404">
        <v>18.733509234828496</v>
      </c>
      <c r="Q97" s="404"/>
      <c r="R97" s="404">
        <v>10.026385224274406</v>
      </c>
      <c r="S97" s="234"/>
      <c r="T97" s="234">
        <v>365</v>
      </c>
      <c r="U97" s="265"/>
      <c r="V97" s="234">
        <v>259</v>
      </c>
      <c r="W97" s="234"/>
      <c r="X97" s="404">
        <v>70.95890410958904</v>
      </c>
      <c r="Y97" s="237"/>
      <c r="Z97" s="405" t="str">
        <f t="shared" si="4"/>
        <v>66 - 75</v>
      </c>
      <c r="AA97" s="237"/>
      <c r="AB97" s="404">
        <v>28.061224489795915</v>
      </c>
      <c r="AC97" s="333"/>
      <c r="AD97" s="325"/>
      <c r="AE97" s="325"/>
      <c r="AF97" s="325"/>
      <c r="AG97" s="325"/>
      <c r="AH97" s="325"/>
      <c r="AI97" s="325"/>
      <c r="AJ97" s="325"/>
    </row>
    <row r="98" spans="4:36" s="323" customFormat="1" ht="11.25" customHeight="1">
      <c r="D98" s="323" t="s">
        <v>419</v>
      </c>
      <c r="E98" s="323" t="s">
        <v>694</v>
      </c>
      <c r="F98" s="323" t="s">
        <v>476</v>
      </c>
      <c r="H98" s="404">
        <v>1.6544117647058825</v>
      </c>
      <c r="I98" s="404"/>
      <c r="J98" s="404">
        <v>96.13970588235294</v>
      </c>
      <c r="K98" s="404"/>
      <c r="L98" s="404">
        <v>2.2058823529411766</v>
      </c>
      <c r="M98" s="237"/>
      <c r="N98" s="404">
        <v>85.47794117647058</v>
      </c>
      <c r="O98" s="404"/>
      <c r="P98" s="404">
        <v>8.823529411764707</v>
      </c>
      <c r="Q98" s="404"/>
      <c r="R98" s="404">
        <v>5.698529411764706</v>
      </c>
      <c r="S98" s="234"/>
      <c r="T98" s="234">
        <v>532</v>
      </c>
      <c r="U98" s="265"/>
      <c r="V98" s="234">
        <v>458</v>
      </c>
      <c r="W98" s="234"/>
      <c r="X98" s="404">
        <v>86.09022556390977</v>
      </c>
      <c r="Y98" s="237"/>
      <c r="Z98" s="405" t="str">
        <f t="shared" si="4"/>
        <v>83 - 89</v>
      </c>
      <c r="AA98" s="237"/>
      <c r="AB98" s="404">
        <v>25.412541254125415</v>
      </c>
      <c r="AC98" s="333"/>
      <c r="AD98" s="325"/>
      <c r="AE98" s="325"/>
      <c r="AF98" s="325"/>
      <c r="AG98" s="325"/>
      <c r="AH98" s="325"/>
      <c r="AI98" s="325"/>
      <c r="AJ98" s="325"/>
    </row>
    <row r="99" spans="4:36" s="323" customFormat="1" ht="11.25" customHeight="1">
      <c r="D99" s="323" t="s">
        <v>420</v>
      </c>
      <c r="E99" s="323" t="s">
        <v>695</v>
      </c>
      <c r="F99" s="323" t="s">
        <v>477</v>
      </c>
      <c r="H99" s="404">
        <v>2.42914979757085</v>
      </c>
      <c r="I99" s="404"/>
      <c r="J99" s="404">
        <v>94.39946018893387</v>
      </c>
      <c r="K99" s="404"/>
      <c r="L99" s="404">
        <v>3.1713900134952766</v>
      </c>
      <c r="M99" s="237"/>
      <c r="N99" s="404">
        <v>80.16194331983806</v>
      </c>
      <c r="O99" s="404"/>
      <c r="P99" s="404">
        <v>10.526315789473683</v>
      </c>
      <c r="Q99" s="404"/>
      <c r="R99" s="404">
        <v>9.31174089068826</v>
      </c>
      <c r="S99" s="234"/>
      <c r="T99" s="234">
        <v>1435</v>
      </c>
      <c r="U99" s="265"/>
      <c r="V99" s="234">
        <v>1149</v>
      </c>
      <c r="W99" s="234"/>
      <c r="X99" s="404">
        <v>80.06968641114982</v>
      </c>
      <c r="Y99" s="237"/>
      <c r="Z99" s="405" t="str">
        <f t="shared" si="4"/>
        <v>78 - 82</v>
      </c>
      <c r="AA99" s="237"/>
      <c r="AB99" s="404">
        <v>32.7027027027027</v>
      </c>
      <c r="AC99" s="333"/>
      <c r="AD99" s="325"/>
      <c r="AE99" s="325"/>
      <c r="AF99" s="325"/>
      <c r="AG99" s="325"/>
      <c r="AH99" s="325"/>
      <c r="AI99" s="325"/>
      <c r="AJ99" s="325"/>
    </row>
    <row r="100" spans="4:36" s="323" customFormat="1" ht="11.25" customHeight="1">
      <c r="D100" s="323" t="s">
        <v>178</v>
      </c>
      <c r="E100" s="323" t="s">
        <v>696</v>
      </c>
      <c r="F100" s="323" t="s">
        <v>179</v>
      </c>
      <c r="H100" s="404">
        <v>5.374592833876222</v>
      </c>
      <c r="I100" s="404"/>
      <c r="J100" s="404">
        <v>91.85667752442997</v>
      </c>
      <c r="K100" s="404"/>
      <c r="L100" s="404">
        <v>2.768729641693811</v>
      </c>
      <c r="M100" s="237"/>
      <c r="N100" s="404">
        <v>77.36156351791531</v>
      </c>
      <c r="O100" s="404"/>
      <c r="P100" s="404">
        <v>9.93485342019544</v>
      </c>
      <c r="Q100" s="404"/>
      <c r="R100" s="404">
        <v>12.703583061889251</v>
      </c>
      <c r="S100" s="234"/>
      <c r="T100" s="234">
        <v>597</v>
      </c>
      <c r="U100" s="265"/>
      <c r="V100" s="234">
        <v>461</v>
      </c>
      <c r="W100" s="234"/>
      <c r="X100" s="404">
        <v>77.21943048576215</v>
      </c>
      <c r="Y100" s="237"/>
      <c r="Z100" s="405" t="str">
        <f t="shared" si="4"/>
        <v>74 - 80</v>
      </c>
      <c r="AA100" s="237"/>
      <c r="AB100" s="404">
        <v>17.56756756756757</v>
      </c>
      <c r="AC100" s="333"/>
      <c r="AD100" s="325"/>
      <c r="AE100" s="325"/>
      <c r="AF100" s="325"/>
      <c r="AG100" s="325"/>
      <c r="AH100" s="325"/>
      <c r="AI100" s="325"/>
      <c r="AJ100" s="325"/>
    </row>
    <row r="101" spans="4:36" s="323" customFormat="1" ht="11.25" customHeight="1">
      <c r="D101" s="323" t="s">
        <v>421</v>
      </c>
      <c r="E101" s="323" t="s">
        <v>697</v>
      </c>
      <c r="F101" s="323" t="s">
        <v>172</v>
      </c>
      <c r="H101" s="404">
        <v>1.0043041606886656</v>
      </c>
      <c r="I101" s="404"/>
      <c r="J101" s="404">
        <v>95.40889526542324</v>
      </c>
      <c r="K101" s="404"/>
      <c r="L101" s="404">
        <v>3.5868005738880915</v>
      </c>
      <c r="M101" s="237"/>
      <c r="N101" s="404">
        <v>83.50071736011478</v>
      </c>
      <c r="O101" s="404"/>
      <c r="P101" s="404">
        <v>9.75609756097561</v>
      </c>
      <c r="Q101" s="404"/>
      <c r="R101" s="404">
        <v>6.743185078909613</v>
      </c>
      <c r="S101" s="234"/>
      <c r="T101" s="234">
        <v>672</v>
      </c>
      <c r="U101" s="265"/>
      <c r="V101" s="234">
        <v>559</v>
      </c>
      <c r="W101" s="234"/>
      <c r="X101" s="404">
        <v>83.18452380952381</v>
      </c>
      <c r="Y101" s="237"/>
      <c r="Z101" s="405" t="str">
        <f t="shared" si="4"/>
        <v>80 - 86</v>
      </c>
      <c r="AA101" s="237"/>
      <c r="AB101" s="404">
        <v>23.52941176470588</v>
      </c>
      <c r="AC101" s="333"/>
      <c r="AD101" s="325"/>
      <c r="AE101" s="325"/>
      <c r="AF101" s="325"/>
      <c r="AG101" s="325"/>
      <c r="AH101" s="325"/>
      <c r="AI101" s="325"/>
      <c r="AJ101" s="325"/>
    </row>
    <row r="102" spans="4:36" s="323" customFormat="1" ht="11.25" customHeight="1">
      <c r="D102" s="323" t="s">
        <v>173</v>
      </c>
      <c r="E102" s="323" t="s">
        <v>698</v>
      </c>
      <c r="F102" s="323" t="s">
        <v>174</v>
      </c>
      <c r="H102" s="404">
        <v>1.840855106888361</v>
      </c>
      <c r="I102" s="404"/>
      <c r="J102" s="404">
        <v>96.67458432304038</v>
      </c>
      <c r="K102" s="404"/>
      <c r="L102" s="404">
        <v>1.4845605700712587</v>
      </c>
      <c r="M102" s="237"/>
      <c r="N102" s="404">
        <v>83.2541567695962</v>
      </c>
      <c r="O102" s="404"/>
      <c r="P102" s="404">
        <v>9.085510688836104</v>
      </c>
      <c r="Q102" s="404"/>
      <c r="R102" s="404">
        <v>7.660332541567697</v>
      </c>
      <c r="S102" s="234"/>
      <c r="T102" s="234">
        <v>1659</v>
      </c>
      <c r="U102" s="265"/>
      <c r="V102" s="234">
        <v>1379</v>
      </c>
      <c r="W102" s="234"/>
      <c r="X102" s="404">
        <v>83.12236286919831</v>
      </c>
      <c r="Y102" s="237"/>
      <c r="Z102" s="405" t="str">
        <f t="shared" si="4"/>
        <v>81 - 85</v>
      </c>
      <c r="AA102" s="237"/>
      <c r="AB102" s="404">
        <v>32.83062645011601</v>
      </c>
      <c r="AC102" s="333"/>
      <c r="AD102" s="325"/>
      <c r="AE102" s="325"/>
      <c r="AF102" s="325"/>
      <c r="AG102" s="325"/>
      <c r="AH102" s="325"/>
      <c r="AI102" s="325"/>
      <c r="AJ102" s="325"/>
    </row>
    <row r="103" spans="4:36" s="323" customFormat="1" ht="11.25" customHeight="1">
      <c r="D103" s="323" t="s">
        <v>422</v>
      </c>
      <c r="E103" s="323" t="s">
        <v>699</v>
      </c>
      <c r="F103" s="323" t="s">
        <v>478</v>
      </c>
      <c r="H103" s="404">
        <v>3.2481363152289675</v>
      </c>
      <c r="I103" s="404"/>
      <c r="J103" s="404">
        <v>94.99467518636848</v>
      </c>
      <c r="K103" s="404"/>
      <c r="L103" s="404">
        <v>1.7571884984025559</v>
      </c>
      <c r="M103" s="237"/>
      <c r="N103" s="404">
        <v>75.71884984025559</v>
      </c>
      <c r="O103" s="404"/>
      <c r="P103" s="404">
        <v>16.187433439829608</v>
      </c>
      <c r="Q103" s="404"/>
      <c r="R103" s="404">
        <v>8.093716719914804</v>
      </c>
      <c r="S103" s="234"/>
      <c r="T103" s="234">
        <v>1845</v>
      </c>
      <c r="U103" s="265"/>
      <c r="V103" s="234">
        <v>1392</v>
      </c>
      <c r="W103" s="234"/>
      <c r="X103" s="404">
        <v>75.44715447154472</v>
      </c>
      <c r="Y103" s="237"/>
      <c r="Z103" s="405" t="str">
        <f t="shared" si="4"/>
        <v>73 - 77</v>
      </c>
      <c r="AA103" s="237"/>
      <c r="AB103" s="404">
        <v>25.07232401157184</v>
      </c>
      <c r="AC103" s="333"/>
      <c r="AD103" s="325"/>
      <c r="AE103" s="325"/>
      <c r="AF103" s="325"/>
      <c r="AG103" s="325"/>
      <c r="AH103" s="325"/>
      <c r="AI103" s="325"/>
      <c r="AJ103" s="325"/>
    </row>
    <row r="104" spans="4:36" s="323" customFormat="1" ht="11.25" customHeight="1">
      <c r="D104" s="323" t="s">
        <v>423</v>
      </c>
      <c r="E104" s="323" t="s">
        <v>700</v>
      </c>
      <c r="F104" s="323" t="s">
        <v>479</v>
      </c>
      <c r="H104" s="404">
        <v>3.4274193548387095</v>
      </c>
      <c r="I104" s="404"/>
      <c r="J104" s="404">
        <v>95.36290322580645</v>
      </c>
      <c r="K104" s="404"/>
      <c r="L104" s="404">
        <v>1.2096774193548387</v>
      </c>
      <c r="M104" s="237"/>
      <c r="N104" s="404">
        <v>85.18145161290323</v>
      </c>
      <c r="O104" s="404"/>
      <c r="P104" s="404">
        <v>6.854838709677419</v>
      </c>
      <c r="Q104" s="404"/>
      <c r="R104" s="404">
        <v>7.963709677419355</v>
      </c>
      <c r="S104" s="234"/>
      <c r="T104" s="234">
        <v>980</v>
      </c>
      <c r="U104" s="265"/>
      <c r="V104" s="234">
        <v>836</v>
      </c>
      <c r="W104" s="234"/>
      <c r="X104" s="404">
        <v>85.3061224489796</v>
      </c>
      <c r="Y104" s="237"/>
      <c r="Z104" s="405" t="str">
        <f t="shared" si="4"/>
        <v>83 - 87</v>
      </c>
      <c r="AA104" s="237"/>
      <c r="AB104" s="404">
        <v>25.24850894632207</v>
      </c>
      <c r="AC104" s="333"/>
      <c r="AD104" s="325"/>
      <c r="AE104" s="325"/>
      <c r="AF104" s="325"/>
      <c r="AG104" s="325"/>
      <c r="AH104" s="325"/>
      <c r="AI104" s="325"/>
      <c r="AJ104" s="325"/>
    </row>
    <row r="105" spans="4:36" s="323" customFormat="1" ht="11.25" customHeight="1">
      <c r="D105" s="323" t="s">
        <v>180</v>
      </c>
      <c r="E105" s="323" t="s">
        <v>701</v>
      </c>
      <c r="F105" s="323" t="s">
        <v>800</v>
      </c>
      <c r="H105" s="404">
        <v>3.102189781021898</v>
      </c>
      <c r="I105" s="404"/>
      <c r="J105" s="404">
        <v>96.35036496350365</v>
      </c>
      <c r="K105" s="404"/>
      <c r="L105" s="404">
        <v>0.5474452554744526</v>
      </c>
      <c r="M105" s="237"/>
      <c r="N105" s="404">
        <v>76.27737226277372</v>
      </c>
      <c r="O105" s="404"/>
      <c r="P105" s="404">
        <v>12.956204379562045</v>
      </c>
      <c r="Q105" s="404"/>
      <c r="R105" s="404">
        <v>10.766423357664232</v>
      </c>
      <c r="S105" s="234"/>
      <c r="T105" s="234">
        <v>545</v>
      </c>
      <c r="U105" s="265"/>
      <c r="V105" s="234">
        <v>415</v>
      </c>
      <c r="W105" s="234"/>
      <c r="X105" s="404">
        <v>76.14678899082568</v>
      </c>
      <c r="Y105" s="237"/>
      <c r="Z105" s="405" t="str">
        <f t="shared" si="4"/>
        <v>72 - 80</v>
      </c>
      <c r="AA105" s="237"/>
      <c r="AB105" s="404">
        <v>20.224719101123593</v>
      </c>
      <c r="AC105" s="333"/>
      <c r="AD105" s="325"/>
      <c r="AE105" s="325"/>
      <c r="AF105" s="325"/>
      <c r="AG105" s="325"/>
      <c r="AH105" s="325"/>
      <c r="AI105" s="325"/>
      <c r="AJ105" s="325"/>
    </row>
    <row r="106" spans="4:36" s="323" customFormat="1" ht="11.25" customHeight="1">
      <c r="D106" s="323" t="s">
        <v>175</v>
      </c>
      <c r="E106" s="323" t="s">
        <v>702</v>
      </c>
      <c r="F106" s="323" t="s">
        <v>480</v>
      </c>
      <c r="H106" s="404">
        <v>45.887445887445885</v>
      </c>
      <c r="I106" s="404"/>
      <c r="J106" s="404">
        <v>52.16450216450217</v>
      </c>
      <c r="K106" s="404"/>
      <c r="L106" s="404">
        <v>1.948051948051948</v>
      </c>
      <c r="M106" s="237"/>
      <c r="N106" s="404">
        <v>86.47186147186147</v>
      </c>
      <c r="O106" s="404"/>
      <c r="P106" s="404">
        <v>6.926406926406926</v>
      </c>
      <c r="Q106" s="404"/>
      <c r="R106" s="404">
        <v>6.6017316017316015</v>
      </c>
      <c r="S106" s="234"/>
      <c r="T106" s="234">
        <v>906</v>
      </c>
      <c r="U106" s="265"/>
      <c r="V106" s="234">
        <v>785</v>
      </c>
      <c r="W106" s="234"/>
      <c r="X106" s="404">
        <v>86.64459161147903</v>
      </c>
      <c r="Y106" s="237"/>
      <c r="Z106" s="405" t="str">
        <f t="shared" si="4"/>
        <v>84 - 89</v>
      </c>
      <c r="AA106" s="237"/>
      <c r="AB106" s="404">
        <v>27.708333333333336</v>
      </c>
      <c r="AC106" s="333"/>
      <c r="AD106" s="325"/>
      <c r="AE106" s="325"/>
      <c r="AF106" s="325"/>
      <c r="AG106" s="325"/>
      <c r="AH106" s="325"/>
      <c r="AI106" s="325"/>
      <c r="AJ106" s="325"/>
    </row>
    <row r="107" spans="4:36" s="323" customFormat="1" ht="11.25" customHeight="1">
      <c r="D107" s="323" t="s">
        <v>424</v>
      </c>
      <c r="E107" s="323" t="s">
        <v>703</v>
      </c>
      <c r="F107" s="323" t="s">
        <v>481</v>
      </c>
      <c r="H107" s="404">
        <v>1.8094089264173705</v>
      </c>
      <c r="I107" s="404"/>
      <c r="J107" s="404">
        <v>97.04463208685162</v>
      </c>
      <c r="K107" s="404"/>
      <c r="L107" s="404">
        <v>1.1459589867310012</v>
      </c>
      <c r="M107" s="237"/>
      <c r="N107" s="404">
        <v>75.8745476477684</v>
      </c>
      <c r="O107" s="404"/>
      <c r="P107" s="404">
        <v>12.364294330518698</v>
      </c>
      <c r="Q107" s="404"/>
      <c r="R107" s="404">
        <v>11.761158021712907</v>
      </c>
      <c r="S107" s="234"/>
      <c r="T107" s="234">
        <v>1639</v>
      </c>
      <c r="U107" s="265"/>
      <c r="V107" s="234">
        <v>1242</v>
      </c>
      <c r="W107" s="234"/>
      <c r="X107" s="404">
        <v>75.77791336180599</v>
      </c>
      <c r="Y107" s="237"/>
      <c r="Z107" s="405" t="str">
        <f t="shared" si="4"/>
        <v>74 - 78</v>
      </c>
      <c r="AA107" s="237"/>
      <c r="AB107" s="404">
        <v>26.285046728971963</v>
      </c>
      <c r="AC107" s="333"/>
      <c r="AD107" s="325"/>
      <c r="AE107" s="325"/>
      <c r="AF107" s="325"/>
      <c r="AG107" s="325"/>
      <c r="AH107" s="325"/>
      <c r="AI107" s="325"/>
      <c r="AJ107" s="325"/>
    </row>
    <row r="108" spans="4:36" s="323" customFormat="1" ht="11.25" customHeight="1">
      <c r="D108" s="323" t="s">
        <v>176</v>
      </c>
      <c r="E108" s="323" t="s">
        <v>704</v>
      </c>
      <c r="F108" s="323" t="s">
        <v>177</v>
      </c>
      <c r="H108" s="404">
        <v>2.741935483870968</v>
      </c>
      <c r="I108" s="404"/>
      <c r="J108" s="404">
        <v>91.20967741935485</v>
      </c>
      <c r="K108" s="404"/>
      <c r="L108" s="404">
        <v>6.048387096774194</v>
      </c>
      <c r="M108" s="237"/>
      <c r="N108" s="404">
        <v>74.43548387096774</v>
      </c>
      <c r="O108" s="404"/>
      <c r="P108" s="404">
        <v>15.080645161290324</v>
      </c>
      <c r="Q108" s="404"/>
      <c r="R108" s="404">
        <v>10.483870967741936</v>
      </c>
      <c r="S108" s="234"/>
      <c r="T108" s="234">
        <v>1165</v>
      </c>
      <c r="U108" s="265"/>
      <c r="V108" s="234">
        <v>851</v>
      </c>
      <c r="W108" s="234"/>
      <c r="X108" s="404">
        <v>73.04721030042919</v>
      </c>
      <c r="Y108" s="237"/>
      <c r="Z108" s="405" t="str">
        <f t="shared" si="4"/>
        <v>70 - 76</v>
      </c>
      <c r="AA108" s="237"/>
      <c r="AB108" s="404">
        <v>28.23920265780731</v>
      </c>
      <c r="AC108" s="333"/>
      <c r="AD108" s="325"/>
      <c r="AE108" s="325"/>
      <c r="AF108" s="325"/>
      <c r="AG108" s="325"/>
      <c r="AH108" s="325"/>
      <c r="AI108" s="325"/>
      <c r="AJ108" s="325"/>
    </row>
    <row r="109" spans="4:36" s="323" customFormat="1" ht="11.25" customHeight="1">
      <c r="D109" s="323" t="s">
        <v>425</v>
      </c>
      <c r="E109" s="323" t="s">
        <v>705</v>
      </c>
      <c r="F109" s="323" t="s">
        <v>482</v>
      </c>
      <c r="H109" s="404">
        <v>16.28232005590496</v>
      </c>
      <c r="I109" s="404"/>
      <c r="J109" s="404">
        <v>78.4765897973445</v>
      </c>
      <c r="K109" s="404"/>
      <c r="L109" s="404">
        <v>5.2410901467505235</v>
      </c>
      <c r="M109" s="237"/>
      <c r="N109" s="404">
        <v>80.22361984626136</v>
      </c>
      <c r="O109" s="404"/>
      <c r="P109" s="404">
        <v>11.46051712089448</v>
      </c>
      <c r="Q109" s="404"/>
      <c r="R109" s="404">
        <v>8.315863032844165</v>
      </c>
      <c r="S109" s="234"/>
      <c r="T109" s="234">
        <v>1356</v>
      </c>
      <c r="U109" s="265"/>
      <c r="V109" s="234">
        <v>1082</v>
      </c>
      <c r="W109" s="234"/>
      <c r="X109" s="404">
        <v>79.79351032448378</v>
      </c>
      <c r="Y109" s="237"/>
      <c r="Z109" s="405" t="str">
        <f t="shared" si="4"/>
        <v>78 - 82</v>
      </c>
      <c r="AA109" s="237"/>
      <c r="AB109" s="404">
        <v>20.63273727647868</v>
      </c>
      <c r="AC109" s="333"/>
      <c r="AD109" s="325"/>
      <c r="AE109" s="325"/>
      <c r="AF109" s="325"/>
      <c r="AG109" s="325"/>
      <c r="AH109" s="325"/>
      <c r="AI109" s="325"/>
      <c r="AJ109" s="325"/>
    </row>
    <row r="110" spans="8:36" s="323" customFormat="1" ht="9" customHeight="1">
      <c r="H110" s="401"/>
      <c r="I110" s="401"/>
      <c r="J110" s="401"/>
      <c r="K110" s="401"/>
      <c r="L110" s="401"/>
      <c r="M110" s="236"/>
      <c r="N110" s="401"/>
      <c r="O110" s="401"/>
      <c r="P110" s="401"/>
      <c r="Q110" s="401"/>
      <c r="R110" s="401"/>
      <c r="S110" s="233"/>
      <c r="T110" s="233"/>
      <c r="U110" s="265"/>
      <c r="V110" s="233"/>
      <c r="W110" s="233"/>
      <c r="X110" s="401"/>
      <c r="Y110" s="236"/>
      <c r="Z110" s="401"/>
      <c r="AA110" s="236"/>
      <c r="AB110" s="401"/>
      <c r="AC110" s="333"/>
      <c r="AD110" s="325"/>
      <c r="AE110" s="325"/>
      <c r="AF110" s="325"/>
      <c r="AG110" s="325"/>
      <c r="AH110" s="325"/>
      <c r="AI110" s="325"/>
      <c r="AJ110" s="325"/>
    </row>
    <row r="111" spans="1:36" s="323" customFormat="1" ht="12" customHeight="1">
      <c r="A111" s="322"/>
      <c r="B111" s="322" t="s">
        <v>830</v>
      </c>
      <c r="C111" s="322"/>
      <c r="D111" s="322"/>
      <c r="F111" s="322"/>
      <c r="G111" s="322"/>
      <c r="H111" s="401">
        <v>43.947635841951104</v>
      </c>
      <c r="I111" s="401"/>
      <c r="J111" s="401">
        <v>53.111363500508105</v>
      </c>
      <c r="K111" s="401"/>
      <c r="L111" s="401">
        <v>2.941000657540797</v>
      </c>
      <c r="M111" s="236"/>
      <c r="N111" s="401">
        <v>77.69143403670273</v>
      </c>
      <c r="O111" s="401"/>
      <c r="P111" s="401">
        <v>13.264391176998028</v>
      </c>
      <c r="Q111" s="401"/>
      <c r="R111" s="401">
        <v>9.04417478629924</v>
      </c>
      <c r="S111" s="233"/>
      <c r="T111" s="233">
        <v>16237</v>
      </c>
      <c r="U111" s="265"/>
      <c r="V111" s="233">
        <v>12574</v>
      </c>
      <c r="W111" s="233"/>
      <c r="X111" s="401">
        <v>77.44041386955719</v>
      </c>
      <c r="Y111" s="236"/>
      <c r="Z111" s="403" t="str">
        <f>TEXT(100*((2*V111)+(1.96^2)-(1.96*(1.96^2+(4*V111*(1-(X111/100))))^0.5))/(2*(T111+1.96^2)),"0")&amp;" - "&amp;TEXT(100*((2*V111)+(1.96^2)+(1.96*(1.96^2+(4*V111*(1-(X111/100))))^0.5))/(2*(T111+1.96^2)),"0")</f>
        <v>77 - 78</v>
      </c>
      <c r="AA111" s="236"/>
      <c r="AB111" s="401">
        <v>24.504549420416303</v>
      </c>
      <c r="AC111" s="333"/>
      <c r="AD111" s="325"/>
      <c r="AE111" s="325"/>
      <c r="AF111" s="325"/>
      <c r="AG111" s="325"/>
      <c r="AH111" s="325"/>
      <c r="AI111" s="325"/>
      <c r="AJ111" s="325"/>
    </row>
    <row r="112" spans="8:36" s="323" customFormat="1" ht="4.5" customHeight="1">
      <c r="H112" s="404"/>
      <c r="I112" s="404"/>
      <c r="J112" s="404"/>
      <c r="K112" s="404"/>
      <c r="L112" s="404"/>
      <c r="M112" s="237"/>
      <c r="N112" s="404"/>
      <c r="O112" s="404"/>
      <c r="P112" s="404"/>
      <c r="Q112" s="404"/>
      <c r="R112" s="404"/>
      <c r="S112" s="234"/>
      <c r="T112" s="234"/>
      <c r="U112" s="265"/>
      <c r="V112" s="234"/>
      <c r="W112" s="234"/>
      <c r="X112" s="404"/>
      <c r="Y112" s="237"/>
      <c r="Z112" s="404"/>
      <c r="AA112" s="237"/>
      <c r="AB112" s="404"/>
      <c r="AC112" s="333"/>
      <c r="AD112" s="325"/>
      <c r="AE112" s="325"/>
      <c r="AF112" s="325"/>
      <c r="AG112" s="325"/>
      <c r="AH112" s="325"/>
      <c r="AI112" s="325"/>
      <c r="AJ112" s="325"/>
    </row>
    <row r="113" spans="4:36" s="323" customFormat="1" ht="11.25" customHeight="1">
      <c r="D113" s="323" t="s">
        <v>426</v>
      </c>
      <c r="E113" s="323" t="s">
        <v>706</v>
      </c>
      <c r="F113" s="323" t="s">
        <v>801</v>
      </c>
      <c r="H113" s="404">
        <v>50.15797788309637</v>
      </c>
      <c r="I113" s="404"/>
      <c r="J113" s="404">
        <v>47.55134281200632</v>
      </c>
      <c r="K113" s="404"/>
      <c r="L113" s="404">
        <v>2.2906793048973144</v>
      </c>
      <c r="M113" s="237"/>
      <c r="N113" s="404">
        <v>73.30173775671406</v>
      </c>
      <c r="O113" s="404"/>
      <c r="P113" s="404">
        <v>15.639810426540285</v>
      </c>
      <c r="Q113" s="404"/>
      <c r="R113" s="404">
        <v>11.058451816745656</v>
      </c>
      <c r="S113" s="234"/>
      <c r="T113" s="234">
        <v>1237</v>
      </c>
      <c r="U113" s="265"/>
      <c r="V113" s="234">
        <v>905</v>
      </c>
      <c r="W113" s="234"/>
      <c r="X113" s="404">
        <v>73.16087308003235</v>
      </c>
      <c r="Y113" s="237"/>
      <c r="Z113" s="405" t="str">
        <f>TEXT(100*((2*V113)+(1.96^2)-(1.96*(1.96^2+(4*V113*(1-(X113/100))))^0.5))/(2*(T113+1.96^2)),"0")&amp;" - "&amp;TEXT(100*((2*V113)+(1.96^2)+(1.96*(1.96^2+(4*V113*(1-(X113/100))))^0.5))/(2*(T113+1.96^2)),"0")</f>
        <v>71 - 76</v>
      </c>
      <c r="AA113" s="237"/>
      <c r="AB113" s="404">
        <v>27.04791344667697</v>
      </c>
      <c r="AC113" s="333"/>
      <c r="AD113" s="325"/>
      <c r="AE113" s="325"/>
      <c r="AF113" s="325"/>
      <c r="AG113" s="325"/>
      <c r="AH113" s="325"/>
      <c r="AI113" s="325"/>
      <c r="AJ113" s="325"/>
    </row>
    <row r="114" spans="4:36" s="323" customFormat="1" ht="11.25" customHeight="1">
      <c r="D114" s="323" t="s">
        <v>427</v>
      </c>
      <c r="E114" s="323" t="s">
        <v>707</v>
      </c>
      <c r="F114" s="323" t="s">
        <v>802</v>
      </c>
      <c r="H114" s="404">
        <v>79.46498819826908</v>
      </c>
      <c r="I114" s="404"/>
      <c r="J114" s="404">
        <v>16.443745082612114</v>
      </c>
      <c r="K114" s="404"/>
      <c r="L114" s="404">
        <v>4.091266719118805</v>
      </c>
      <c r="M114" s="237"/>
      <c r="N114" s="404">
        <v>74.11487018095987</v>
      </c>
      <c r="O114" s="404"/>
      <c r="P114" s="404">
        <v>17.38788355625492</v>
      </c>
      <c r="Q114" s="404"/>
      <c r="R114" s="404">
        <v>8.49724626278521</v>
      </c>
      <c r="S114" s="234"/>
      <c r="T114" s="234">
        <v>1219</v>
      </c>
      <c r="U114" s="265"/>
      <c r="V114" s="234">
        <v>898</v>
      </c>
      <c r="W114" s="234"/>
      <c r="X114" s="404">
        <v>73.66694011484823</v>
      </c>
      <c r="Y114" s="237"/>
      <c r="Z114" s="405" t="str">
        <f>TEXT(100*((2*V114)+(1.96^2)-(1.96*(1.96^2+(4*V114*(1-(X114/100))))^0.5))/(2*(T114+1.96^2)),"0")&amp;" - "&amp;TEXT(100*((2*V114)+(1.96^2)+(1.96*(1.96^2+(4*V114*(1-(X114/100))))^0.5))/(2*(T114+1.96^2)),"0")</f>
        <v>71 - 76</v>
      </c>
      <c r="AA114" s="237"/>
      <c r="AB114" s="404">
        <v>20.408163265306122</v>
      </c>
      <c r="AC114" s="333"/>
      <c r="AD114" s="325"/>
      <c r="AE114" s="325"/>
      <c r="AF114" s="325"/>
      <c r="AG114" s="325"/>
      <c r="AH114" s="325"/>
      <c r="AI114" s="325"/>
      <c r="AJ114" s="325"/>
    </row>
    <row r="115" spans="4:36" s="323" customFormat="1" ht="11.25" customHeight="1">
      <c r="D115" s="323" t="s">
        <v>428</v>
      </c>
      <c r="E115" s="323" t="s">
        <v>708</v>
      </c>
      <c r="F115" s="323" t="s">
        <v>803</v>
      </c>
      <c r="H115" s="404">
        <v>94.86081370449678</v>
      </c>
      <c r="I115" s="404"/>
      <c r="J115" s="404">
        <v>2.7837259100642395</v>
      </c>
      <c r="K115" s="404"/>
      <c r="L115" s="404">
        <v>2.355460385438972</v>
      </c>
      <c r="M115" s="237"/>
      <c r="N115" s="404">
        <v>66.80942184154176</v>
      </c>
      <c r="O115" s="404"/>
      <c r="P115" s="404">
        <v>24.197002141327623</v>
      </c>
      <c r="Q115" s="404"/>
      <c r="R115" s="404">
        <v>8.993576017130621</v>
      </c>
      <c r="S115" s="234"/>
      <c r="T115" s="234">
        <v>456</v>
      </c>
      <c r="U115" s="265"/>
      <c r="V115" s="234">
        <v>304</v>
      </c>
      <c r="W115" s="234"/>
      <c r="X115" s="404">
        <v>66.66666666666666</v>
      </c>
      <c r="Y115" s="237"/>
      <c r="Z115" s="405" t="str">
        <f>TEXT(100*((2*V115)+(1.96^2)-(1.96*(1.96^2+(4*V115*(1-(X115/100))))^0.5))/(2*(T115+1.96^2)),"0")&amp;" - "&amp;TEXT(100*((2*V115)+(1.96^2)+(1.96*(1.96^2+(4*V115*(1-(X115/100))))^0.5))/(2*(T115+1.96^2)),"0")</f>
        <v>62 - 71</v>
      </c>
      <c r="AA115" s="237"/>
      <c r="AB115" s="404">
        <v>22.134387351778656</v>
      </c>
      <c r="AC115" s="333"/>
      <c r="AD115" s="325"/>
      <c r="AE115" s="325"/>
      <c r="AF115" s="325"/>
      <c r="AG115" s="325"/>
      <c r="AH115" s="325"/>
      <c r="AI115" s="325"/>
      <c r="AJ115" s="325"/>
    </row>
    <row r="116" spans="4:36" s="323" customFormat="1" ht="11.25" customHeight="1">
      <c r="D116" s="323" t="s">
        <v>896</v>
      </c>
      <c r="E116" s="323" t="s">
        <v>898</v>
      </c>
      <c r="F116" s="323" t="s">
        <v>895</v>
      </c>
      <c r="H116" s="404">
        <v>5.285472018089316</v>
      </c>
      <c r="I116" s="404"/>
      <c r="J116" s="404">
        <v>92.45336348219332</v>
      </c>
      <c r="K116" s="404"/>
      <c r="L116" s="404">
        <v>2.2611644997173546</v>
      </c>
      <c r="M116" s="237"/>
      <c r="N116" s="404">
        <v>81.31712832108536</v>
      </c>
      <c r="O116" s="404"/>
      <c r="P116" s="404">
        <v>9.270774448841152</v>
      </c>
      <c r="Q116" s="404"/>
      <c r="R116" s="404">
        <v>9.412097230073488</v>
      </c>
      <c r="S116" s="234"/>
      <c r="T116" s="234">
        <v>3458</v>
      </c>
      <c r="U116" s="265"/>
      <c r="V116" s="234">
        <v>2809</v>
      </c>
      <c r="W116" s="234"/>
      <c r="X116" s="404">
        <v>81.23192596876807</v>
      </c>
      <c r="Y116" s="237"/>
      <c r="Z116" s="405" t="str">
        <f>TEXT(100*((2*V116)+(1.96^2)-(1.96*(1.96^2+(4*V116*(1-(X116/100))))^0.5))/(2*(T116+1.96^2)),"0")&amp;" - "&amp;TEXT(100*((2*V116)+(1.96^2)+(1.96*(1.96^2+(4*V116*(1-(X116/100))))^0.5))/(2*(T116+1.96^2)),"0")</f>
        <v>80 - 82</v>
      </c>
      <c r="AA116" s="237"/>
      <c r="AB116" s="404">
        <v>28.18239392020266</v>
      </c>
      <c r="AC116" s="333"/>
      <c r="AD116" s="325"/>
      <c r="AE116" s="325"/>
      <c r="AF116" s="325"/>
      <c r="AG116" s="325"/>
      <c r="AH116" s="325"/>
      <c r="AI116" s="325"/>
      <c r="AJ116" s="325"/>
    </row>
    <row r="117" spans="4:36" s="323" customFormat="1" ht="11.25" customHeight="1">
      <c r="D117" s="323" t="s">
        <v>184</v>
      </c>
      <c r="E117" s="323" t="s">
        <v>709</v>
      </c>
      <c r="F117" s="323" t="s">
        <v>545</v>
      </c>
      <c r="H117" s="404">
        <v>16.089803554724043</v>
      </c>
      <c r="I117" s="404"/>
      <c r="J117" s="404">
        <v>82.41347053320861</v>
      </c>
      <c r="K117" s="404"/>
      <c r="L117" s="404">
        <v>1.4967259120673526</v>
      </c>
      <c r="M117" s="237"/>
      <c r="N117" s="404">
        <v>76.98783910196445</v>
      </c>
      <c r="O117" s="404"/>
      <c r="P117" s="404">
        <v>12.067352666043032</v>
      </c>
      <c r="Q117" s="404"/>
      <c r="R117" s="404">
        <v>10.944808231992516</v>
      </c>
      <c r="S117" s="234"/>
      <c r="T117" s="234">
        <v>1053</v>
      </c>
      <c r="U117" s="265"/>
      <c r="V117" s="234">
        <v>812</v>
      </c>
      <c r="W117" s="234"/>
      <c r="X117" s="404">
        <v>77.11301044634378</v>
      </c>
      <c r="Y117" s="237"/>
      <c r="Z117" s="405" t="str">
        <f aca="true" t="shared" si="5" ref="Z117:Z125">TEXT(100*((2*V117)+(1.96^2)-(1.96*(1.96^2+(4*V117*(1-(X117/100))))^0.5))/(2*(T117+1.96^2)),"0")&amp;" - "&amp;TEXT(100*((2*V117)+(1.96^2)+(1.96*(1.96^2+(4*V117*(1-(X117/100))))^0.5))/(2*(T117+1.96^2)),"0")</f>
        <v>74 - 80</v>
      </c>
      <c r="AA117" s="237"/>
      <c r="AB117" s="404">
        <v>26.71081677704194</v>
      </c>
      <c r="AC117" s="333"/>
      <c r="AD117" s="325"/>
      <c r="AE117" s="325"/>
      <c r="AF117" s="325"/>
      <c r="AG117" s="325"/>
      <c r="AH117" s="325"/>
      <c r="AI117" s="325"/>
      <c r="AJ117" s="325"/>
    </row>
    <row r="118" spans="4:36" s="323" customFormat="1" ht="11.25" customHeight="1">
      <c r="D118" s="323" t="s">
        <v>429</v>
      </c>
      <c r="E118" s="323" t="s">
        <v>710</v>
      </c>
      <c r="F118" s="323" t="s">
        <v>483</v>
      </c>
      <c r="H118" s="404">
        <v>13.968253968253968</v>
      </c>
      <c r="I118" s="404"/>
      <c r="J118" s="404">
        <v>83.7037037037037</v>
      </c>
      <c r="K118" s="404"/>
      <c r="L118" s="404">
        <v>2.328042328042328</v>
      </c>
      <c r="M118" s="237"/>
      <c r="N118" s="404">
        <v>82.32804232804233</v>
      </c>
      <c r="O118" s="404"/>
      <c r="P118" s="404">
        <v>8.994708994708994</v>
      </c>
      <c r="Q118" s="404"/>
      <c r="R118" s="404">
        <v>8.677248677248677</v>
      </c>
      <c r="S118" s="234"/>
      <c r="T118" s="234">
        <v>923</v>
      </c>
      <c r="U118" s="265"/>
      <c r="V118" s="234">
        <v>758</v>
      </c>
      <c r="W118" s="234"/>
      <c r="X118" s="404">
        <v>82.12351029252439</v>
      </c>
      <c r="Y118" s="237"/>
      <c r="Z118" s="405" t="str">
        <f t="shared" si="5"/>
        <v>80 - 84</v>
      </c>
      <c r="AA118" s="237"/>
      <c r="AB118" s="404">
        <v>29.130434782608695</v>
      </c>
      <c r="AC118" s="333"/>
      <c r="AD118" s="325"/>
      <c r="AE118" s="325"/>
      <c r="AF118" s="325"/>
      <c r="AG118" s="325"/>
      <c r="AH118" s="325"/>
      <c r="AI118" s="325"/>
      <c r="AJ118" s="325"/>
    </row>
    <row r="119" spans="4:36" s="323" customFormat="1" ht="11.25" customHeight="1">
      <c r="D119" s="323" t="s">
        <v>430</v>
      </c>
      <c r="E119" s="323" t="s">
        <v>711</v>
      </c>
      <c r="F119" s="323" t="s">
        <v>484</v>
      </c>
      <c r="H119" s="404">
        <v>92.71279853031231</v>
      </c>
      <c r="I119" s="404"/>
      <c r="J119" s="404">
        <v>4.53153704837722</v>
      </c>
      <c r="K119" s="404"/>
      <c r="L119" s="404">
        <v>2.7556644213104717</v>
      </c>
      <c r="M119" s="237"/>
      <c r="N119" s="404">
        <v>74.21922841396203</v>
      </c>
      <c r="O119" s="404"/>
      <c r="P119" s="404">
        <v>15.921616656460502</v>
      </c>
      <c r="Q119" s="404"/>
      <c r="R119" s="404">
        <v>9.859154929577464</v>
      </c>
      <c r="S119" s="234"/>
      <c r="T119" s="234">
        <v>1588</v>
      </c>
      <c r="U119" s="265"/>
      <c r="V119" s="234">
        <v>1173</v>
      </c>
      <c r="W119" s="234"/>
      <c r="X119" s="404">
        <v>73.86649874055415</v>
      </c>
      <c r="Y119" s="237"/>
      <c r="Z119" s="405" t="str">
        <f t="shared" si="5"/>
        <v>72 - 76</v>
      </c>
      <c r="AA119" s="237"/>
      <c r="AB119" s="404">
        <v>18.772136953955133</v>
      </c>
      <c r="AC119" s="333"/>
      <c r="AD119" s="325"/>
      <c r="AE119" s="325"/>
      <c r="AF119" s="325"/>
      <c r="AG119" s="325"/>
      <c r="AH119" s="325"/>
      <c r="AI119" s="325"/>
      <c r="AJ119" s="325"/>
    </row>
    <row r="120" spans="4:36" s="323" customFormat="1" ht="11.25" customHeight="1">
      <c r="D120" s="323" t="s">
        <v>431</v>
      </c>
      <c r="E120" s="323" t="s">
        <v>712</v>
      </c>
      <c r="F120" s="323" t="s">
        <v>485</v>
      </c>
      <c r="H120" s="404">
        <v>74.12223667100129</v>
      </c>
      <c r="I120" s="404"/>
      <c r="J120" s="404">
        <v>21.976592977893368</v>
      </c>
      <c r="K120" s="404"/>
      <c r="L120" s="404">
        <v>3.901170351105332</v>
      </c>
      <c r="M120" s="237"/>
      <c r="N120" s="404">
        <v>81.2743823146944</v>
      </c>
      <c r="O120" s="404"/>
      <c r="P120" s="404">
        <v>11.963589076723016</v>
      </c>
      <c r="Q120" s="404"/>
      <c r="R120" s="404">
        <v>6.762028608582575</v>
      </c>
      <c r="S120" s="234"/>
      <c r="T120" s="234">
        <v>739</v>
      </c>
      <c r="U120" s="265"/>
      <c r="V120" s="234">
        <v>598</v>
      </c>
      <c r="W120" s="234"/>
      <c r="X120" s="404">
        <v>80.92016238159675</v>
      </c>
      <c r="Y120" s="237"/>
      <c r="Z120" s="405" t="str">
        <f t="shared" si="5"/>
        <v>78 - 84</v>
      </c>
      <c r="AA120" s="237"/>
      <c r="AB120" s="404">
        <v>24.078624078624077</v>
      </c>
      <c r="AC120" s="333"/>
      <c r="AD120" s="325"/>
      <c r="AE120" s="325"/>
      <c r="AF120" s="325"/>
      <c r="AG120" s="325"/>
      <c r="AH120" s="325"/>
      <c r="AI120" s="325"/>
      <c r="AJ120" s="325"/>
    </row>
    <row r="121" spans="4:36" s="323" customFormat="1" ht="11.25" customHeight="1">
      <c r="D121" s="323" t="s">
        <v>432</v>
      </c>
      <c r="E121" s="323" t="s">
        <v>713</v>
      </c>
      <c r="F121" s="323" t="s">
        <v>486</v>
      </c>
      <c r="H121" s="404">
        <v>62.91834002677377</v>
      </c>
      <c r="I121" s="404"/>
      <c r="J121" s="404">
        <v>36.41231593038822</v>
      </c>
      <c r="K121" s="404"/>
      <c r="L121" s="404">
        <v>0.6693440428380187</v>
      </c>
      <c r="M121" s="237"/>
      <c r="N121" s="404">
        <v>78.84872824631861</v>
      </c>
      <c r="O121" s="404"/>
      <c r="P121" s="404">
        <v>12.583668005354752</v>
      </c>
      <c r="Q121" s="404"/>
      <c r="R121" s="404">
        <v>8.56760374832664</v>
      </c>
      <c r="S121" s="234"/>
      <c r="T121" s="234">
        <v>742</v>
      </c>
      <c r="U121" s="265"/>
      <c r="V121" s="234">
        <v>584</v>
      </c>
      <c r="W121" s="234"/>
      <c r="X121" s="404">
        <v>78.70619946091644</v>
      </c>
      <c r="Y121" s="237"/>
      <c r="Z121" s="405" t="str">
        <f t="shared" si="5"/>
        <v>76 - 82</v>
      </c>
      <c r="AA121" s="237"/>
      <c r="AB121" s="404">
        <v>21.19402985074627</v>
      </c>
      <c r="AC121" s="333"/>
      <c r="AD121" s="325"/>
      <c r="AE121" s="325"/>
      <c r="AF121" s="325"/>
      <c r="AG121" s="325"/>
      <c r="AH121" s="325"/>
      <c r="AI121" s="325"/>
      <c r="AJ121" s="325"/>
    </row>
    <row r="122" spans="4:36" s="323" customFormat="1" ht="11.25" customHeight="1">
      <c r="D122" s="323" t="s">
        <v>433</v>
      </c>
      <c r="E122" s="323" t="s">
        <v>714</v>
      </c>
      <c r="F122" s="323" t="s">
        <v>487</v>
      </c>
      <c r="H122" s="404">
        <v>44.20152091254753</v>
      </c>
      <c r="I122" s="404"/>
      <c r="J122" s="404">
        <v>53.136882129277566</v>
      </c>
      <c r="K122" s="404"/>
      <c r="L122" s="404">
        <v>2.6615969581749046</v>
      </c>
      <c r="M122" s="237"/>
      <c r="N122" s="404">
        <v>81.08365019011407</v>
      </c>
      <c r="O122" s="404"/>
      <c r="P122" s="404">
        <v>10.361216730038022</v>
      </c>
      <c r="Q122" s="404"/>
      <c r="R122" s="404">
        <v>8.555133079847907</v>
      </c>
      <c r="S122" s="234"/>
      <c r="T122" s="234">
        <v>1024</v>
      </c>
      <c r="U122" s="265"/>
      <c r="V122" s="234">
        <v>827</v>
      </c>
      <c r="W122" s="234"/>
      <c r="X122" s="404">
        <v>80.76171875</v>
      </c>
      <c r="Y122" s="237"/>
      <c r="Z122" s="405" t="str">
        <f t="shared" si="5"/>
        <v>78 - 83</v>
      </c>
      <c r="AA122" s="237"/>
      <c r="AB122" s="404">
        <v>23.476702508960575</v>
      </c>
      <c r="AC122" s="333"/>
      <c r="AD122" s="325"/>
      <c r="AE122" s="325"/>
      <c r="AF122" s="325"/>
      <c r="AG122" s="325"/>
      <c r="AH122" s="325"/>
      <c r="AI122" s="325"/>
      <c r="AJ122" s="325"/>
    </row>
    <row r="123" spans="4:36" s="323" customFormat="1" ht="11.25" customHeight="1">
      <c r="D123" s="323" t="s">
        <v>434</v>
      </c>
      <c r="E123" s="323" t="s">
        <v>715</v>
      </c>
      <c r="F123" s="323" t="s">
        <v>488</v>
      </c>
      <c r="H123" s="404">
        <v>13.782051282051283</v>
      </c>
      <c r="I123" s="404"/>
      <c r="J123" s="404">
        <v>82.88461538461539</v>
      </c>
      <c r="K123" s="404"/>
      <c r="L123" s="404">
        <v>3.3333333333333335</v>
      </c>
      <c r="M123" s="237"/>
      <c r="N123" s="404">
        <v>81.66666666666667</v>
      </c>
      <c r="O123" s="404"/>
      <c r="P123" s="404">
        <v>9.67948717948718</v>
      </c>
      <c r="Q123" s="404"/>
      <c r="R123" s="404">
        <v>8.653846153846153</v>
      </c>
      <c r="S123" s="234"/>
      <c r="T123" s="234">
        <v>1508</v>
      </c>
      <c r="U123" s="265"/>
      <c r="V123" s="234">
        <v>1228</v>
      </c>
      <c r="W123" s="234"/>
      <c r="X123" s="404">
        <v>81.43236074270557</v>
      </c>
      <c r="Y123" s="237"/>
      <c r="Z123" s="405" t="str">
        <f t="shared" si="5"/>
        <v>79 - 83</v>
      </c>
      <c r="AA123" s="237"/>
      <c r="AB123" s="404">
        <v>27.82956058588549</v>
      </c>
      <c r="AC123" s="333"/>
      <c r="AD123" s="325"/>
      <c r="AE123" s="325"/>
      <c r="AF123" s="325"/>
      <c r="AG123" s="325"/>
      <c r="AH123" s="325"/>
      <c r="AI123" s="325"/>
      <c r="AJ123" s="325"/>
    </row>
    <row r="124" spans="4:36" s="323" customFormat="1" ht="11.25" customHeight="1">
      <c r="D124" s="323" t="s">
        <v>435</v>
      </c>
      <c r="E124" s="323" t="s">
        <v>716</v>
      </c>
      <c r="F124" s="323" t="s">
        <v>489</v>
      </c>
      <c r="H124" s="404">
        <v>92.43445692883896</v>
      </c>
      <c r="I124" s="404"/>
      <c r="J124" s="404">
        <v>2.1722846441947565</v>
      </c>
      <c r="K124" s="404"/>
      <c r="L124" s="404">
        <v>5.393258426966292</v>
      </c>
      <c r="M124" s="237"/>
      <c r="N124" s="404">
        <v>67.41573033707866</v>
      </c>
      <c r="O124" s="404"/>
      <c r="P124" s="404">
        <v>23.44569288389513</v>
      </c>
      <c r="Q124" s="404"/>
      <c r="R124" s="404">
        <v>9.138576779026216</v>
      </c>
      <c r="S124" s="234"/>
      <c r="T124" s="234">
        <v>1263</v>
      </c>
      <c r="U124" s="265"/>
      <c r="V124" s="234">
        <v>837</v>
      </c>
      <c r="W124" s="234"/>
      <c r="X124" s="404">
        <v>66.270783847981</v>
      </c>
      <c r="Y124" s="237"/>
      <c r="Z124" s="405" t="str">
        <f t="shared" si="5"/>
        <v>64 - 69</v>
      </c>
      <c r="AA124" s="237"/>
      <c r="AB124" s="404">
        <v>18.25153374233129</v>
      </c>
      <c r="AC124" s="333"/>
      <c r="AD124" s="325"/>
      <c r="AE124" s="325"/>
      <c r="AF124" s="325"/>
      <c r="AG124" s="325"/>
      <c r="AH124" s="325"/>
      <c r="AI124" s="325"/>
      <c r="AJ124" s="325"/>
    </row>
    <row r="125" spans="4:36" s="323" customFormat="1" ht="11.25" customHeight="1">
      <c r="D125" s="323" t="s">
        <v>436</v>
      </c>
      <c r="E125" s="323" t="s">
        <v>717</v>
      </c>
      <c r="F125" s="323" t="s">
        <v>490</v>
      </c>
      <c r="H125" s="404">
        <v>28.319405756731662</v>
      </c>
      <c r="I125" s="404"/>
      <c r="J125" s="404">
        <v>67.03806870937791</v>
      </c>
      <c r="K125" s="404"/>
      <c r="L125" s="404">
        <v>4.642525533890436</v>
      </c>
      <c r="M125" s="237"/>
      <c r="N125" s="404">
        <v>82.07985143918292</v>
      </c>
      <c r="O125" s="404"/>
      <c r="P125" s="404">
        <v>11.699164345403899</v>
      </c>
      <c r="Q125" s="404"/>
      <c r="R125" s="404">
        <v>6.220984215413185</v>
      </c>
      <c r="S125" s="234"/>
      <c r="T125" s="234">
        <v>1027</v>
      </c>
      <c r="U125" s="265"/>
      <c r="V125" s="234">
        <v>841</v>
      </c>
      <c r="W125" s="234"/>
      <c r="X125" s="404">
        <v>81.88899707887049</v>
      </c>
      <c r="Y125" s="237"/>
      <c r="Z125" s="405" t="str">
        <f t="shared" si="5"/>
        <v>79 - 84</v>
      </c>
      <c r="AA125" s="237"/>
      <c r="AB125" s="404">
        <v>25.963488843813387</v>
      </c>
      <c r="AC125" s="333"/>
      <c r="AD125" s="325"/>
      <c r="AE125" s="325"/>
      <c r="AF125" s="325"/>
      <c r="AG125" s="325"/>
      <c r="AH125" s="325"/>
      <c r="AI125" s="325"/>
      <c r="AJ125" s="325"/>
    </row>
    <row r="126" spans="8:36" s="323" customFormat="1" ht="11.25" customHeight="1">
      <c r="H126" s="404"/>
      <c r="I126" s="404"/>
      <c r="J126" s="404"/>
      <c r="K126" s="404"/>
      <c r="L126" s="404"/>
      <c r="M126" s="237"/>
      <c r="N126" s="404"/>
      <c r="O126" s="404"/>
      <c r="P126" s="404"/>
      <c r="Q126" s="404"/>
      <c r="R126" s="404"/>
      <c r="S126" s="234"/>
      <c r="T126" s="234"/>
      <c r="U126" s="265"/>
      <c r="V126" s="234"/>
      <c r="W126" s="234"/>
      <c r="X126" s="404"/>
      <c r="Y126" s="237"/>
      <c r="Z126" s="405"/>
      <c r="AA126" s="237"/>
      <c r="AB126" s="404"/>
      <c r="AC126" s="333"/>
      <c r="AD126" s="325"/>
      <c r="AE126" s="325"/>
      <c r="AF126" s="325"/>
      <c r="AG126" s="325"/>
      <c r="AH126" s="325"/>
      <c r="AI126" s="325"/>
      <c r="AJ126" s="325"/>
    </row>
    <row r="127" spans="1:36" s="323" customFormat="1" ht="12" customHeight="1">
      <c r="A127" s="322"/>
      <c r="B127" s="322" t="s">
        <v>831</v>
      </c>
      <c r="C127" s="322"/>
      <c r="D127" s="322"/>
      <c r="F127" s="322"/>
      <c r="G127" s="322"/>
      <c r="H127" s="401">
        <v>17.275641025641026</v>
      </c>
      <c r="I127" s="401"/>
      <c r="J127" s="401">
        <v>75.78205128205127</v>
      </c>
      <c r="K127" s="401"/>
      <c r="L127" s="401">
        <v>6.942307692307692</v>
      </c>
      <c r="M127" s="236"/>
      <c r="N127" s="401">
        <v>80.61752136752138</v>
      </c>
      <c r="O127" s="401"/>
      <c r="P127" s="401">
        <v>11.055555555555555</v>
      </c>
      <c r="Q127" s="401"/>
      <c r="R127" s="401">
        <v>8.326923076923078</v>
      </c>
      <c r="S127" s="233"/>
      <c r="T127" s="233">
        <v>43551</v>
      </c>
      <c r="U127" s="265"/>
      <c r="V127" s="233">
        <v>34945</v>
      </c>
      <c r="W127" s="233"/>
      <c r="X127" s="401">
        <v>80.23925971849096</v>
      </c>
      <c r="Y127" s="236"/>
      <c r="Z127" s="403" t="str">
        <f>TEXT(100*((2*V127)+(1.96^2)-(1.96*(1.96^2+(4*V127*(1-(X127/100))))^0.5))/(2*(T127+1.96^2)),"0")&amp;" - "&amp;TEXT(100*((2*V127)+(1.96^2)+(1.96*(1.96^2+(4*V127*(1-(X127/100))))^0.5))/(2*(T127+1.96^2)),"0")</f>
        <v>80 - 81</v>
      </c>
      <c r="AA127" s="236"/>
      <c r="AB127" s="401">
        <v>32.30367050789586</v>
      </c>
      <c r="AC127" s="333"/>
      <c r="AD127" s="325"/>
      <c r="AE127" s="325"/>
      <c r="AF127" s="325"/>
      <c r="AG127" s="325"/>
      <c r="AH127" s="325"/>
      <c r="AI127" s="325"/>
      <c r="AJ127" s="325"/>
    </row>
    <row r="128" spans="8:36" s="323" customFormat="1" ht="4.5" customHeight="1">
      <c r="H128" s="401"/>
      <c r="I128" s="401"/>
      <c r="J128" s="401"/>
      <c r="K128" s="401"/>
      <c r="L128" s="401"/>
      <c r="M128" s="237"/>
      <c r="N128" s="401"/>
      <c r="O128" s="401"/>
      <c r="P128" s="401"/>
      <c r="Q128" s="401"/>
      <c r="R128" s="401"/>
      <c r="S128" s="234"/>
      <c r="T128" s="233"/>
      <c r="U128" s="265"/>
      <c r="V128" s="233"/>
      <c r="W128" s="233"/>
      <c r="X128" s="401"/>
      <c r="Y128" s="237"/>
      <c r="Z128" s="404"/>
      <c r="AA128" s="237"/>
      <c r="AB128" s="404"/>
      <c r="AC128" s="333"/>
      <c r="AD128" s="325"/>
      <c r="AE128" s="325"/>
      <c r="AF128" s="325"/>
      <c r="AG128" s="325"/>
      <c r="AH128" s="325"/>
      <c r="AI128" s="325"/>
      <c r="AJ128" s="325"/>
    </row>
    <row r="129" spans="4:36" s="323" customFormat="1" ht="11.25" customHeight="1">
      <c r="D129" s="323" t="s">
        <v>194</v>
      </c>
      <c r="E129" s="323" t="s">
        <v>718</v>
      </c>
      <c r="F129" s="323" t="s">
        <v>804</v>
      </c>
      <c r="H129" s="404">
        <v>3.1984334203655354</v>
      </c>
      <c r="I129" s="404"/>
      <c r="J129" s="404">
        <v>94.19060052219321</v>
      </c>
      <c r="K129" s="404"/>
      <c r="L129" s="404">
        <v>2.610966057441253</v>
      </c>
      <c r="M129" s="237"/>
      <c r="N129" s="404">
        <v>81.78851174934726</v>
      </c>
      <c r="O129" s="404"/>
      <c r="P129" s="404">
        <v>8.093994778067886</v>
      </c>
      <c r="Q129" s="404"/>
      <c r="R129" s="404">
        <v>10.117493472584856</v>
      </c>
      <c r="S129" s="234"/>
      <c r="T129" s="234">
        <v>1492</v>
      </c>
      <c r="U129" s="265"/>
      <c r="V129" s="234">
        <v>1220</v>
      </c>
      <c r="W129" s="234"/>
      <c r="X129" s="404">
        <v>81.76943699731903</v>
      </c>
      <c r="Y129" s="237"/>
      <c r="Z129" s="405" t="str">
        <f aca="true" t="shared" si="6" ref="Z129:Z159">TEXT(100*((2*V129)+(1.96^2)-(1.96*(1.96^2+(4*V129*(1-(X129/100))))^0.5))/(2*(T129+1.96^2)),"0")&amp;" - "&amp;TEXT(100*((2*V129)+(1.96^2)+(1.96*(1.96^2+(4*V129*(1-(X129/100))))^0.5))/(2*(T129+1.96^2)),"0")</f>
        <v>80 - 84</v>
      </c>
      <c r="AA129" s="237"/>
      <c r="AB129" s="404">
        <v>36.771300448430495</v>
      </c>
      <c r="AC129" s="333"/>
      <c r="AD129" s="325"/>
      <c r="AE129" s="325"/>
      <c r="AF129" s="325"/>
      <c r="AG129" s="325"/>
      <c r="AH129" s="325"/>
      <c r="AI129" s="325"/>
      <c r="AJ129" s="325"/>
    </row>
    <row r="130" spans="4:36" s="323" customFormat="1" ht="11.25" customHeight="1">
      <c r="D130" s="323" t="s">
        <v>185</v>
      </c>
      <c r="E130" s="323" t="s">
        <v>719</v>
      </c>
      <c r="F130" s="323" t="s">
        <v>186</v>
      </c>
      <c r="H130" s="404">
        <v>2.1181001283697047</v>
      </c>
      <c r="I130" s="404"/>
      <c r="J130" s="404">
        <v>91.65596919127086</v>
      </c>
      <c r="K130" s="404"/>
      <c r="L130" s="404">
        <v>6.225930680359435</v>
      </c>
      <c r="M130" s="237"/>
      <c r="N130" s="404">
        <v>83.50449293966624</v>
      </c>
      <c r="O130" s="404"/>
      <c r="P130" s="404">
        <v>9.435173299101413</v>
      </c>
      <c r="Q130" s="404"/>
      <c r="R130" s="404">
        <v>7.060333761232348</v>
      </c>
      <c r="S130" s="234"/>
      <c r="T130" s="234">
        <v>1461</v>
      </c>
      <c r="U130" s="265"/>
      <c r="V130" s="234">
        <v>1224</v>
      </c>
      <c r="W130" s="234"/>
      <c r="X130" s="404">
        <v>83.77823408624229</v>
      </c>
      <c r="Y130" s="237"/>
      <c r="Z130" s="405" t="str">
        <f t="shared" si="6"/>
        <v>82 - 86</v>
      </c>
      <c r="AA130" s="237"/>
      <c r="AB130" s="404">
        <v>35.5108877721943</v>
      </c>
      <c r="AC130" s="333"/>
      <c r="AD130" s="325"/>
      <c r="AE130" s="325"/>
      <c r="AF130" s="325"/>
      <c r="AG130" s="325"/>
      <c r="AH130" s="325"/>
      <c r="AI130" s="325"/>
      <c r="AJ130" s="325"/>
    </row>
    <row r="131" spans="4:36" s="323" customFormat="1" ht="11.25" customHeight="1">
      <c r="D131" s="323" t="s">
        <v>217</v>
      </c>
      <c r="E131" s="323" t="s">
        <v>720</v>
      </c>
      <c r="F131" s="323" t="s">
        <v>805</v>
      </c>
      <c r="H131" s="404">
        <v>1.940755873340143</v>
      </c>
      <c r="I131" s="404"/>
      <c r="J131" s="404">
        <v>95.097037793667</v>
      </c>
      <c r="K131" s="404"/>
      <c r="L131" s="404">
        <v>2.96220633299285</v>
      </c>
      <c r="M131" s="237"/>
      <c r="N131" s="404">
        <v>81.61389172625128</v>
      </c>
      <c r="O131" s="404"/>
      <c r="P131" s="404">
        <v>10.725229826353422</v>
      </c>
      <c r="Q131" s="404"/>
      <c r="R131" s="404">
        <v>7.6608784473953015</v>
      </c>
      <c r="S131" s="234"/>
      <c r="T131" s="234">
        <v>950</v>
      </c>
      <c r="U131" s="265"/>
      <c r="V131" s="234">
        <v>776</v>
      </c>
      <c r="W131" s="234"/>
      <c r="X131" s="404">
        <v>81.6842105263158</v>
      </c>
      <c r="Y131" s="237"/>
      <c r="Z131" s="405" t="str">
        <f t="shared" si="6"/>
        <v>79 - 84</v>
      </c>
      <c r="AA131" s="237"/>
      <c r="AB131" s="404">
        <v>29.95689655172414</v>
      </c>
      <c r="AC131" s="333"/>
      <c r="AD131" s="325"/>
      <c r="AE131" s="325"/>
      <c r="AF131" s="325"/>
      <c r="AG131" s="325"/>
      <c r="AH131" s="325"/>
      <c r="AI131" s="325"/>
      <c r="AJ131" s="325"/>
    </row>
    <row r="132" spans="4:36" s="323" customFormat="1" ht="11.25" customHeight="1">
      <c r="D132" s="323" t="s">
        <v>204</v>
      </c>
      <c r="E132" s="323" t="s">
        <v>721</v>
      </c>
      <c r="F132" s="323" t="s">
        <v>491</v>
      </c>
      <c r="H132" s="404">
        <v>3.987167736021998</v>
      </c>
      <c r="I132" s="404"/>
      <c r="J132" s="404">
        <v>92.25481209899175</v>
      </c>
      <c r="K132" s="404"/>
      <c r="L132" s="404">
        <v>3.758020164986251</v>
      </c>
      <c r="M132" s="237"/>
      <c r="N132" s="404">
        <v>84.3263061411549</v>
      </c>
      <c r="O132" s="404"/>
      <c r="P132" s="404">
        <v>9.165902841429881</v>
      </c>
      <c r="Q132" s="404"/>
      <c r="R132" s="404">
        <v>6.507791017415215</v>
      </c>
      <c r="S132" s="234"/>
      <c r="T132" s="234">
        <v>2100</v>
      </c>
      <c r="U132" s="265"/>
      <c r="V132" s="234">
        <v>1773</v>
      </c>
      <c r="W132" s="234"/>
      <c r="X132" s="404">
        <v>84.42857142857143</v>
      </c>
      <c r="Y132" s="237"/>
      <c r="Z132" s="405" t="str">
        <f t="shared" si="6"/>
        <v>83 - 86</v>
      </c>
      <c r="AA132" s="237"/>
      <c r="AB132" s="404">
        <v>33.125778331257784</v>
      </c>
      <c r="AC132" s="333"/>
      <c r="AD132" s="325"/>
      <c r="AE132" s="325"/>
      <c r="AF132" s="325"/>
      <c r="AG132" s="325"/>
      <c r="AH132" s="325"/>
      <c r="AI132" s="325"/>
      <c r="AJ132" s="325"/>
    </row>
    <row r="133" spans="4:36" s="323" customFormat="1" ht="11.25" customHeight="1">
      <c r="D133" s="323" t="s">
        <v>218</v>
      </c>
      <c r="E133" s="325" t="s">
        <v>722</v>
      </c>
      <c r="F133" s="325" t="s">
        <v>219</v>
      </c>
      <c r="G133" s="325"/>
      <c r="H133" s="404">
        <v>2.064631956912029</v>
      </c>
      <c r="I133" s="404"/>
      <c r="J133" s="404">
        <v>92.99820466786356</v>
      </c>
      <c r="K133" s="404"/>
      <c r="L133" s="404">
        <v>4.937163375224417</v>
      </c>
      <c r="M133" s="237"/>
      <c r="N133" s="404">
        <v>82.9443447037702</v>
      </c>
      <c r="O133" s="404"/>
      <c r="P133" s="404">
        <v>8.5278276481149</v>
      </c>
      <c r="Q133" s="404"/>
      <c r="R133" s="404">
        <v>8.5278276481149</v>
      </c>
      <c r="S133" s="234"/>
      <c r="T133" s="234">
        <v>1059</v>
      </c>
      <c r="U133" s="265"/>
      <c r="V133" s="234">
        <v>875</v>
      </c>
      <c r="W133" s="234"/>
      <c r="X133" s="404">
        <v>82.6251180358829</v>
      </c>
      <c r="Y133" s="237"/>
      <c r="Z133" s="405" t="str">
        <f t="shared" si="6"/>
        <v>80 - 85</v>
      </c>
      <c r="AA133" s="237"/>
      <c r="AB133" s="404">
        <v>33.33333333333333</v>
      </c>
      <c r="AC133" s="333"/>
      <c r="AD133" s="325"/>
      <c r="AE133" s="325"/>
      <c r="AF133" s="325"/>
      <c r="AG133" s="325"/>
      <c r="AH133" s="325"/>
      <c r="AI133" s="325"/>
      <c r="AJ133" s="325"/>
    </row>
    <row r="134" spans="4:36" s="323" customFormat="1" ht="11.25" customHeight="1">
      <c r="D134" s="323" t="s">
        <v>187</v>
      </c>
      <c r="E134" s="323" t="s">
        <v>723</v>
      </c>
      <c r="F134" s="323" t="s">
        <v>188</v>
      </c>
      <c r="H134" s="404">
        <v>13.5183527305282</v>
      </c>
      <c r="I134" s="404"/>
      <c r="J134" s="404">
        <v>76.81289167412713</v>
      </c>
      <c r="K134" s="404"/>
      <c r="L134" s="404">
        <v>9.668755595344674</v>
      </c>
      <c r="M134" s="237"/>
      <c r="N134" s="404">
        <v>82.00537153088631</v>
      </c>
      <c r="O134" s="404"/>
      <c r="P134" s="404">
        <v>11.011638316920322</v>
      </c>
      <c r="Q134" s="404"/>
      <c r="R134" s="404">
        <v>6.982990152193374</v>
      </c>
      <c r="S134" s="234"/>
      <c r="T134" s="234">
        <v>1009</v>
      </c>
      <c r="U134" s="265"/>
      <c r="V134" s="234">
        <v>822</v>
      </c>
      <c r="W134" s="234"/>
      <c r="X134" s="404">
        <v>81.46679881070366</v>
      </c>
      <c r="Y134" s="237"/>
      <c r="Z134" s="405" t="str">
        <f t="shared" si="6"/>
        <v>79 - 84</v>
      </c>
      <c r="AA134" s="237"/>
      <c r="AB134" s="404">
        <v>29.23433874709977</v>
      </c>
      <c r="AC134" s="333"/>
      <c r="AD134" s="325"/>
      <c r="AE134" s="325"/>
      <c r="AF134" s="325"/>
      <c r="AG134" s="325"/>
      <c r="AH134" s="325"/>
      <c r="AI134" s="325"/>
      <c r="AJ134" s="325"/>
    </row>
    <row r="135" spans="4:36" s="323" customFormat="1" ht="11.25" customHeight="1">
      <c r="D135" s="323" t="s">
        <v>195</v>
      </c>
      <c r="E135" s="323" t="s">
        <v>724</v>
      </c>
      <c r="F135" s="323" t="s">
        <v>806</v>
      </c>
      <c r="H135" s="404">
        <v>81.78694158075601</v>
      </c>
      <c r="I135" s="404"/>
      <c r="J135" s="404">
        <v>9.450171821305842</v>
      </c>
      <c r="K135" s="404"/>
      <c r="L135" s="404">
        <v>8.762886597938143</v>
      </c>
      <c r="M135" s="237"/>
      <c r="N135" s="404">
        <v>78.4077892325315</v>
      </c>
      <c r="O135" s="404"/>
      <c r="P135" s="404">
        <v>14.5475372279496</v>
      </c>
      <c r="Q135" s="404"/>
      <c r="R135" s="404">
        <v>7.0446735395189</v>
      </c>
      <c r="S135" s="234"/>
      <c r="T135" s="234">
        <v>1593</v>
      </c>
      <c r="U135" s="265"/>
      <c r="V135" s="234">
        <v>1236</v>
      </c>
      <c r="W135" s="234"/>
      <c r="X135" s="404">
        <v>77.5894538606403</v>
      </c>
      <c r="Y135" s="237"/>
      <c r="Z135" s="405" t="str">
        <f t="shared" si="6"/>
        <v>75 - 80</v>
      </c>
      <c r="AA135" s="237"/>
      <c r="AB135" s="404">
        <v>32.63785394932936</v>
      </c>
      <c r="AC135" s="333"/>
      <c r="AD135" s="325"/>
      <c r="AE135" s="325"/>
      <c r="AF135" s="325"/>
      <c r="AG135" s="325"/>
      <c r="AH135" s="325"/>
      <c r="AI135" s="325"/>
      <c r="AJ135" s="325"/>
    </row>
    <row r="136" spans="4:36" s="323" customFormat="1" ht="11.25" customHeight="1">
      <c r="D136" s="323" t="s">
        <v>224</v>
      </c>
      <c r="E136" s="323" t="s">
        <v>725</v>
      </c>
      <c r="F136" s="323" t="s">
        <v>225</v>
      </c>
      <c r="H136" s="404">
        <v>1.4395886889460154</v>
      </c>
      <c r="I136" s="404"/>
      <c r="J136" s="404">
        <v>96.24678663239075</v>
      </c>
      <c r="K136" s="404"/>
      <c r="L136" s="404">
        <v>2.313624678663239</v>
      </c>
      <c r="M136" s="237"/>
      <c r="N136" s="404">
        <v>81.33676092544987</v>
      </c>
      <c r="O136" s="404"/>
      <c r="P136" s="404">
        <v>11.002570694087403</v>
      </c>
      <c r="Q136" s="404"/>
      <c r="R136" s="404">
        <v>7.660668380462725</v>
      </c>
      <c r="S136" s="234"/>
      <c r="T136" s="234">
        <v>1900</v>
      </c>
      <c r="U136" s="265"/>
      <c r="V136" s="234">
        <v>1542</v>
      </c>
      <c r="W136" s="234"/>
      <c r="X136" s="404">
        <v>81.15789473684211</v>
      </c>
      <c r="Y136" s="237"/>
      <c r="Z136" s="405" t="str">
        <f t="shared" si="6"/>
        <v>79 - 83</v>
      </c>
      <c r="AA136" s="237"/>
      <c r="AB136" s="404">
        <v>36.69501822600243</v>
      </c>
      <c r="AC136" s="333"/>
      <c r="AD136" s="325"/>
      <c r="AE136" s="325"/>
      <c r="AF136" s="325"/>
      <c r="AG136" s="325"/>
      <c r="AH136" s="325"/>
      <c r="AI136" s="325"/>
      <c r="AJ136" s="325"/>
    </row>
    <row r="137" spans="4:36" s="323" customFormat="1" ht="11.25" customHeight="1">
      <c r="D137" s="323" t="s">
        <v>205</v>
      </c>
      <c r="E137" s="323" t="s">
        <v>726</v>
      </c>
      <c r="F137" s="323" t="s">
        <v>206</v>
      </c>
      <c r="H137" s="404">
        <v>2.048975512243878</v>
      </c>
      <c r="I137" s="404"/>
      <c r="J137" s="404">
        <v>86.20689655172413</v>
      </c>
      <c r="K137" s="404"/>
      <c r="L137" s="404">
        <v>11.744127936031983</v>
      </c>
      <c r="M137" s="237"/>
      <c r="N137" s="404">
        <v>74.56271864067966</v>
      </c>
      <c r="O137" s="404"/>
      <c r="P137" s="404">
        <v>14.54272863568216</v>
      </c>
      <c r="Q137" s="404"/>
      <c r="R137" s="404">
        <v>10.89455272363818</v>
      </c>
      <c r="S137" s="234"/>
      <c r="T137" s="234">
        <v>1766</v>
      </c>
      <c r="U137" s="265"/>
      <c r="V137" s="234">
        <v>1279</v>
      </c>
      <c r="W137" s="234"/>
      <c r="X137" s="404">
        <v>72.42355605889014</v>
      </c>
      <c r="Y137" s="237"/>
      <c r="Z137" s="405" t="str">
        <f t="shared" si="6"/>
        <v>70 - 74</v>
      </c>
      <c r="AA137" s="237"/>
      <c r="AB137" s="404">
        <v>27.945205479452056</v>
      </c>
      <c r="AC137" s="333"/>
      <c r="AD137" s="325"/>
      <c r="AE137" s="325"/>
      <c r="AF137" s="325"/>
      <c r="AG137" s="325"/>
      <c r="AH137" s="325"/>
      <c r="AI137" s="325"/>
      <c r="AJ137" s="325"/>
    </row>
    <row r="138" spans="4:36" s="323" customFormat="1" ht="11.25" customHeight="1">
      <c r="D138" s="323" t="s">
        <v>189</v>
      </c>
      <c r="E138" s="323" t="s">
        <v>727</v>
      </c>
      <c r="F138" s="323" t="s">
        <v>190</v>
      </c>
      <c r="H138" s="404">
        <v>11.337030191004313</v>
      </c>
      <c r="I138" s="404"/>
      <c r="J138" s="404">
        <v>78.74306839186691</v>
      </c>
      <c r="K138" s="404"/>
      <c r="L138" s="404">
        <v>9.919901417128774</v>
      </c>
      <c r="M138" s="237"/>
      <c r="N138" s="404">
        <v>68.76155268022181</v>
      </c>
      <c r="O138" s="404"/>
      <c r="P138" s="404">
        <v>20.579174368453483</v>
      </c>
      <c r="Q138" s="404"/>
      <c r="R138" s="404">
        <v>10.659272951324708</v>
      </c>
      <c r="S138" s="234"/>
      <c r="T138" s="234">
        <v>1462</v>
      </c>
      <c r="U138" s="265"/>
      <c r="V138" s="234">
        <v>983</v>
      </c>
      <c r="W138" s="234"/>
      <c r="X138" s="404">
        <v>67.23666210670315</v>
      </c>
      <c r="Y138" s="237"/>
      <c r="Z138" s="405" t="str">
        <f t="shared" si="6"/>
        <v>65 - 70</v>
      </c>
      <c r="AA138" s="237"/>
      <c r="AB138" s="404">
        <v>32.35294117647059</v>
      </c>
      <c r="AC138" s="333"/>
      <c r="AD138" s="325"/>
      <c r="AE138" s="325"/>
      <c r="AF138" s="325"/>
      <c r="AG138" s="325"/>
      <c r="AH138" s="325"/>
      <c r="AI138" s="325"/>
      <c r="AJ138" s="325"/>
    </row>
    <row r="139" spans="1:36" s="322" customFormat="1" ht="11.25" customHeight="1">
      <c r="A139" s="323"/>
      <c r="B139" s="323"/>
      <c r="C139" s="323"/>
      <c r="D139" s="323" t="s">
        <v>220</v>
      </c>
      <c r="E139" s="323" t="s">
        <v>728</v>
      </c>
      <c r="F139" s="323" t="s">
        <v>492</v>
      </c>
      <c r="G139" s="323"/>
      <c r="H139" s="404">
        <v>2.3508137432188065</v>
      </c>
      <c r="I139" s="404"/>
      <c r="J139" s="404">
        <v>93.36949969861362</v>
      </c>
      <c r="K139" s="404"/>
      <c r="L139" s="404">
        <v>4.279686558167571</v>
      </c>
      <c r="M139" s="237"/>
      <c r="N139" s="404">
        <v>81.31404460518384</v>
      </c>
      <c r="O139" s="404"/>
      <c r="P139" s="404">
        <v>10.24713682941531</v>
      </c>
      <c r="Q139" s="404"/>
      <c r="R139" s="404">
        <v>8.438818565400844</v>
      </c>
      <c r="S139" s="234"/>
      <c r="T139" s="234">
        <v>1588</v>
      </c>
      <c r="U139" s="265"/>
      <c r="V139" s="234">
        <v>1291</v>
      </c>
      <c r="W139" s="234"/>
      <c r="X139" s="404">
        <v>81.29722921914357</v>
      </c>
      <c r="Y139" s="237"/>
      <c r="Z139" s="405" t="str">
        <f t="shared" si="6"/>
        <v>79 - 83</v>
      </c>
      <c r="AA139" s="237"/>
      <c r="AB139" s="404">
        <v>34.47782546494993</v>
      </c>
      <c r="AC139" s="333"/>
      <c r="AD139" s="332"/>
      <c r="AE139" s="332"/>
      <c r="AF139" s="332"/>
      <c r="AG139" s="332"/>
      <c r="AH139" s="332"/>
      <c r="AI139" s="332"/>
      <c r="AJ139" s="332"/>
    </row>
    <row r="140" spans="4:36" s="323" customFormat="1" ht="11.25" customHeight="1">
      <c r="D140" s="323" t="s">
        <v>207</v>
      </c>
      <c r="E140" s="323" t="s">
        <v>729</v>
      </c>
      <c r="F140" s="323" t="s">
        <v>807</v>
      </c>
      <c r="H140" s="404">
        <v>9.865470852017937</v>
      </c>
      <c r="I140" s="404"/>
      <c r="J140" s="404">
        <v>80.53811659192826</v>
      </c>
      <c r="K140" s="404"/>
      <c r="L140" s="404">
        <v>9.596412556053812</v>
      </c>
      <c r="M140" s="237"/>
      <c r="N140" s="404">
        <v>81.61434977578476</v>
      </c>
      <c r="O140" s="404"/>
      <c r="P140" s="404">
        <v>10.31390134529148</v>
      </c>
      <c r="Q140" s="404"/>
      <c r="R140" s="404">
        <v>8.071748878923767</v>
      </c>
      <c r="S140" s="234"/>
      <c r="T140" s="234">
        <v>1008</v>
      </c>
      <c r="U140" s="402"/>
      <c r="V140" s="234">
        <v>813</v>
      </c>
      <c r="W140" s="234"/>
      <c r="X140" s="404">
        <v>80.65476190476191</v>
      </c>
      <c r="Y140" s="237"/>
      <c r="Z140" s="405" t="str">
        <f t="shared" si="6"/>
        <v>78 - 83</v>
      </c>
      <c r="AA140" s="237"/>
      <c r="AB140" s="404">
        <v>30.555555555555557</v>
      </c>
      <c r="AC140" s="333"/>
      <c r="AD140" s="325"/>
      <c r="AE140" s="325"/>
      <c r="AF140" s="325"/>
      <c r="AG140" s="325"/>
      <c r="AH140" s="325"/>
      <c r="AI140" s="325"/>
      <c r="AJ140" s="325"/>
    </row>
    <row r="141" spans="4:36" s="323" customFormat="1" ht="11.25" customHeight="1">
      <c r="D141" s="323" t="s">
        <v>191</v>
      </c>
      <c r="E141" s="323" t="s">
        <v>730</v>
      </c>
      <c r="F141" s="323" t="s">
        <v>544</v>
      </c>
      <c r="H141" s="404">
        <v>10.109763142692085</v>
      </c>
      <c r="I141" s="404"/>
      <c r="J141" s="404">
        <v>82.43789716926632</v>
      </c>
      <c r="K141" s="404"/>
      <c r="L141" s="404">
        <v>7.452339688041594</v>
      </c>
      <c r="M141" s="237"/>
      <c r="N141" s="404">
        <v>73.25245522819179</v>
      </c>
      <c r="O141" s="404"/>
      <c r="P141" s="404">
        <v>17.157712305025996</v>
      </c>
      <c r="Q141" s="404"/>
      <c r="R141" s="404">
        <v>9.589832466782207</v>
      </c>
      <c r="S141" s="234"/>
      <c r="T141" s="234">
        <v>1602</v>
      </c>
      <c r="U141" s="265"/>
      <c r="V141" s="234">
        <v>1157</v>
      </c>
      <c r="W141" s="234"/>
      <c r="X141" s="404">
        <v>72.22222222222221</v>
      </c>
      <c r="Y141" s="237"/>
      <c r="Z141" s="405" t="str">
        <f t="shared" si="6"/>
        <v>70 - 74</v>
      </c>
      <c r="AA141" s="237"/>
      <c r="AB141" s="404">
        <v>33.19946452476573</v>
      </c>
      <c r="AC141" s="333"/>
      <c r="AD141" s="325"/>
      <c r="AE141" s="325"/>
      <c r="AF141" s="325"/>
      <c r="AG141" s="325"/>
      <c r="AH141" s="325"/>
      <c r="AI141" s="325"/>
      <c r="AJ141" s="325"/>
    </row>
    <row r="142" spans="4:36" s="323" customFormat="1" ht="11.25" customHeight="1">
      <c r="D142" s="323" t="s">
        <v>208</v>
      </c>
      <c r="E142" s="323" t="s">
        <v>731</v>
      </c>
      <c r="F142" s="323" t="s">
        <v>209</v>
      </c>
      <c r="H142" s="404">
        <v>0.7839721254355401</v>
      </c>
      <c r="I142" s="404"/>
      <c r="J142" s="404">
        <v>95.64459930313589</v>
      </c>
      <c r="K142" s="404"/>
      <c r="L142" s="404">
        <v>3.571428571428571</v>
      </c>
      <c r="M142" s="237"/>
      <c r="N142" s="404">
        <v>85.01742160278745</v>
      </c>
      <c r="O142" s="404"/>
      <c r="P142" s="404">
        <v>8.101045296167248</v>
      </c>
      <c r="Q142" s="404"/>
      <c r="R142" s="404">
        <v>6.881533101045297</v>
      </c>
      <c r="S142" s="234"/>
      <c r="T142" s="234">
        <v>1107</v>
      </c>
      <c r="U142" s="265"/>
      <c r="V142" s="234">
        <v>940</v>
      </c>
      <c r="W142" s="234"/>
      <c r="X142" s="404">
        <v>84.91418247515809</v>
      </c>
      <c r="Y142" s="237"/>
      <c r="Z142" s="405" t="str">
        <f t="shared" si="6"/>
        <v>83 - 87</v>
      </c>
      <c r="AA142" s="237"/>
      <c r="AB142" s="404">
        <v>31.951219512195124</v>
      </c>
      <c r="AC142" s="333"/>
      <c r="AD142" s="325"/>
      <c r="AE142" s="325"/>
      <c r="AF142" s="325"/>
      <c r="AG142" s="325"/>
      <c r="AH142" s="325"/>
      <c r="AI142" s="325"/>
      <c r="AJ142" s="325"/>
    </row>
    <row r="143" spans="4:36" s="323" customFormat="1" ht="11.25" customHeight="1">
      <c r="D143" s="323" t="s">
        <v>196</v>
      </c>
      <c r="E143" s="323" t="s">
        <v>732</v>
      </c>
      <c r="F143" s="323" t="s">
        <v>197</v>
      </c>
      <c r="H143" s="404">
        <v>2.310536044362292</v>
      </c>
      <c r="I143" s="404"/>
      <c r="J143" s="404">
        <v>95.84103512014788</v>
      </c>
      <c r="K143" s="404"/>
      <c r="L143" s="404">
        <v>1.8484288354898337</v>
      </c>
      <c r="M143" s="237"/>
      <c r="N143" s="404">
        <v>86.78373382624768</v>
      </c>
      <c r="O143" s="404"/>
      <c r="P143" s="404">
        <v>6.1922365988909425</v>
      </c>
      <c r="Q143" s="404"/>
      <c r="R143" s="404">
        <v>7.024029574861368</v>
      </c>
      <c r="S143" s="234"/>
      <c r="T143" s="234">
        <v>1062</v>
      </c>
      <c r="U143" s="265"/>
      <c r="V143" s="234">
        <v>921</v>
      </c>
      <c r="W143" s="234"/>
      <c r="X143" s="404">
        <v>86.7231638418079</v>
      </c>
      <c r="Y143" s="237"/>
      <c r="Z143" s="405" t="str">
        <f t="shared" si="6"/>
        <v>85 - 89</v>
      </c>
      <c r="AA143" s="237"/>
      <c r="AB143" s="404">
        <v>31.52804642166344</v>
      </c>
      <c r="AC143" s="333"/>
      <c r="AD143" s="325"/>
      <c r="AE143" s="325"/>
      <c r="AF143" s="325"/>
      <c r="AG143" s="325"/>
      <c r="AH143" s="325"/>
      <c r="AI143" s="325"/>
      <c r="AJ143" s="325"/>
    </row>
    <row r="144" spans="4:36" s="323" customFormat="1" ht="11.25" customHeight="1">
      <c r="D144" s="323" t="s">
        <v>210</v>
      </c>
      <c r="E144" s="323" t="s">
        <v>733</v>
      </c>
      <c r="F144" s="323" t="s">
        <v>211</v>
      </c>
      <c r="H144" s="404">
        <v>2.781289506953224</v>
      </c>
      <c r="I144" s="404"/>
      <c r="J144" s="404">
        <v>92.60429835651075</v>
      </c>
      <c r="K144" s="404"/>
      <c r="L144" s="404">
        <v>4.61441213653603</v>
      </c>
      <c r="M144" s="237"/>
      <c r="N144" s="404">
        <v>79.45638432364096</v>
      </c>
      <c r="O144" s="404"/>
      <c r="P144" s="404">
        <v>11.378002528445007</v>
      </c>
      <c r="Q144" s="404"/>
      <c r="R144" s="404">
        <v>9.165613147914033</v>
      </c>
      <c r="S144" s="234"/>
      <c r="T144" s="234">
        <v>1509</v>
      </c>
      <c r="U144" s="265"/>
      <c r="V144" s="234">
        <v>1203</v>
      </c>
      <c r="W144" s="234"/>
      <c r="X144" s="404">
        <v>79.72166998011929</v>
      </c>
      <c r="Y144" s="237"/>
      <c r="Z144" s="405" t="str">
        <f t="shared" si="6"/>
        <v>78 - 82</v>
      </c>
      <c r="AA144" s="237"/>
      <c r="AB144" s="404">
        <v>32.05128205128205</v>
      </c>
      <c r="AC144" s="333"/>
      <c r="AD144" s="325"/>
      <c r="AE144" s="325"/>
      <c r="AF144" s="325"/>
      <c r="AG144" s="325"/>
      <c r="AH144" s="325"/>
      <c r="AI144" s="325"/>
      <c r="AJ144" s="325"/>
    </row>
    <row r="145" spans="4:36" s="323" customFormat="1" ht="11.25" customHeight="1">
      <c r="D145" s="323" t="s">
        <v>212</v>
      </c>
      <c r="E145" s="323" t="s">
        <v>734</v>
      </c>
      <c r="F145" s="323" t="s">
        <v>213</v>
      </c>
      <c r="H145" s="404">
        <v>4.437869822485207</v>
      </c>
      <c r="I145" s="404"/>
      <c r="J145" s="404">
        <v>90</v>
      </c>
      <c r="K145" s="404"/>
      <c r="L145" s="404">
        <v>5.562130177514793</v>
      </c>
      <c r="M145" s="237"/>
      <c r="N145" s="404">
        <v>78.87573964497041</v>
      </c>
      <c r="O145" s="404"/>
      <c r="P145" s="404">
        <v>11.005917159763314</v>
      </c>
      <c r="Q145" s="404"/>
      <c r="R145" s="404">
        <v>10.118343195266272</v>
      </c>
      <c r="S145" s="234"/>
      <c r="T145" s="234">
        <v>1596</v>
      </c>
      <c r="U145" s="265"/>
      <c r="V145" s="234">
        <v>1253</v>
      </c>
      <c r="W145" s="234"/>
      <c r="X145" s="404">
        <v>78.50877192982456</v>
      </c>
      <c r="Y145" s="237"/>
      <c r="Z145" s="405" t="str">
        <f t="shared" si="6"/>
        <v>76 - 80</v>
      </c>
      <c r="AA145" s="237"/>
      <c r="AB145" s="404">
        <v>27.810650887573964</v>
      </c>
      <c r="AC145" s="333"/>
      <c r="AD145" s="325"/>
      <c r="AE145" s="325"/>
      <c r="AF145" s="325"/>
      <c r="AG145" s="325"/>
      <c r="AH145" s="325"/>
      <c r="AI145" s="325"/>
      <c r="AJ145" s="325"/>
    </row>
    <row r="146" spans="4:36" s="323" customFormat="1" ht="11.25" customHeight="1">
      <c r="D146" s="323" t="s">
        <v>192</v>
      </c>
      <c r="E146" s="323" t="s">
        <v>735</v>
      </c>
      <c r="F146" s="323" t="s">
        <v>193</v>
      </c>
      <c r="H146" s="404">
        <v>13.821752265861026</v>
      </c>
      <c r="I146" s="404"/>
      <c r="J146" s="404">
        <v>79.38066465256797</v>
      </c>
      <c r="K146" s="404"/>
      <c r="L146" s="404">
        <v>6.797583081570997</v>
      </c>
      <c r="M146" s="237"/>
      <c r="N146" s="404">
        <v>81.57099697885197</v>
      </c>
      <c r="O146" s="404"/>
      <c r="P146" s="404">
        <v>11.706948640483382</v>
      </c>
      <c r="Q146" s="404"/>
      <c r="R146" s="404">
        <v>6.722054380664652</v>
      </c>
      <c r="S146" s="234"/>
      <c r="T146" s="234">
        <v>1234</v>
      </c>
      <c r="U146" s="265"/>
      <c r="V146" s="234">
        <v>1000</v>
      </c>
      <c r="W146" s="234"/>
      <c r="X146" s="404">
        <v>81.03727714748784</v>
      </c>
      <c r="Y146" s="237"/>
      <c r="Z146" s="405" t="str">
        <f t="shared" si="6"/>
        <v>79 - 83</v>
      </c>
      <c r="AA146" s="237"/>
      <c r="AB146" s="404">
        <v>32.649253731343286</v>
      </c>
      <c r="AC146" s="333"/>
      <c r="AD146" s="325"/>
      <c r="AE146" s="325"/>
      <c r="AF146" s="325"/>
      <c r="AG146" s="325"/>
      <c r="AH146" s="325"/>
      <c r="AI146" s="325"/>
      <c r="AJ146" s="325"/>
    </row>
    <row r="147" spans="4:36" s="323" customFormat="1" ht="11.25" customHeight="1">
      <c r="D147" s="323" t="s">
        <v>214</v>
      </c>
      <c r="E147" s="323" t="s">
        <v>736</v>
      </c>
      <c r="F147" s="323" t="s">
        <v>808</v>
      </c>
      <c r="H147" s="404">
        <v>66.19354838709678</v>
      </c>
      <c r="I147" s="404"/>
      <c r="J147" s="404">
        <v>6.96774193548387</v>
      </c>
      <c r="K147" s="404"/>
      <c r="L147" s="404">
        <v>26.838709677419352</v>
      </c>
      <c r="M147" s="237"/>
      <c r="N147" s="404">
        <v>85.80645161290322</v>
      </c>
      <c r="O147" s="404"/>
      <c r="P147" s="404">
        <v>8</v>
      </c>
      <c r="Q147" s="404"/>
      <c r="R147" s="404">
        <v>6.193548387096774</v>
      </c>
      <c r="S147" s="234"/>
      <c r="T147" s="234">
        <v>567</v>
      </c>
      <c r="U147" s="265"/>
      <c r="V147" s="234">
        <v>482</v>
      </c>
      <c r="W147" s="234"/>
      <c r="X147" s="404">
        <v>85.00881834215167</v>
      </c>
      <c r="Y147" s="237"/>
      <c r="Z147" s="405" t="str">
        <f t="shared" si="6"/>
        <v>82 - 88</v>
      </c>
      <c r="AA147" s="237"/>
      <c r="AB147" s="404">
        <v>24.409448818897637</v>
      </c>
      <c r="AC147" s="333"/>
      <c r="AD147" s="325"/>
      <c r="AE147" s="325"/>
      <c r="AF147" s="325"/>
      <c r="AG147" s="325"/>
      <c r="AH147" s="325"/>
      <c r="AI147" s="325"/>
      <c r="AJ147" s="325"/>
    </row>
    <row r="148" spans="4:36" s="323" customFormat="1" ht="11.25" customHeight="1">
      <c r="D148" s="323" t="s">
        <v>226</v>
      </c>
      <c r="E148" s="323" t="s">
        <v>737</v>
      </c>
      <c r="F148" s="323" t="s">
        <v>227</v>
      </c>
      <c r="H148" s="404">
        <v>4.117647058823529</v>
      </c>
      <c r="I148" s="404"/>
      <c r="J148" s="404">
        <v>90.88235294117646</v>
      </c>
      <c r="K148" s="404"/>
      <c r="L148" s="404">
        <v>5</v>
      </c>
      <c r="M148" s="237"/>
      <c r="N148" s="404">
        <v>80.88235294117648</v>
      </c>
      <c r="O148" s="404"/>
      <c r="P148" s="404">
        <v>11.029411764705882</v>
      </c>
      <c r="Q148" s="404"/>
      <c r="R148" s="404">
        <v>8.088235294117647</v>
      </c>
      <c r="S148" s="234"/>
      <c r="T148" s="234">
        <v>646</v>
      </c>
      <c r="U148" s="265"/>
      <c r="V148" s="234">
        <v>522</v>
      </c>
      <c r="W148" s="234"/>
      <c r="X148" s="404">
        <v>80.80495356037152</v>
      </c>
      <c r="Y148" s="237"/>
      <c r="Z148" s="405" t="str">
        <f t="shared" si="6"/>
        <v>78 - 84</v>
      </c>
      <c r="AA148" s="237"/>
      <c r="AB148" s="404">
        <v>27.722772277227726</v>
      </c>
      <c r="AC148" s="333"/>
      <c r="AD148" s="325"/>
      <c r="AE148" s="325"/>
      <c r="AF148" s="325"/>
      <c r="AG148" s="325"/>
      <c r="AH148" s="325"/>
      <c r="AI148" s="325"/>
      <c r="AJ148" s="325"/>
    </row>
    <row r="149" spans="4:36" s="323" customFormat="1" ht="11.25" customHeight="1">
      <c r="D149" s="323" t="s">
        <v>221</v>
      </c>
      <c r="E149" s="323" t="s">
        <v>738</v>
      </c>
      <c r="F149" s="323" t="s">
        <v>809</v>
      </c>
      <c r="H149" s="404">
        <v>7.345420734542074</v>
      </c>
      <c r="I149" s="404"/>
      <c r="J149" s="404">
        <v>87.72663877266388</v>
      </c>
      <c r="K149" s="404"/>
      <c r="L149" s="404">
        <v>4.9279404927940496</v>
      </c>
      <c r="M149" s="237"/>
      <c r="N149" s="404">
        <v>80.9390980939098</v>
      </c>
      <c r="O149" s="404"/>
      <c r="P149" s="404">
        <v>10.367271036727104</v>
      </c>
      <c r="Q149" s="404"/>
      <c r="R149" s="404">
        <v>8.693630869363087</v>
      </c>
      <c r="S149" s="234"/>
      <c r="T149" s="234">
        <v>2045</v>
      </c>
      <c r="U149" s="265"/>
      <c r="V149" s="234">
        <v>1647</v>
      </c>
      <c r="W149" s="234"/>
      <c r="X149" s="404">
        <v>80.53789731051346</v>
      </c>
      <c r="Y149" s="237"/>
      <c r="Z149" s="405" t="str">
        <f t="shared" si="6"/>
        <v>79 - 82</v>
      </c>
      <c r="AA149" s="237"/>
      <c r="AB149" s="404">
        <v>34.74065138721351</v>
      </c>
      <c r="AC149" s="333"/>
      <c r="AD149" s="325"/>
      <c r="AE149" s="325"/>
      <c r="AF149" s="325"/>
      <c r="AG149" s="325"/>
      <c r="AH149" s="325"/>
      <c r="AI149" s="325"/>
      <c r="AJ149" s="325"/>
    </row>
    <row r="150" spans="4:36" s="323" customFormat="1" ht="11.25" customHeight="1">
      <c r="D150" s="323" t="s">
        <v>222</v>
      </c>
      <c r="E150" s="323" t="s">
        <v>739</v>
      </c>
      <c r="F150" s="323" t="s">
        <v>810</v>
      </c>
      <c r="H150" s="404">
        <v>10.844577711144428</v>
      </c>
      <c r="I150" s="404"/>
      <c r="J150" s="404">
        <v>86.00699650174913</v>
      </c>
      <c r="K150" s="404"/>
      <c r="L150" s="404">
        <v>3.1484257871064467</v>
      </c>
      <c r="M150" s="237"/>
      <c r="N150" s="404">
        <v>80.20989505247377</v>
      </c>
      <c r="O150" s="404"/>
      <c r="P150" s="404">
        <v>10.24487756121939</v>
      </c>
      <c r="Q150" s="404"/>
      <c r="R150" s="404">
        <v>9.545227386306847</v>
      </c>
      <c r="S150" s="234"/>
      <c r="T150" s="234">
        <v>1938</v>
      </c>
      <c r="U150" s="265"/>
      <c r="V150" s="234">
        <v>1551</v>
      </c>
      <c r="W150" s="234"/>
      <c r="X150" s="404">
        <v>80.03095975232199</v>
      </c>
      <c r="Y150" s="237"/>
      <c r="Z150" s="405" t="str">
        <f t="shared" si="6"/>
        <v>78 - 82</v>
      </c>
      <c r="AA150" s="237"/>
      <c r="AB150" s="404">
        <v>32.88009888751545</v>
      </c>
      <c r="AC150" s="333"/>
      <c r="AD150" s="325"/>
      <c r="AE150" s="325"/>
      <c r="AF150" s="325"/>
      <c r="AG150" s="325"/>
      <c r="AH150" s="325"/>
      <c r="AI150" s="325"/>
      <c r="AJ150" s="325"/>
    </row>
    <row r="151" spans="4:36" s="323" customFormat="1" ht="11.25" customHeight="1">
      <c r="D151" s="323" t="s">
        <v>198</v>
      </c>
      <c r="E151" s="325" t="s">
        <v>740</v>
      </c>
      <c r="F151" s="325" t="s">
        <v>199</v>
      </c>
      <c r="G151" s="325"/>
      <c r="H151" s="404">
        <v>75.05387931034483</v>
      </c>
      <c r="I151" s="404"/>
      <c r="J151" s="404">
        <v>8.943965517241379</v>
      </c>
      <c r="K151" s="404"/>
      <c r="L151" s="404">
        <v>16.002155172413794</v>
      </c>
      <c r="M151" s="237"/>
      <c r="N151" s="404">
        <v>77.58620689655173</v>
      </c>
      <c r="O151" s="404"/>
      <c r="P151" s="404">
        <v>11.314655172413794</v>
      </c>
      <c r="Q151" s="404"/>
      <c r="R151" s="404">
        <v>11.099137931034484</v>
      </c>
      <c r="S151" s="234"/>
      <c r="T151" s="234">
        <v>1559</v>
      </c>
      <c r="U151" s="265"/>
      <c r="V151" s="234">
        <v>1195</v>
      </c>
      <c r="W151" s="234"/>
      <c r="X151" s="404">
        <v>76.65169980756895</v>
      </c>
      <c r="Y151" s="237"/>
      <c r="Z151" s="405" t="str">
        <f t="shared" si="6"/>
        <v>74 - 79</v>
      </c>
      <c r="AA151" s="237"/>
      <c r="AB151" s="404">
        <v>27.73333333333333</v>
      </c>
      <c r="AC151" s="333"/>
      <c r="AD151" s="325"/>
      <c r="AE151" s="325"/>
      <c r="AF151" s="325"/>
      <c r="AG151" s="325"/>
      <c r="AH151" s="325"/>
      <c r="AI151" s="325"/>
      <c r="AJ151" s="325"/>
    </row>
    <row r="152" spans="4:36" s="323" customFormat="1" ht="11.25" customHeight="1">
      <c r="D152" s="323" t="s">
        <v>200</v>
      </c>
      <c r="E152" s="323" t="s">
        <v>741</v>
      </c>
      <c r="F152" s="323" t="s">
        <v>811</v>
      </c>
      <c r="H152" s="404">
        <v>3.2826747720364744</v>
      </c>
      <c r="I152" s="404"/>
      <c r="J152" s="404">
        <v>92.58358662613982</v>
      </c>
      <c r="K152" s="404"/>
      <c r="L152" s="404">
        <v>4.133738601823708</v>
      </c>
      <c r="M152" s="237"/>
      <c r="N152" s="404">
        <v>83.22188449848025</v>
      </c>
      <c r="O152" s="404"/>
      <c r="P152" s="404">
        <v>8.875379939209726</v>
      </c>
      <c r="Q152" s="404"/>
      <c r="R152" s="404">
        <v>7.90273556231003</v>
      </c>
      <c r="S152" s="234"/>
      <c r="T152" s="234">
        <v>1577</v>
      </c>
      <c r="U152" s="265"/>
      <c r="V152" s="234">
        <v>1310</v>
      </c>
      <c r="W152" s="234"/>
      <c r="X152" s="404">
        <v>83.06911857958148</v>
      </c>
      <c r="Y152" s="237"/>
      <c r="Z152" s="405" t="str">
        <f t="shared" si="6"/>
        <v>81 - 85</v>
      </c>
      <c r="AA152" s="237"/>
      <c r="AB152" s="404">
        <v>32.5</v>
      </c>
      <c r="AC152" s="333"/>
      <c r="AD152" s="325"/>
      <c r="AE152" s="325"/>
      <c r="AF152" s="325"/>
      <c r="AG152" s="325"/>
      <c r="AH152" s="325"/>
      <c r="AI152" s="325"/>
      <c r="AJ152" s="325"/>
    </row>
    <row r="153" spans="4:36" s="323" customFormat="1" ht="11.25" customHeight="1">
      <c r="D153" s="323" t="s">
        <v>228</v>
      </c>
      <c r="E153" s="323" t="s">
        <v>742</v>
      </c>
      <c r="F153" s="323" t="s">
        <v>812</v>
      </c>
      <c r="H153" s="404">
        <v>32.508250825082506</v>
      </c>
      <c r="I153" s="404"/>
      <c r="J153" s="404">
        <v>58.415841584158414</v>
      </c>
      <c r="K153" s="404"/>
      <c r="L153" s="404">
        <v>9.075907590759076</v>
      </c>
      <c r="M153" s="237"/>
      <c r="N153" s="404">
        <v>81.68316831683168</v>
      </c>
      <c r="O153" s="404"/>
      <c r="P153" s="404">
        <v>9.075907590759076</v>
      </c>
      <c r="Q153" s="404"/>
      <c r="R153" s="404">
        <v>9.24092409240924</v>
      </c>
      <c r="S153" s="234"/>
      <c r="T153" s="234">
        <v>551</v>
      </c>
      <c r="U153" s="265"/>
      <c r="V153" s="234">
        <v>447</v>
      </c>
      <c r="W153" s="234"/>
      <c r="X153" s="404">
        <v>81.12522686025409</v>
      </c>
      <c r="Y153" s="237"/>
      <c r="Z153" s="405" t="str">
        <f t="shared" si="6"/>
        <v>78 - 84</v>
      </c>
      <c r="AA153" s="237"/>
      <c r="AB153" s="404">
        <v>26.05042016806723</v>
      </c>
      <c r="AC153" s="333"/>
      <c r="AD153" s="325"/>
      <c r="AE153" s="325"/>
      <c r="AF153" s="325"/>
      <c r="AG153" s="325"/>
      <c r="AH153" s="325"/>
      <c r="AI153" s="325"/>
      <c r="AJ153" s="325"/>
    </row>
    <row r="154" spans="4:36" s="323" customFormat="1" ht="11.25" customHeight="1">
      <c r="D154" s="323" t="s">
        <v>223</v>
      </c>
      <c r="E154" s="323" t="s">
        <v>743</v>
      </c>
      <c r="F154" s="323" t="s">
        <v>341</v>
      </c>
      <c r="H154" s="404">
        <v>9.675987572126054</v>
      </c>
      <c r="I154" s="404"/>
      <c r="J154" s="404">
        <v>85.57478916999555</v>
      </c>
      <c r="K154" s="404"/>
      <c r="L154" s="404">
        <v>4.749223257878384</v>
      </c>
      <c r="M154" s="237"/>
      <c r="N154" s="404">
        <v>81.93519751442521</v>
      </c>
      <c r="O154" s="404"/>
      <c r="P154" s="404">
        <v>9.942299156679981</v>
      </c>
      <c r="Q154" s="404"/>
      <c r="R154" s="404">
        <v>8.122503328894808</v>
      </c>
      <c r="S154" s="234"/>
      <c r="T154" s="234">
        <v>2146</v>
      </c>
      <c r="U154" s="265"/>
      <c r="V154" s="234">
        <v>1752</v>
      </c>
      <c r="W154" s="234"/>
      <c r="X154" s="404">
        <v>81.64026095060578</v>
      </c>
      <c r="Y154" s="237"/>
      <c r="Z154" s="405" t="str">
        <f t="shared" si="6"/>
        <v>80 - 83</v>
      </c>
      <c r="AA154" s="237"/>
      <c r="AB154" s="404">
        <v>36.495535714285715</v>
      </c>
      <c r="AC154" s="333"/>
      <c r="AD154" s="325"/>
      <c r="AE154" s="325"/>
      <c r="AF154" s="325"/>
      <c r="AG154" s="325"/>
      <c r="AH154" s="325"/>
      <c r="AI154" s="325"/>
      <c r="AJ154" s="325"/>
    </row>
    <row r="155" spans="4:36" s="323" customFormat="1" ht="11.25" customHeight="1">
      <c r="D155" s="323" t="s">
        <v>229</v>
      </c>
      <c r="E155" s="323" t="s">
        <v>744</v>
      </c>
      <c r="F155" s="323" t="s">
        <v>813</v>
      </c>
      <c r="H155" s="404">
        <v>24.640184225676453</v>
      </c>
      <c r="I155" s="404"/>
      <c r="J155" s="404">
        <v>69.77547495682211</v>
      </c>
      <c r="K155" s="404"/>
      <c r="L155" s="404">
        <v>5.58434081750144</v>
      </c>
      <c r="M155" s="237"/>
      <c r="N155" s="404">
        <v>81.51986183074266</v>
      </c>
      <c r="O155" s="404"/>
      <c r="P155" s="404">
        <v>10.420264824409903</v>
      </c>
      <c r="Q155" s="404"/>
      <c r="R155" s="404">
        <v>8.059873344847437</v>
      </c>
      <c r="S155" s="234"/>
      <c r="T155" s="234">
        <v>1640</v>
      </c>
      <c r="U155" s="265"/>
      <c r="V155" s="234">
        <v>1341</v>
      </c>
      <c r="W155" s="234"/>
      <c r="X155" s="404">
        <v>81.76829268292683</v>
      </c>
      <c r="Y155" s="237"/>
      <c r="Z155" s="405" t="str">
        <f t="shared" si="6"/>
        <v>80 - 84</v>
      </c>
      <c r="AA155" s="237"/>
      <c r="AB155" s="404">
        <v>28.973277074542896</v>
      </c>
      <c r="AC155" s="333"/>
      <c r="AD155" s="325"/>
      <c r="AE155" s="325"/>
      <c r="AF155" s="325"/>
      <c r="AG155" s="325"/>
      <c r="AH155" s="325"/>
      <c r="AI155" s="325"/>
      <c r="AJ155" s="325"/>
    </row>
    <row r="156" spans="4:36" s="323" customFormat="1" ht="11.25" customHeight="1">
      <c r="D156" s="323" t="s">
        <v>201</v>
      </c>
      <c r="E156" s="323" t="s">
        <v>745</v>
      </c>
      <c r="F156" s="323" t="s">
        <v>202</v>
      </c>
      <c r="H156" s="404">
        <v>80.01285347043702</v>
      </c>
      <c r="I156" s="404"/>
      <c r="J156" s="404">
        <v>8.611825192802057</v>
      </c>
      <c r="K156" s="404"/>
      <c r="L156" s="404">
        <v>11.375321336760926</v>
      </c>
      <c r="M156" s="237"/>
      <c r="N156" s="404">
        <v>79.5629820051414</v>
      </c>
      <c r="O156" s="404"/>
      <c r="P156" s="404">
        <v>13.367609254498714</v>
      </c>
      <c r="Q156" s="404"/>
      <c r="R156" s="404">
        <v>7.069408740359898</v>
      </c>
      <c r="S156" s="234"/>
      <c r="T156" s="234">
        <v>1379</v>
      </c>
      <c r="U156" s="265"/>
      <c r="V156" s="234">
        <v>1077</v>
      </c>
      <c r="W156" s="234"/>
      <c r="X156" s="404">
        <v>78.10007251631616</v>
      </c>
      <c r="Y156" s="237"/>
      <c r="Z156" s="405" t="str">
        <f t="shared" si="6"/>
        <v>76 - 80</v>
      </c>
      <c r="AA156" s="237"/>
      <c r="AB156" s="404">
        <v>31.09375</v>
      </c>
      <c r="AC156" s="333"/>
      <c r="AD156" s="325"/>
      <c r="AE156" s="325"/>
      <c r="AF156" s="325"/>
      <c r="AG156" s="325"/>
      <c r="AH156" s="325"/>
      <c r="AI156" s="325"/>
      <c r="AJ156" s="325"/>
    </row>
    <row r="157" spans="4:36" s="323" customFormat="1" ht="11.25" customHeight="1">
      <c r="D157" s="323" t="s">
        <v>203</v>
      </c>
      <c r="E157" s="323" t="s">
        <v>746</v>
      </c>
      <c r="F157" s="323" t="s">
        <v>300</v>
      </c>
      <c r="H157" s="404">
        <v>3.077816492450639</v>
      </c>
      <c r="I157" s="404"/>
      <c r="J157" s="404">
        <v>92.39256678281068</v>
      </c>
      <c r="K157" s="404"/>
      <c r="L157" s="404">
        <v>4.529616724738676</v>
      </c>
      <c r="M157" s="237"/>
      <c r="N157" s="404">
        <v>81.93960511033683</v>
      </c>
      <c r="O157" s="404"/>
      <c r="P157" s="404">
        <v>10.394889663182347</v>
      </c>
      <c r="Q157" s="404"/>
      <c r="R157" s="404">
        <v>7.665505226480835</v>
      </c>
      <c r="S157" s="234"/>
      <c r="T157" s="234">
        <v>1644</v>
      </c>
      <c r="U157" s="265"/>
      <c r="V157" s="234">
        <v>1344</v>
      </c>
      <c r="W157" s="234"/>
      <c r="X157" s="404">
        <v>81.75182481751825</v>
      </c>
      <c r="Y157" s="237"/>
      <c r="Z157" s="405" t="str">
        <f t="shared" si="6"/>
        <v>80 - 84</v>
      </c>
      <c r="AA157" s="237"/>
      <c r="AB157" s="404">
        <v>36.03351955307262</v>
      </c>
      <c r="AC157" s="333"/>
      <c r="AD157" s="325"/>
      <c r="AE157" s="325"/>
      <c r="AF157" s="325"/>
      <c r="AG157" s="325"/>
      <c r="AH157" s="325"/>
      <c r="AI157" s="325"/>
      <c r="AJ157" s="325"/>
    </row>
    <row r="158" spans="4:36" s="323" customFormat="1" ht="11.25" customHeight="1">
      <c r="D158" s="323" t="s">
        <v>230</v>
      </c>
      <c r="E158" s="323" t="s">
        <v>747</v>
      </c>
      <c r="F158" s="323" t="s">
        <v>547</v>
      </c>
      <c r="H158" s="404">
        <v>24.64516129032258</v>
      </c>
      <c r="I158" s="404"/>
      <c r="J158" s="404">
        <v>66.51612903225806</v>
      </c>
      <c r="K158" s="404"/>
      <c r="L158" s="404">
        <v>8.838709677419356</v>
      </c>
      <c r="M158" s="237"/>
      <c r="N158" s="404">
        <v>83.54838709677419</v>
      </c>
      <c r="O158" s="404"/>
      <c r="P158" s="404">
        <v>9.483870967741934</v>
      </c>
      <c r="Q158" s="404"/>
      <c r="R158" s="404">
        <v>6.96774193548387</v>
      </c>
      <c r="S158" s="234"/>
      <c r="T158" s="234">
        <v>1413</v>
      </c>
      <c r="U158" s="265"/>
      <c r="V158" s="234">
        <v>1174</v>
      </c>
      <c r="W158" s="234"/>
      <c r="X158" s="404">
        <v>83.08563340410474</v>
      </c>
      <c r="Y158" s="237"/>
      <c r="Z158" s="405" t="str">
        <f t="shared" si="6"/>
        <v>81 - 85</v>
      </c>
      <c r="AA158" s="237"/>
      <c r="AB158" s="404">
        <v>34.63587921847247</v>
      </c>
      <c r="AC158" s="333"/>
      <c r="AD158" s="325"/>
      <c r="AE158" s="325"/>
      <c r="AF158" s="325"/>
      <c r="AG158" s="325"/>
      <c r="AH158" s="325"/>
      <c r="AI158" s="325"/>
      <c r="AJ158" s="325"/>
    </row>
    <row r="159" spans="4:36" s="323" customFormat="1" ht="11.25" customHeight="1">
      <c r="D159" s="323" t="s">
        <v>215</v>
      </c>
      <c r="E159" s="323" t="s">
        <v>748</v>
      </c>
      <c r="F159" s="323" t="s">
        <v>216</v>
      </c>
      <c r="H159" s="404">
        <v>43.50877192982456</v>
      </c>
      <c r="I159" s="404"/>
      <c r="J159" s="404">
        <v>39.64912280701755</v>
      </c>
      <c r="K159" s="404"/>
      <c r="L159" s="404">
        <v>16.842105263157894</v>
      </c>
      <c r="M159" s="237"/>
      <c r="N159" s="404">
        <v>83.6842105263158</v>
      </c>
      <c r="O159" s="404"/>
      <c r="P159" s="404">
        <v>9.56140350877193</v>
      </c>
      <c r="Q159" s="404"/>
      <c r="R159" s="404">
        <v>6.754385964912281</v>
      </c>
      <c r="S159" s="234"/>
      <c r="T159" s="234">
        <v>948</v>
      </c>
      <c r="U159" s="265"/>
      <c r="V159" s="234">
        <v>795</v>
      </c>
      <c r="W159" s="234"/>
      <c r="X159" s="404">
        <v>83.86075949367088</v>
      </c>
      <c r="Y159" s="237"/>
      <c r="Z159" s="405" t="str">
        <f t="shared" si="6"/>
        <v>81 - 86</v>
      </c>
      <c r="AA159" s="237"/>
      <c r="AB159" s="404">
        <v>29.396984924623116</v>
      </c>
      <c r="AC159" s="333"/>
      <c r="AD159" s="325"/>
      <c r="AE159" s="325"/>
      <c r="AF159" s="325"/>
      <c r="AG159" s="325"/>
      <c r="AH159" s="325"/>
      <c r="AI159" s="325"/>
      <c r="AJ159" s="325"/>
    </row>
    <row r="160" spans="8:36" s="323" customFormat="1" ht="9" customHeight="1">
      <c r="H160" s="404"/>
      <c r="I160" s="404"/>
      <c r="J160" s="404"/>
      <c r="K160" s="404"/>
      <c r="L160" s="404"/>
      <c r="M160" s="236"/>
      <c r="N160" s="404"/>
      <c r="O160" s="404"/>
      <c r="P160" s="404"/>
      <c r="Q160" s="404"/>
      <c r="R160" s="404"/>
      <c r="S160" s="233"/>
      <c r="T160" s="234"/>
      <c r="U160" s="265"/>
      <c r="V160" s="234"/>
      <c r="W160" s="234"/>
      <c r="X160" s="404"/>
      <c r="Y160" s="236"/>
      <c r="Z160" s="401"/>
      <c r="AA160" s="236"/>
      <c r="AB160" s="401"/>
      <c r="AC160" s="333"/>
      <c r="AD160" s="325"/>
      <c r="AE160" s="325"/>
      <c r="AF160" s="325"/>
      <c r="AG160" s="325"/>
      <c r="AH160" s="325"/>
      <c r="AI160" s="325"/>
      <c r="AJ160" s="325"/>
    </row>
    <row r="161" spans="1:36" s="323" customFormat="1" ht="12" customHeight="1">
      <c r="A161" s="322"/>
      <c r="B161" s="322" t="s">
        <v>832</v>
      </c>
      <c r="C161" s="322"/>
      <c r="D161" s="322"/>
      <c r="F161" s="322"/>
      <c r="G161" s="322"/>
      <c r="H161" s="401">
        <v>4.614916749030639</v>
      </c>
      <c r="I161" s="401"/>
      <c r="J161" s="401">
        <v>93.14224891659697</v>
      </c>
      <c r="K161" s="401"/>
      <c r="L161" s="401">
        <v>2.2428343343723864</v>
      </c>
      <c r="M161" s="236"/>
      <c r="N161" s="401">
        <v>79.14544210446286</v>
      </c>
      <c r="O161" s="401"/>
      <c r="P161" s="401">
        <v>11.138143389340835</v>
      </c>
      <c r="Q161" s="401"/>
      <c r="R161" s="401">
        <v>9.716414506196305</v>
      </c>
      <c r="S161" s="233"/>
      <c r="T161" s="233">
        <v>12858</v>
      </c>
      <c r="U161" s="265"/>
      <c r="V161" s="233">
        <v>10161</v>
      </c>
      <c r="W161" s="233"/>
      <c r="X161" s="401">
        <v>79.02473168455437</v>
      </c>
      <c r="Y161" s="236"/>
      <c r="Z161" s="403" t="str">
        <f>TEXT(100*((2*V161)+(1.96^2)-(1.96*(1.96^2+(4*V161*(1-(X161/100))))^0.5))/(2*(T161+1.96^2)),"0")&amp;" - "&amp;TEXT(100*((2*V161)+(1.96^2)+(1.96*(1.96^2+(4*V161*(1-(X161/100))))^0.5))/(2*(T161+1.96^2)),"0")</f>
        <v>78 - 80</v>
      </c>
      <c r="AA161" s="236"/>
      <c r="AB161" s="401">
        <v>26.540801997191448</v>
      </c>
      <c r="AC161" s="333"/>
      <c r="AD161" s="325"/>
      <c r="AE161" s="325"/>
      <c r="AF161" s="325"/>
      <c r="AG161" s="325"/>
      <c r="AH161" s="325"/>
      <c r="AI161" s="325"/>
      <c r="AJ161" s="325"/>
    </row>
    <row r="162" spans="8:36" s="323" customFormat="1" ht="4.5" customHeight="1">
      <c r="H162" s="401"/>
      <c r="I162" s="401"/>
      <c r="J162" s="401"/>
      <c r="K162" s="401"/>
      <c r="L162" s="401"/>
      <c r="M162" s="237"/>
      <c r="N162" s="401"/>
      <c r="O162" s="401"/>
      <c r="P162" s="401"/>
      <c r="Q162" s="401"/>
      <c r="R162" s="401"/>
      <c r="S162" s="234"/>
      <c r="T162" s="233"/>
      <c r="U162" s="265"/>
      <c r="V162" s="233"/>
      <c r="W162" s="233"/>
      <c r="X162" s="401"/>
      <c r="Y162" s="237"/>
      <c r="Z162" s="404"/>
      <c r="AA162" s="237"/>
      <c r="AB162" s="404"/>
      <c r="AC162" s="333"/>
      <c r="AD162" s="325"/>
      <c r="AE162" s="325"/>
      <c r="AF162" s="325"/>
      <c r="AG162" s="325"/>
      <c r="AH162" s="325"/>
      <c r="AI162" s="325"/>
      <c r="AJ162" s="325"/>
    </row>
    <row r="163" spans="4:36" s="323" customFormat="1" ht="11.25" customHeight="1">
      <c r="D163" s="323" t="s">
        <v>235</v>
      </c>
      <c r="E163" s="323" t="s">
        <v>749</v>
      </c>
      <c r="F163" s="323" t="s">
        <v>814</v>
      </c>
      <c r="H163" s="404">
        <v>0.9345794392523363</v>
      </c>
      <c r="I163" s="404"/>
      <c r="J163" s="404">
        <v>97.87595581988106</v>
      </c>
      <c r="K163" s="404"/>
      <c r="L163" s="404">
        <v>1.1894647408666101</v>
      </c>
      <c r="M163" s="237"/>
      <c r="N163" s="404">
        <v>79.43925233644859</v>
      </c>
      <c r="O163" s="404"/>
      <c r="P163" s="404">
        <v>10.620220900594731</v>
      </c>
      <c r="Q163" s="404"/>
      <c r="R163" s="404">
        <v>9.940526762956669</v>
      </c>
      <c r="S163" s="234"/>
      <c r="T163" s="234">
        <v>1163</v>
      </c>
      <c r="U163" s="265"/>
      <c r="V163" s="234">
        <v>922</v>
      </c>
      <c r="W163" s="234"/>
      <c r="X163" s="404">
        <v>79.27773000859845</v>
      </c>
      <c r="Y163" s="237"/>
      <c r="Z163" s="405" t="str">
        <f aca="true" t="shared" si="7" ref="Z163:Z170">TEXT(100*((2*V163)+(1.96^2)-(1.96*(1.96^2+(4*V163*(1-(X163/100))))^0.5))/(2*(T163+1.96^2)),"0")&amp;" - "&amp;TEXT(100*((2*V163)+(1.96^2)+(1.96*(1.96^2+(4*V163*(1-(X163/100))))^0.5))/(2*(T163+1.96^2)),"0")</f>
        <v>77 - 82</v>
      </c>
      <c r="AA163" s="237"/>
      <c r="AB163" s="404">
        <v>25.37037037037037</v>
      </c>
      <c r="AC163" s="333"/>
      <c r="AD163" s="325"/>
      <c r="AE163" s="325"/>
      <c r="AF163" s="325"/>
      <c r="AG163" s="325"/>
      <c r="AH163" s="325"/>
      <c r="AI163" s="325"/>
      <c r="AJ163" s="325"/>
    </row>
    <row r="164" spans="4:36" s="323" customFormat="1" ht="11.25" customHeight="1">
      <c r="D164" s="323" t="s">
        <v>437</v>
      </c>
      <c r="E164" s="323" t="s">
        <v>750</v>
      </c>
      <c r="F164" s="323" t="s">
        <v>815</v>
      </c>
      <c r="H164" s="404">
        <v>1.4301430143014302</v>
      </c>
      <c r="I164" s="404"/>
      <c r="J164" s="404">
        <v>96.69966996699671</v>
      </c>
      <c r="K164" s="404"/>
      <c r="L164" s="404">
        <v>1.87018701870187</v>
      </c>
      <c r="M164" s="237"/>
      <c r="N164" s="404">
        <v>74.03740374037405</v>
      </c>
      <c r="O164" s="404"/>
      <c r="P164" s="404">
        <v>13.2013201320132</v>
      </c>
      <c r="Q164" s="404"/>
      <c r="R164" s="404">
        <v>12.761276127612762</v>
      </c>
      <c r="S164" s="234"/>
      <c r="T164" s="234">
        <v>892</v>
      </c>
      <c r="U164" s="265"/>
      <c r="V164" s="234">
        <v>659</v>
      </c>
      <c r="W164" s="234"/>
      <c r="X164" s="404">
        <v>73.87892376681614</v>
      </c>
      <c r="Y164" s="237"/>
      <c r="Z164" s="405" t="str">
        <f t="shared" si="7"/>
        <v>71 - 77</v>
      </c>
      <c r="AA164" s="237"/>
      <c r="AB164" s="404">
        <v>22.0125786163522</v>
      </c>
      <c r="AC164" s="333"/>
      <c r="AD164" s="325"/>
      <c r="AE164" s="325"/>
      <c r="AF164" s="325"/>
      <c r="AG164" s="325"/>
      <c r="AH164" s="325"/>
      <c r="AI164" s="325"/>
      <c r="AJ164" s="325"/>
    </row>
    <row r="165" spans="4:36" s="323" customFormat="1" ht="11.25" customHeight="1">
      <c r="D165" s="323" t="s">
        <v>438</v>
      </c>
      <c r="E165" s="323" t="s">
        <v>751</v>
      </c>
      <c r="F165" s="323" t="s">
        <v>816</v>
      </c>
      <c r="H165" s="404">
        <v>3.455723542116631</v>
      </c>
      <c r="I165" s="404"/>
      <c r="J165" s="404">
        <v>95.29157667386609</v>
      </c>
      <c r="K165" s="404"/>
      <c r="L165" s="404">
        <v>1.2526997840172787</v>
      </c>
      <c r="M165" s="237"/>
      <c r="N165" s="404">
        <v>80.3023758099352</v>
      </c>
      <c r="O165" s="404"/>
      <c r="P165" s="404">
        <v>10.19438444924406</v>
      </c>
      <c r="Q165" s="404"/>
      <c r="R165" s="404">
        <v>9.503239740820735</v>
      </c>
      <c r="S165" s="234"/>
      <c r="T165" s="234">
        <v>2286</v>
      </c>
      <c r="U165" s="265"/>
      <c r="V165" s="234">
        <v>1833</v>
      </c>
      <c r="W165" s="234"/>
      <c r="X165" s="404">
        <v>80.18372703412074</v>
      </c>
      <c r="Y165" s="237"/>
      <c r="Z165" s="405" t="str">
        <f t="shared" si="7"/>
        <v>78 - 82</v>
      </c>
      <c r="AA165" s="237"/>
      <c r="AB165" s="404">
        <v>25.537190082644628</v>
      </c>
      <c r="AC165" s="333"/>
      <c r="AD165" s="325"/>
      <c r="AE165" s="325"/>
      <c r="AF165" s="325"/>
      <c r="AG165" s="325"/>
      <c r="AH165" s="325"/>
      <c r="AI165" s="325"/>
      <c r="AJ165" s="325"/>
    </row>
    <row r="166" spans="4:36" s="323" customFormat="1" ht="11.25" customHeight="1">
      <c r="D166" s="323" t="s">
        <v>439</v>
      </c>
      <c r="E166" s="323" t="s">
        <v>752</v>
      </c>
      <c r="F166" s="323" t="s">
        <v>817</v>
      </c>
      <c r="H166" s="404">
        <v>5.956678700361011</v>
      </c>
      <c r="I166" s="404"/>
      <c r="J166" s="404">
        <v>92.7797833935018</v>
      </c>
      <c r="K166" s="404"/>
      <c r="L166" s="404">
        <v>1.263537906137184</v>
      </c>
      <c r="M166" s="237"/>
      <c r="N166" s="404">
        <v>75.45126353790613</v>
      </c>
      <c r="O166" s="404"/>
      <c r="P166" s="404">
        <v>14.981949458483754</v>
      </c>
      <c r="Q166" s="404"/>
      <c r="R166" s="404">
        <v>9.566787003610107</v>
      </c>
      <c r="S166" s="234"/>
      <c r="T166" s="234">
        <v>547</v>
      </c>
      <c r="U166" s="265"/>
      <c r="V166" s="234">
        <v>413</v>
      </c>
      <c r="W166" s="234"/>
      <c r="X166" s="404">
        <v>75.50274223034735</v>
      </c>
      <c r="Y166" s="237"/>
      <c r="Z166" s="405" t="str">
        <f t="shared" si="7"/>
        <v>72 - 79</v>
      </c>
      <c r="AA166" s="237"/>
      <c r="AB166" s="404">
        <v>27.388535031847134</v>
      </c>
      <c r="AC166" s="333"/>
      <c r="AD166" s="325"/>
      <c r="AE166" s="325"/>
      <c r="AF166" s="325"/>
      <c r="AG166" s="325"/>
      <c r="AH166" s="325"/>
      <c r="AI166" s="325"/>
      <c r="AJ166" s="325"/>
    </row>
    <row r="167" spans="4:36" s="323" customFormat="1" ht="11.25" customHeight="1">
      <c r="D167" s="323" t="s">
        <v>234</v>
      </c>
      <c r="E167" s="323" t="s">
        <v>753</v>
      </c>
      <c r="F167" s="323" t="s">
        <v>546</v>
      </c>
      <c r="H167" s="404">
        <v>3.2997250229147568</v>
      </c>
      <c r="I167" s="404"/>
      <c r="J167" s="404">
        <v>94.95875343721356</v>
      </c>
      <c r="K167" s="404"/>
      <c r="L167" s="404">
        <v>1.7415215398716772</v>
      </c>
      <c r="M167" s="237"/>
      <c r="N167" s="404">
        <v>81.02658111824014</v>
      </c>
      <c r="O167" s="404"/>
      <c r="P167" s="404">
        <v>10.724106324472961</v>
      </c>
      <c r="Q167" s="404"/>
      <c r="R167" s="404">
        <v>8.249312557286894</v>
      </c>
      <c r="S167" s="234"/>
      <c r="T167" s="234">
        <v>1072</v>
      </c>
      <c r="U167" s="265"/>
      <c r="V167" s="234">
        <v>870</v>
      </c>
      <c r="W167" s="234"/>
      <c r="X167" s="404">
        <v>81.15671641791045</v>
      </c>
      <c r="Y167" s="237"/>
      <c r="Z167" s="405" t="str">
        <f t="shared" si="7"/>
        <v>79 - 83</v>
      </c>
      <c r="AA167" s="237"/>
      <c r="AB167" s="404">
        <v>33.63636363636363</v>
      </c>
      <c r="AC167" s="333"/>
      <c r="AD167" s="325"/>
      <c r="AE167" s="325"/>
      <c r="AF167" s="325"/>
      <c r="AG167" s="325"/>
      <c r="AH167" s="325"/>
      <c r="AI167" s="325"/>
      <c r="AJ167" s="325"/>
    </row>
    <row r="168" spans="4:36" s="323" customFormat="1" ht="11.25" customHeight="1">
      <c r="D168" s="323" t="s">
        <v>440</v>
      </c>
      <c r="E168" s="323" t="s">
        <v>754</v>
      </c>
      <c r="F168" s="323" t="s">
        <v>493</v>
      </c>
      <c r="H168" s="404">
        <v>3.3112582781456954</v>
      </c>
      <c r="I168" s="404"/>
      <c r="J168" s="404">
        <v>94.03973509933775</v>
      </c>
      <c r="K168" s="404"/>
      <c r="L168" s="404">
        <v>2.6490066225165565</v>
      </c>
      <c r="M168" s="237"/>
      <c r="N168" s="404">
        <v>81.78807947019867</v>
      </c>
      <c r="O168" s="404"/>
      <c r="P168" s="404">
        <v>9.172185430463577</v>
      </c>
      <c r="Q168" s="404"/>
      <c r="R168" s="404">
        <v>9.039735099337747</v>
      </c>
      <c r="S168" s="234"/>
      <c r="T168" s="234">
        <v>2940</v>
      </c>
      <c r="U168" s="265"/>
      <c r="V168" s="234">
        <v>2402</v>
      </c>
      <c r="W168" s="234"/>
      <c r="X168" s="404">
        <v>81.70068027210884</v>
      </c>
      <c r="Y168" s="237"/>
      <c r="Z168" s="405" t="str">
        <f t="shared" si="7"/>
        <v>80 - 83</v>
      </c>
      <c r="AA168" s="237"/>
      <c r="AB168" s="404">
        <v>27.074542897327706</v>
      </c>
      <c r="AC168" s="333"/>
      <c r="AD168" s="325"/>
      <c r="AE168" s="325"/>
      <c r="AF168" s="325"/>
      <c r="AG168" s="325"/>
      <c r="AH168" s="325"/>
      <c r="AI168" s="325"/>
      <c r="AJ168" s="325"/>
    </row>
    <row r="169" spans="4:36" s="323" customFormat="1" ht="11.25" customHeight="1">
      <c r="D169" s="323" t="s">
        <v>441</v>
      </c>
      <c r="E169" s="323" t="s">
        <v>755</v>
      </c>
      <c r="F169" s="323" t="s">
        <v>494</v>
      </c>
      <c r="H169" s="404">
        <v>3.1894013738959766</v>
      </c>
      <c r="I169" s="404"/>
      <c r="J169" s="404">
        <v>92.98331697742886</v>
      </c>
      <c r="K169" s="404"/>
      <c r="L169" s="404">
        <v>3.8272816486751715</v>
      </c>
      <c r="M169" s="237"/>
      <c r="N169" s="404">
        <v>79.98037291462218</v>
      </c>
      <c r="O169" s="404"/>
      <c r="P169" s="404">
        <v>10.15701668302257</v>
      </c>
      <c r="Q169" s="404"/>
      <c r="R169" s="404">
        <v>9.86261040235525</v>
      </c>
      <c r="S169" s="234"/>
      <c r="T169" s="234">
        <v>1960</v>
      </c>
      <c r="U169" s="265"/>
      <c r="V169" s="234">
        <v>1565</v>
      </c>
      <c r="W169" s="234"/>
      <c r="X169" s="404">
        <v>79.8469387755102</v>
      </c>
      <c r="Y169" s="237"/>
      <c r="Z169" s="405" t="str">
        <f t="shared" si="7"/>
        <v>78 - 82</v>
      </c>
      <c r="AA169" s="237"/>
      <c r="AB169" s="404">
        <v>27.765726681127983</v>
      </c>
      <c r="AC169" s="333"/>
      <c r="AD169" s="325"/>
      <c r="AE169" s="325"/>
      <c r="AF169" s="325"/>
      <c r="AG169" s="325"/>
      <c r="AH169" s="325"/>
      <c r="AI169" s="325"/>
      <c r="AJ169" s="325"/>
    </row>
    <row r="170" spans="4:36" s="323" customFormat="1" ht="11.25" customHeight="1">
      <c r="D170" s="323" t="s">
        <v>442</v>
      </c>
      <c r="E170" s="323" t="s">
        <v>756</v>
      </c>
      <c r="F170" s="323" t="s">
        <v>495</v>
      </c>
      <c r="H170" s="404">
        <v>13.128355295265983</v>
      </c>
      <c r="I170" s="404"/>
      <c r="J170" s="404">
        <v>84.38262567105906</v>
      </c>
      <c r="K170" s="404"/>
      <c r="L170" s="404">
        <v>2.4890190336749636</v>
      </c>
      <c r="M170" s="237"/>
      <c r="N170" s="404">
        <v>75.20741825280625</v>
      </c>
      <c r="O170" s="404"/>
      <c r="P170" s="404">
        <v>14.641288433382138</v>
      </c>
      <c r="Q170" s="404"/>
      <c r="R170" s="404">
        <v>10.151293313811616</v>
      </c>
      <c r="S170" s="234"/>
      <c r="T170" s="234">
        <v>1998</v>
      </c>
      <c r="U170" s="265"/>
      <c r="V170" s="234">
        <v>1497</v>
      </c>
      <c r="W170" s="234"/>
      <c r="X170" s="404">
        <v>74.92492492492492</v>
      </c>
      <c r="Y170" s="237"/>
      <c r="Z170" s="405" t="str">
        <f t="shared" si="7"/>
        <v>73 - 77</v>
      </c>
      <c r="AA170" s="237"/>
      <c r="AB170" s="404">
        <v>24.435318275154007</v>
      </c>
      <c r="AC170" s="333"/>
      <c r="AD170" s="325"/>
      <c r="AE170" s="325"/>
      <c r="AF170" s="325"/>
      <c r="AG170" s="325"/>
      <c r="AH170" s="325"/>
      <c r="AI170" s="325"/>
      <c r="AJ170" s="325"/>
    </row>
    <row r="171" spans="8:36" s="323" customFormat="1" ht="9" customHeight="1">
      <c r="H171" s="404"/>
      <c r="I171" s="404"/>
      <c r="J171" s="404"/>
      <c r="K171" s="404"/>
      <c r="L171" s="404"/>
      <c r="M171" s="236"/>
      <c r="N171" s="404"/>
      <c r="O171" s="404"/>
      <c r="P171" s="404"/>
      <c r="Q171" s="404"/>
      <c r="R171" s="404"/>
      <c r="S171" s="233"/>
      <c r="T171" s="234"/>
      <c r="U171" s="265"/>
      <c r="V171" s="234"/>
      <c r="W171" s="234"/>
      <c r="X171" s="404"/>
      <c r="Y171" s="236"/>
      <c r="Z171" s="401"/>
      <c r="AA171" s="236"/>
      <c r="AB171" s="401"/>
      <c r="AC171" s="333"/>
      <c r="AD171" s="325"/>
      <c r="AE171" s="325"/>
      <c r="AF171" s="325"/>
      <c r="AG171" s="325"/>
      <c r="AH171" s="325"/>
      <c r="AI171" s="325"/>
      <c r="AJ171" s="325"/>
    </row>
    <row r="172" spans="2:36" s="323" customFormat="1" ht="12" customHeight="1">
      <c r="B172" s="322" t="s">
        <v>833</v>
      </c>
      <c r="H172" s="401">
        <v>16.35560739876687</v>
      </c>
      <c r="I172" s="401"/>
      <c r="J172" s="401">
        <v>80.84485919013498</v>
      </c>
      <c r="K172" s="401"/>
      <c r="L172" s="401">
        <v>2.79953341109815</v>
      </c>
      <c r="M172" s="236"/>
      <c r="N172" s="401">
        <v>78.60356607232129</v>
      </c>
      <c r="O172" s="401"/>
      <c r="P172" s="401">
        <v>12.306282286285619</v>
      </c>
      <c r="Q172" s="401"/>
      <c r="R172" s="401">
        <v>9.090151641393101</v>
      </c>
      <c r="S172" s="233"/>
      <c r="T172" s="233">
        <v>11666</v>
      </c>
      <c r="U172" s="265"/>
      <c r="V172" s="233">
        <v>9163</v>
      </c>
      <c r="W172" s="233"/>
      <c r="X172" s="401">
        <v>78.5444882564718</v>
      </c>
      <c r="Y172" s="236"/>
      <c r="Z172" s="403" t="str">
        <f>TEXT(100*((2*V172)+(1.96^2)-(1.96*(1.96^2+(4*V172*(1-(X172/100))))^0.5))/(2*(T172+1.96^2)),"0")&amp;" - "&amp;TEXT(100*((2*V172)+(1.96^2)+(1.96*(1.96^2+(4*V172*(1-(X172/100))))^0.5))/(2*(T172+1.96^2)),"0")</f>
        <v>78 - 79</v>
      </c>
      <c r="AA172" s="236"/>
      <c r="AB172" s="401">
        <v>24.597576415264967</v>
      </c>
      <c r="AC172" s="333"/>
      <c r="AD172" s="325"/>
      <c r="AE172" s="325"/>
      <c r="AF172" s="325"/>
      <c r="AG172" s="325"/>
      <c r="AH172" s="325"/>
      <c r="AI172" s="325"/>
      <c r="AJ172" s="325"/>
    </row>
    <row r="173" spans="8:36" s="323" customFormat="1" ht="4.5" customHeight="1">
      <c r="H173" s="401"/>
      <c r="I173" s="401"/>
      <c r="J173" s="401"/>
      <c r="K173" s="401"/>
      <c r="L173" s="401"/>
      <c r="M173" s="237"/>
      <c r="N173" s="401"/>
      <c r="O173" s="401"/>
      <c r="P173" s="401"/>
      <c r="Q173" s="401"/>
      <c r="R173" s="401"/>
      <c r="S173" s="234"/>
      <c r="T173" s="233"/>
      <c r="U173" s="265"/>
      <c r="V173" s="233"/>
      <c r="W173" s="233"/>
      <c r="X173" s="401"/>
      <c r="Y173" s="237"/>
      <c r="Z173" s="404"/>
      <c r="AA173" s="237"/>
      <c r="AB173" s="404"/>
      <c r="AC173" s="333"/>
      <c r="AD173" s="325"/>
      <c r="AE173" s="325"/>
      <c r="AF173" s="325"/>
      <c r="AG173" s="325"/>
      <c r="AH173" s="325"/>
      <c r="AI173" s="325"/>
      <c r="AJ173" s="325"/>
    </row>
    <row r="174" spans="4:36" s="323" customFormat="1" ht="11.25" customHeight="1">
      <c r="D174" s="323" t="s">
        <v>443</v>
      </c>
      <c r="E174" s="323" t="s">
        <v>757</v>
      </c>
      <c r="F174" s="323" t="s">
        <v>818</v>
      </c>
      <c r="H174" s="404">
        <v>3.0199039121482496</v>
      </c>
      <c r="I174" s="404"/>
      <c r="J174" s="404">
        <v>92.51887439945092</v>
      </c>
      <c r="K174" s="404"/>
      <c r="L174" s="404">
        <v>4.461221688400824</v>
      </c>
      <c r="M174" s="237"/>
      <c r="N174" s="404">
        <v>81.26286890871654</v>
      </c>
      <c r="O174" s="404"/>
      <c r="P174" s="404">
        <v>9.540150995195608</v>
      </c>
      <c r="Q174" s="404"/>
      <c r="R174" s="404">
        <v>9.196980096087852</v>
      </c>
      <c r="S174" s="234"/>
      <c r="T174" s="234">
        <v>1392</v>
      </c>
      <c r="U174" s="265"/>
      <c r="V174" s="234">
        <v>1134</v>
      </c>
      <c r="W174" s="234"/>
      <c r="X174" s="404">
        <v>81.46551724137932</v>
      </c>
      <c r="Y174" s="237"/>
      <c r="Z174" s="405" t="str">
        <f aca="true" t="shared" si="8" ref="Z174:Z182">TEXT(100*((2*V174)+(1.96^2)-(1.96*(1.96^2+(4*V174*(1-(X174/100))))^0.5))/(2*(T174+1.96^2)),"0")&amp;" - "&amp;TEXT(100*((2*V174)+(1.96^2)+(1.96*(1.96^2+(4*V174*(1-(X174/100))))^0.5))/(2*(T174+1.96^2)),"0")</f>
        <v>79 - 83</v>
      </c>
      <c r="AA174" s="237"/>
      <c r="AB174" s="404">
        <v>27.923211169284468</v>
      </c>
      <c r="AC174" s="333"/>
      <c r="AD174" s="325"/>
      <c r="AE174" s="325"/>
      <c r="AF174" s="325"/>
      <c r="AG174" s="325"/>
      <c r="AH174" s="325"/>
      <c r="AI174" s="325"/>
      <c r="AJ174" s="325"/>
    </row>
    <row r="175" spans="1:36" s="322" customFormat="1" ht="11.25" customHeight="1">
      <c r="A175" s="323"/>
      <c r="B175" s="323"/>
      <c r="C175" s="323"/>
      <c r="D175" s="323" t="s">
        <v>444</v>
      </c>
      <c r="E175" s="323" t="s">
        <v>758</v>
      </c>
      <c r="F175" s="323" t="s">
        <v>819</v>
      </c>
      <c r="G175" s="323"/>
      <c r="H175" s="404">
        <v>1.3916500994035785</v>
      </c>
      <c r="I175" s="404"/>
      <c r="J175" s="404">
        <v>95.82504970178927</v>
      </c>
      <c r="K175" s="404"/>
      <c r="L175" s="404">
        <v>2.783300198807157</v>
      </c>
      <c r="M175" s="237"/>
      <c r="N175" s="404">
        <v>83.89662027833002</v>
      </c>
      <c r="O175" s="404"/>
      <c r="P175" s="404">
        <v>8.614976805831677</v>
      </c>
      <c r="Q175" s="404"/>
      <c r="R175" s="404">
        <v>7.488402915838304</v>
      </c>
      <c r="S175" s="234"/>
      <c r="T175" s="234">
        <v>1467</v>
      </c>
      <c r="U175" s="265"/>
      <c r="V175" s="234">
        <v>1228</v>
      </c>
      <c r="W175" s="234"/>
      <c r="X175" s="404">
        <v>83.70824812542604</v>
      </c>
      <c r="Y175" s="237"/>
      <c r="Z175" s="405" t="str">
        <f t="shared" si="8"/>
        <v>82 - 86</v>
      </c>
      <c r="AA175" s="237"/>
      <c r="AB175" s="404">
        <v>27.811550151975684</v>
      </c>
      <c r="AC175" s="333"/>
      <c r="AD175" s="332"/>
      <c r="AE175" s="332"/>
      <c r="AF175" s="332"/>
      <c r="AG175" s="332"/>
      <c r="AH175" s="332"/>
      <c r="AI175" s="332"/>
      <c r="AJ175" s="332"/>
    </row>
    <row r="176" spans="4:36" s="323" customFormat="1" ht="11.25" customHeight="1">
      <c r="D176" s="323" t="s">
        <v>445</v>
      </c>
      <c r="E176" s="323" t="s">
        <v>759</v>
      </c>
      <c r="F176" s="323" t="s">
        <v>496</v>
      </c>
      <c r="H176" s="404">
        <v>3.269367448471926</v>
      </c>
      <c r="I176" s="404"/>
      <c r="J176" s="404">
        <v>91.96872778962332</v>
      </c>
      <c r="K176" s="404"/>
      <c r="L176" s="404">
        <v>4.761904761904762</v>
      </c>
      <c r="M176" s="237"/>
      <c r="N176" s="404">
        <v>73.8450604122246</v>
      </c>
      <c r="O176" s="404"/>
      <c r="P176" s="404">
        <v>14.57000710732054</v>
      </c>
      <c r="Q176" s="404"/>
      <c r="R176" s="404">
        <v>11.584932480454867</v>
      </c>
      <c r="S176" s="234"/>
      <c r="T176" s="234">
        <v>1340</v>
      </c>
      <c r="U176" s="402"/>
      <c r="V176" s="234">
        <v>981</v>
      </c>
      <c r="W176" s="234"/>
      <c r="X176" s="404">
        <v>73.2089552238806</v>
      </c>
      <c r="Y176" s="237"/>
      <c r="Z176" s="405" t="str">
        <f t="shared" si="8"/>
        <v>71 - 76</v>
      </c>
      <c r="AA176" s="237"/>
      <c r="AB176" s="404">
        <v>25.741029641185648</v>
      </c>
      <c r="AC176" s="333"/>
      <c r="AD176" s="325"/>
      <c r="AE176" s="325"/>
      <c r="AF176" s="325"/>
      <c r="AG176" s="325"/>
      <c r="AH176" s="325"/>
      <c r="AI176" s="325"/>
      <c r="AJ176" s="325"/>
    </row>
    <row r="177" spans="4:36" s="323" customFormat="1" ht="11.25" customHeight="1">
      <c r="D177" s="323" t="s">
        <v>446</v>
      </c>
      <c r="E177" s="323" t="s">
        <v>760</v>
      </c>
      <c r="F177" s="323" t="s">
        <v>497</v>
      </c>
      <c r="H177" s="404">
        <v>24.967105263157897</v>
      </c>
      <c r="I177" s="404"/>
      <c r="J177" s="404">
        <v>73.75</v>
      </c>
      <c r="K177" s="404"/>
      <c r="L177" s="404">
        <v>1.2828947368421053</v>
      </c>
      <c r="M177" s="237"/>
      <c r="N177" s="404">
        <v>79.93421052631578</v>
      </c>
      <c r="O177" s="404"/>
      <c r="P177" s="404">
        <v>11.217105263157896</v>
      </c>
      <c r="Q177" s="404"/>
      <c r="R177" s="404">
        <v>8.848684210526315</v>
      </c>
      <c r="S177" s="234"/>
      <c r="T177" s="234">
        <v>3001</v>
      </c>
      <c r="U177" s="265"/>
      <c r="V177" s="234">
        <v>2400</v>
      </c>
      <c r="W177" s="234"/>
      <c r="X177" s="404">
        <v>79.97334221926025</v>
      </c>
      <c r="Y177" s="237"/>
      <c r="Z177" s="405" t="str">
        <f t="shared" si="8"/>
        <v>79 - 81</v>
      </c>
      <c r="AA177" s="237"/>
      <c r="AB177" s="404">
        <v>22.334004024144868</v>
      </c>
      <c r="AC177" s="333"/>
      <c r="AD177" s="325"/>
      <c r="AE177" s="325"/>
      <c r="AF177" s="325"/>
      <c r="AG177" s="325"/>
      <c r="AH177" s="325"/>
      <c r="AI177" s="325"/>
      <c r="AJ177" s="325"/>
    </row>
    <row r="178" spans="4:36" s="323" customFormat="1" ht="11.25" customHeight="1">
      <c r="D178" s="323" t="s">
        <v>447</v>
      </c>
      <c r="E178" s="323" t="s">
        <v>761</v>
      </c>
      <c r="F178" s="323" t="s">
        <v>820</v>
      </c>
      <c r="H178" s="404">
        <v>90.32258064516128</v>
      </c>
      <c r="I178" s="404"/>
      <c r="J178" s="404">
        <v>8.064516129032258</v>
      </c>
      <c r="K178" s="404"/>
      <c r="L178" s="404">
        <v>1.6129032258064515</v>
      </c>
      <c r="M178" s="237"/>
      <c r="N178" s="404">
        <v>77.41935483870968</v>
      </c>
      <c r="O178" s="404"/>
      <c r="P178" s="404">
        <v>18.14516129032258</v>
      </c>
      <c r="Q178" s="404"/>
      <c r="R178" s="404">
        <v>4.435483870967742</v>
      </c>
      <c r="S178" s="234"/>
      <c r="T178" s="234">
        <v>244</v>
      </c>
      <c r="U178" s="265"/>
      <c r="V178" s="234">
        <v>188</v>
      </c>
      <c r="W178" s="234"/>
      <c r="X178" s="404">
        <v>77.04918032786885</v>
      </c>
      <c r="Y178" s="237"/>
      <c r="Z178" s="405" t="str">
        <f t="shared" si="8"/>
        <v>71 - 82</v>
      </c>
      <c r="AA178" s="237"/>
      <c r="AB178" s="404">
        <v>13.043478260869565</v>
      </c>
      <c r="AC178" s="333"/>
      <c r="AD178" s="325"/>
      <c r="AE178" s="325"/>
      <c r="AF178" s="325"/>
      <c r="AG178" s="325"/>
      <c r="AH178" s="325"/>
      <c r="AI178" s="325"/>
      <c r="AJ178" s="325"/>
    </row>
    <row r="179" spans="4:36" s="323" customFormat="1" ht="11.25" customHeight="1">
      <c r="D179" s="323" t="s">
        <v>236</v>
      </c>
      <c r="E179" s="323" t="s">
        <v>762</v>
      </c>
      <c r="F179" s="323" t="s">
        <v>237</v>
      </c>
      <c r="H179" s="404">
        <v>3.0693069306930694</v>
      </c>
      <c r="I179" s="404"/>
      <c r="J179" s="404">
        <v>94.25742574257426</v>
      </c>
      <c r="K179" s="404"/>
      <c r="L179" s="404">
        <v>2.6732673267326734</v>
      </c>
      <c r="M179" s="237"/>
      <c r="N179" s="404">
        <v>77.92079207920793</v>
      </c>
      <c r="O179" s="404"/>
      <c r="P179" s="404">
        <v>13.267326732673268</v>
      </c>
      <c r="Q179" s="404"/>
      <c r="R179" s="404">
        <v>8.81188118811881</v>
      </c>
      <c r="S179" s="234"/>
      <c r="T179" s="234">
        <v>983</v>
      </c>
      <c r="U179" s="265"/>
      <c r="V179" s="234">
        <v>769</v>
      </c>
      <c r="W179" s="234"/>
      <c r="X179" s="404">
        <v>78.22990844354018</v>
      </c>
      <c r="Y179" s="237"/>
      <c r="Z179" s="405" t="str">
        <f t="shared" si="8"/>
        <v>76 - 81</v>
      </c>
      <c r="AA179" s="237"/>
      <c r="AB179" s="404">
        <v>24.67866323907455</v>
      </c>
      <c r="AC179" s="333"/>
      <c r="AD179" s="325"/>
      <c r="AE179" s="325"/>
      <c r="AF179" s="325"/>
      <c r="AG179" s="325"/>
      <c r="AH179" s="325"/>
      <c r="AI179" s="325"/>
      <c r="AJ179" s="325"/>
    </row>
    <row r="180" spans="4:36" s="323" customFormat="1" ht="11.25" customHeight="1">
      <c r="D180" s="323" t="s">
        <v>448</v>
      </c>
      <c r="E180" s="323" t="s">
        <v>763</v>
      </c>
      <c r="F180" s="323" t="s">
        <v>821</v>
      </c>
      <c r="H180" s="404">
        <v>4.025559105431309</v>
      </c>
      <c r="I180" s="404"/>
      <c r="J180" s="404">
        <v>92.58785942492013</v>
      </c>
      <c r="K180" s="404"/>
      <c r="L180" s="404">
        <v>3.386581469648562</v>
      </c>
      <c r="M180" s="237"/>
      <c r="N180" s="404">
        <v>77.89137380191693</v>
      </c>
      <c r="O180" s="404"/>
      <c r="P180" s="404">
        <v>13.099041533546327</v>
      </c>
      <c r="Q180" s="404"/>
      <c r="R180" s="404">
        <v>9.00958466453674</v>
      </c>
      <c r="S180" s="234"/>
      <c r="T180" s="234">
        <v>1512</v>
      </c>
      <c r="U180" s="265"/>
      <c r="V180" s="234">
        <v>1176</v>
      </c>
      <c r="W180" s="234"/>
      <c r="X180" s="404">
        <v>77.77777777777779</v>
      </c>
      <c r="Y180" s="237"/>
      <c r="Z180" s="405" t="str">
        <f t="shared" si="8"/>
        <v>76 - 80</v>
      </c>
      <c r="AA180" s="237"/>
      <c r="AB180" s="404">
        <v>25.833333333333336</v>
      </c>
      <c r="AC180" s="333"/>
      <c r="AD180" s="325"/>
      <c r="AE180" s="325"/>
      <c r="AF180" s="325"/>
      <c r="AG180" s="325"/>
      <c r="AH180" s="325"/>
      <c r="AI180" s="325"/>
      <c r="AJ180" s="325"/>
    </row>
    <row r="181" spans="4:36" s="323" customFormat="1" ht="11.25" customHeight="1">
      <c r="D181" s="323" t="s">
        <v>231</v>
      </c>
      <c r="E181" s="323" t="s">
        <v>764</v>
      </c>
      <c r="F181" s="323" t="s">
        <v>498</v>
      </c>
      <c r="H181" s="404">
        <v>90.06211180124224</v>
      </c>
      <c r="I181" s="404"/>
      <c r="J181" s="404">
        <v>7.82608695652174</v>
      </c>
      <c r="K181" s="404"/>
      <c r="L181" s="404">
        <v>2.111801242236025</v>
      </c>
      <c r="M181" s="237"/>
      <c r="N181" s="404">
        <v>78.01242236024845</v>
      </c>
      <c r="O181" s="404"/>
      <c r="P181" s="404">
        <v>14.658385093167702</v>
      </c>
      <c r="Q181" s="404"/>
      <c r="R181" s="404">
        <v>7.329192546583851</v>
      </c>
      <c r="S181" s="234"/>
      <c r="T181" s="234">
        <v>788</v>
      </c>
      <c r="U181" s="265"/>
      <c r="V181" s="234">
        <v>613</v>
      </c>
      <c r="W181" s="234"/>
      <c r="X181" s="404">
        <v>77.79187817258884</v>
      </c>
      <c r="Y181" s="237"/>
      <c r="Z181" s="405" t="str">
        <f t="shared" si="8"/>
        <v>75 - 81</v>
      </c>
      <c r="AA181" s="237"/>
      <c r="AB181" s="404">
        <v>27.594339622641513</v>
      </c>
      <c r="AC181" s="333"/>
      <c r="AD181" s="325"/>
      <c r="AE181" s="325"/>
      <c r="AF181" s="325"/>
      <c r="AG181" s="325"/>
      <c r="AH181" s="325"/>
      <c r="AI181" s="325"/>
      <c r="AJ181" s="325"/>
    </row>
    <row r="182" spans="4:36" s="323" customFormat="1" ht="11.25" customHeight="1">
      <c r="D182" s="323" t="s">
        <v>232</v>
      </c>
      <c r="E182" s="323" t="s">
        <v>765</v>
      </c>
      <c r="F182" s="323" t="s">
        <v>233</v>
      </c>
      <c r="H182" s="404">
        <v>5.202913631633715</v>
      </c>
      <c r="I182" s="404"/>
      <c r="J182" s="404">
        <v>92.50780437044746</v>
      </c>
      <c r="K182" s="404"/>
      <c r="L182" s="404">
        <v>2.2892819979188346</v>
      </c>
      <c r="M182" s="237"/>
      <c r="N182" s="404">
        <v>71.6961498439126</v>
      </c>
      <c r="O182" s="404"/>
      <c r="P182" s="404">
        <v>16.64932362122789</v>
      </c>
      <c r="Q182" s="404"/>
      <c r="R182" s="404">
        <v>11.65452653485952</v>
      </c>
      <c r="S182" s="234"/>
      <c r="T182" s="234">
        <v>939</v>
      </c>
      <c r="U182" s="265"/>
      <c r="V182" s="234">
        <v>674</v>
      </c>
      <c r="W182" s="234"/>
      <c r="X182" s="404">
        <v>71.77848775292864</v>
      </c>
      <c r="Y182" s="237"/>
      <c r="Z182" s="405" t="str">
        <f t="shared" si="8"/>
        <v>69 - 75</v>
      </c>
      <c r="AA182" s="237"/>
      <c r="AB182" s="404">
        <v>20.606060606060606</v>
      </c>
      <c r="AC182" s="333"/>
      <c r="AD182" s="325"/>
      <c r="AE182" s="325"/>
      <c r="AF182" s="325"/>
      <c r="AG182" s="325"/>
      <c r="AH182" s="325"/>
      <c r="AI182" s="325"/>
      <c r="AJ182" s="325"/>
    </row>
    <row r="183" spans="8:36" s="323" customFormat="1" ht="13.5" customHeight="1">
      <c r="H183" s="404"/>
      <c r="I183" s="404"/>
      <c r="J183" s="404"/>
      <c r="K183" s="404"/>
      <c r="L183" s="404"/>
      <c r="M183" s="236"/>
      <c r="N183" s="404"/>
      <c r="O183" s="404"/>
      <c r="P183" s="404"/>
      <c r="Q183" s="404"/>
      <c r="R183" s="404"/>
      <c r="S183" s="233"/>
      <c r="T183" s="234"/>
      <c r="U183" s="265"/>
      <c r="V183" s="234"/>
      <c r="W183" s="234"/>
      <c r="X183" s="404"/>
      <c r="Y183" s="236"/>
      <c r="Z183" s="401"/>
      <c r="AA183" s="236"/>
      <c r="AB183" s="404"/>
      <c r="AC183" s="333"/>
      <c r="AD183" s="325"/>
      <c r="AE183" s="325"/>
      <c r="AF183" s="325"/>
      <c r="AG183" s="325"/>
      <c r="AH183" s="325"/>
      <c r="AI183" s="325"/>
      <c r="AJ183" s="325"/>
    </row>
    <row r="184" spans="1:36" s="323" customFormat="1" ht="12" customHeight="1">
      <c r="A184" s="322"/>
      <c r="B184" s="322" t="s">
        <v>834</v>
      </c>
      <c r="C184" s="322"/>
      <c r="D184" s="322"/>
      <c r="F184" s="322"/>
      <c r="G184" s="322"/>
      <c r="H184" s="401">
        <v>49.35249644434464</v>
      </c>
      <c r="I184" s="401"/>
      <c r="J184" s="401">
        <v>48.51411033760012</v>
      </c>
      <c r="K184" s="401"/>
      <c r="L184" s="401">
        <v>2.133393218055244</v>
      </c>
      <c r="M184" s="236"/>
      <c r="N184" s="401">
        <v>76.03862564563217</v>
      </c>
      <c r="O184" s="401"/>
      <c r="P184" s="401">
        <v>14.888838984953964</v>
      </c>
      <c r="Q184" s="401"/>
      <c r="R184" s="401">
        <v>9.072535369413878</v>
      </c>
      <c r="S184" s="233"/>
      <c r="T184" s="233">
        <v>13074</v>
      </c>
      <c r="U184" s="265"/>
      <c r="V184" s="233">
        <v>9928</v>
      </c>
      <c r="W184" s="233"/>
      <c r="X184" s="401">
        <v>75.9369741471623</v>
      </c>
      <c r="Y184" s="236"/>
      <c r="Z184" s="403" t="str">
        <f>TEXT(100*((2*V184)+(1.96^2)-(1.96*(1.96^2+(4*V184*(1-(X184/100))))^0.5))/(2*(T184+1.96^2)),"0")&amp;" - "&amp;TEXT(100*((2*V184)+(1.96^2)+(1.96*(1.96^2+(4*V184*(1-(X184/100))))^0.5))/(2*(T184+1.96^2)),"0")</f>
        <v>75 - 77</v>
      </c>
      <c r="AA184" s="236"/>
      <c r="AB184" s="401">
        <v>21.699500147015584</v>
      </c>
      <c r="AC184" s="333"/>
      <c r="AD184" s="325"/>
      <c r="AE184" s="325"/>
      <c r="AF184" s="325"/>
      <c r="AG184" s="325"/>
      <c r="AH184" s="325"/>
      <c r="AI184" s="325"/>
      <c r="AJ184" s="325"/>
    </row>
    <row r="185" spans="8:36" s="323" customFormat="1" ht="4.5" customHeight="1">
      <c r="H185" s="401"/>
      <c r="I185" s="401"/>
      <c r="J185" s="401"/>
      <c r="K185" s="401"/>
      <c r="L185" s="401"/>
      <c r="M185" s="237"/>
      <c r="N185" s="401"/>
      <c r="O185" s="401"/>
      <c r="P185" s="401"/>
      <c r="Q185" s="401"/>
      <c r="R185" s="401"/>
      <c r="S185" s="234"/>
      <c r="T185" s="233"/>
      <c r="U185" s="265"/>
      <c r="V185" s="233"/>
      <c r="W185" s="233"/>
      <c r="X185" s="401"/>
      <c r="Y185" s="237"/>
      <c r="Z185" s="404"/>
      <c r="AA185" s="237"/>
      <c r="AB185" s="404"/>
      <c r="AC185" s="333"/>
      <c r="AD185" s="325"/>
      <c r="AE185" s="325"/>
      <c r="AF185" s="325"/>
      <c r="AG185" s="325"/>
      <c r="AH185" s="325"/>
      <c r="AI185" s="325"/>
      <c r="AJ185" s="325"/>
    </row>
    <row r="186" spans="4:36" s="323" customFormat="1" ht="11.25" customHeight="1">
      <c r="D186" s="323" t="s">
        <v>238</v>
      </c>
      <c r="E186" s="323" t="s">
        <v>766</v>
      </c>
      <c r="F186" s="323" t="s">
        <v>822</v>
      </c>
      <c r="H186" s="404">
        <v>48.57142857142857</v>
      </c>
      <c r="I186" s="404"/>
      <c r="J186" s="404">
        <v>50.476190476190474</v>
      </c>
      <c r="K186" s="404"/>
      <c r="L186" s="404">
        <v>0.9523809523809524</v>
      </c>
      <c r="M186" s="237"/>
      <c r="N186" s="404">
        <v>80.47619047619048</v>
      </c>
      <c r="O186" s="404"/>
      <c r="P186" s="404">
        <v>10.952380952380953</v>
      </c>
      <c r="Q186" s="404"/>
      <c r="R186" s="404">
        <v>8.571428571428571</v>
      </c>
      <c r="S186" s="234"/>
      <c r="T186" s="234">
        <v>416</v>
      </c>
      <c r="U186" s="265"/>
      <c r="V186" s="234">
        <v>335</v>
      </c>
      <c r="W186" s="234"/>
      <c r="X186" s="404">
        <v>80.52884615384616</v>
      </c>
      <c r="Y186" s="237"/>
      <c r="Z186" s="405" t="str">
        <f aca="true" t="shared" si="9" ref="Z186:Z199">TEXT(100*((2*V186)+(1.96^2)-(1.96*(1.96^2+(4*V186*(1-(X186/100))))^0.5))/(2*(T186+1.96^2)),"0")&amp;" - "&amp;TEXT(100*((2*V186)+(1.96^2)+(1.96*(1.96^2+(4*V186*(1-(X186/100))))^0.5))/(2*(T186+1.96^2)),"0")</f>
        <v>76 - 84</v>
      </c>
      <c r="AA186" s="237"/>
      <c r="AB186" s="404">
        <v>19.626168224299064</v>
      </c>
      <c r="AC186" s="333"/>
      <c r="AD186" s="325"/>
      <c r="AE186" s="325"/>
      <c r="AF186" s="325"/>
      <c r="AG186" s="325"/>
      <c r="AH186" s="325"/>
      <c r="AI186" s="325"/>
      <c r="AJ186" s="325"/>
    </row>
    <row r="187" spans="4:36" s="323" customFormat="1" ht="11.25" customHeight="1">
      <c r="D187" s="323" t="s">
        <v>449</v>
      </c>
      <c r="E187" s="323" t="s">
        <v>767</v>
      </c>
      <c r="F187" s="323" t="s">
        <v>823</v>
      </c>
      <c r="H187" s="404">
        <v>29.97370727432077</v>
      </c>
      <c r="I187" s="404"/>
      <c r="J187" s="404">
        <v>69.32515337423312</v>
      </c>
      <c r="K187" s="404"/>
      <c r="L187" s="404">
        <v>0.7011393514461</v>
      </c>
      <c r="M187" s="237"/>
      <c r="N187" s="404">
        <v>82.29623137598597</v>
      </c>
      <c r="O187" s="404"/>
      <c r="P187" s="404">
        <v>9.640666082383873</v>
      </c>
      <c r="Q187" s="404"/>
      <c r="R187" s="404">
        <v>8.06310254163015</v>
      </c>
      <c r="S187" s="234"/>
      <c r="T187" s="234">
        <v>1133</v>
      </c>
      <c r="U187" s="265"/>
      <c r="V187" s="234">
        <v>933</v>
      </c>
      <c r="W187" s="234"/>
      <c r="X187" s="404">
        <v>82.3477493380406</v>
      </c>
      <c r="Y187" s="237"/>
      <c r="Z187" s="405" t="str">
        <f t="shared" si="9"/>
        <v>80 - 84</v>
      </c>
      <c r="AA187" s="237"/>
      <c r="AB187" s="404">
        <v>20.88724584103512</v>
      </c>
      <c r="AC187" s="333"/>
      <c r="AD187" s="325"/>
      <c r="AE187" s="325"/>
      <c r="AF187" s="325"/>
      <c r="AG187" s="325"/>
      <c r="AH187" s="325"/>
      <c r="AI187" s="325"/>
      <c r="AJ187" s="325"/>
    </row>
    <row r="188" spans="4:36" s="323" customFormat="1" ht="11.25" customHeight="1">
      <c r="D188" s="323" t="s">
        <v>450</v>
      </c>
      <c r="E188" s="323" t="s">
        <v>768</v>
      </c>
      <c r="F188" s="323" t="s">
        <v>499</v>
      </c>
      <c r="H188" s="404">
        <v>50.26212319790302</v>
      </c>
      <c r="I188" s="404"/>
      <c r="J188" s="404">
        <v>47.313237221494106</v>
      </c>
      <c r="K188" s="404"/>
      <c r="L188" s="404">
        <v>2.4246395806028835</v>
      </c>
      <c r="M188" s="237"/>
      <c r="N188" s="404">
        <v>78.50589777195282</v>
      </c>
      <c r="O188" s="404"/>
      <c r="P188" s="404">
        <v>12.975098296199214</v>
      </c>
      <c r="Q188" s="404"/>
      <c r="R188" s="404">
        <v>8.51900393184797</v>
      </c>
      <c r="S188" s="234"/>
      <c r="T188" s="234">
        <v>1489</v>
      </c>
      <c r="U188" s="265"/>
      <c r="V188" s="234">
        <v>1167</v>
      </c>
      <c r="W188" s="234"/>
      <c r="X188" s="404">
        <v>78.3747481531229</v>
      </c>
      <c r="Y188" s="237"/>
      <c r="Z188" s="405" t="str">
        <f t="shared" si="9"/>
        <v>76 - 80</v>
      </c>
      <c r="AA188" s="237"/>
      <c r="AB188" s="404">
        <v>25.03419972640219</v>
      </c>
      <c r="AC188" s="333"/>
      <c r="AD188" s="325"/>
      <c r="AE188" s="325"/>
      <c r="AF188" s="325"/>
      <c r="AG188" s="325"/>
      <c r="AH188" s="325"/>
      <c r="AI188" s="325"/>
      <c r="AJ188" s="325"/>
    </row>
    <row r="189" spans="4:36" s="323" customFormat="1" ht="11.25" customHeight="1">
      <c r="D189" s="323" t="s">
        <v>451</v>
      </c>
      <c r="E189" s="323" t="s">
        <v>769</v>
      </c>
      <c r="F189" s="323" t="s">
        <v>824</v>
      </c>
      <c r="H189" s="404">
        <v>71.56048014773776</v>
      </c>
      <c r="I189" s="404"/>
      <c r="J189" s="404">
        <v>25.94644506001847</v>
      </c>
      <c r="K189" s="404"/>
      <c r="L189" s="404">
        <v>2.4930747922437675</v>
      </c>
      <c r="M189" s="237"/>
      <c r="N189" s="404">
        <v>68.51338873499539</v>
      </c>
      <c r="O189" s="404"/>
      <c r="P189" s="404">
        <v>21.791320406278857</v>
      </c>
      <c r="Q189" s="404"/>
      <c r="R189" s="404">
        <v>9.695290858725762</v>
      </c>
      <c r="S189" s="234"/>
      <c r="T189" s="234">
        <v>1056</v>
      </c>
      <c r="U189" s="265"/>
      <c r="V189" s="234">
        <v>720</v>
      </c>
      <c r="W189" s="234"/>
      <c r="X189" s="404">
        <v>68.18181818181817</v>
      </c>
      <c r="Y189" s="237"/>
      <c r="Z189" s="405" t="str">
        <f t="shared" si="9"/>
        <v>65 - 71</v>
      </c>
      <c r="AA189" s="237"/>
      <c r="AB189" s="404">
        <v>16.2751677852349</v>
      </c>
      <c r="AC189" s="333"/>
      <c r="AD189" s="325"/>
      <c r="AE189" s="325"/>
      <c r="AF189" s="325"/>
      <c r="AG189" s="325"/>
      <c r="AH189" s="325"/>
      <c r="AI189" s="325"/>
      <c r="AJ189" s="325"/>
    </row>
    <row r="190" spans="4:36" s="323" customFormat="1" ht="11.25" customHeight="1">
      <c r="D190" s="323" t="s">
        <v>452</v>
      </c>
      <c r="E190" s="323" t="s">
        <v>770</v>
      </c>
      <c r="F190" s="323" t="s">
        <v>500</v>
      </c>
      <c r="H190" s="404">
        <v>66.15776081424937</v>
      </c>
      <c r="I190" s="404"/>
      <c r="J190" s="404">
        <v>31.361323155216287</v>
      </c>
      <c r="K190" s="404"/>
      <c r="L190" s="404">
        <v>2.480916030534351</v>
      </c>
      <c r="M190" s="237"/>
      <c r="N190" s="404">
        <v>73.60050890585241</v>
      </c>
      <c r="O190" s="404"/>
      <c r="P190" s="404">
        <v>19.21119592875318</v>
      </c>
      <c r="Q190" s="404"/>
      <c r="R190" s="404">
        <v>7.188295165394402</v>
      </c>
      <c r="S190" s="234"/>
      <c r="T190" s="234">
        <v>1533</v>
      </c>
      <c r="U190" s="265"/>
      <c r="V190" s="234">
        <v>1122</v>
      </c>
      <c r="W190" s="234"/>
      <c r="X190" s="404">
        <v>73.18982387475538</v>
      </c>
      <c r="Y190" s="237"/>
      <c r="Z190" s="405" t="str">
        <f t="shared" si="9"/>
        <v>71 - 75</v>
      </c>
      <c r="AA190" s="237"/>
      <c r="AB190" s="404">
        <v>17.473435655253837</v>
      </c>
      <c r="AC190" s="333"/>
      <c r="AD190" s="325"/>
      <c r="AE190" s="325"/>
      <c r="AF190" s="325"/>
      <c r="AG190" s="325"/>
      <c r="AH190" s="325"/>
      <c r="AI190" s="325"/>
      <c r="AJ190" s="325"/>
    </row>
    <row r="191" spans="4:36" s="323" customFormat="1" ht="11.25" customHeight="1">
      <c r="D191" s="323" t="s">
        <v>453</v>
      </c>
      <c r="E191" s="323" t="s">
        <v>771</v>
      </c>
      <c r="F191" s="323" t="s">
        <v>501</v>
      </c>
      <c r="H191" s="404">
        <v>12.584269662921349</v>
      </c>
      <c r="I191" s="404"/>
      <c r="J191" s="404">
        <v>86.29213483146067</v>
      </c>
      <c r="K191" s="404"/>
      <c r="L191" s="404">
        <v>1.1235955056179776</v>
      </c>
      <c r="M191" s="237"/>
      <c r="N191" s="404">
        <v>76.74157303370787</v>
      </c>
      <c r="O191" s="404"/>
      <c r="P191" s="404">
        <v>13.03370786516854</v>
      </c>
      <c r="Q191" s="404"/>
      <c r="R191" s="404">
        <v>10.224719101123595</v>
      </c>
      <c r="S191" s="234"/>
      <c r="T191" s="234">
        <v>880</v>
      </c>
      <c r="U191" s="265"/>
      <c r="V191" s="234">
        <v>676</v>
      </c>
      <c r="W191" s="234"/>
      <c r="X191" s="404">
        <v>76.81818181818181</v>
      </c>
      <c r="Y191" s="237"/>
      <c r="Z191" s="405" t="str">
        <f t="shared" si="9"/>
        <v>74 - 79</v>
      </c>
      <c r="AA191" s="237"/>
      <c r="AB191" s="404">
        <v>25.210084033613445</v>
      </c>
      <c r="AC191" s="333"/>
      <c r="AD191" s="325"/>
      <c r="AE191" s="325"/>
      <c r="AF191" s="325"/>
      <c r="AG191" s="325"/>
      <c r="AH191" s="325"/>
      <c r="AI191" s="325"/>
      <c r="AJ191" s="325"/>
    </row>
    <row r="192" spans="4:36" s="323" customFormat="1" ht="11.25" customHeight="1">
      <c r="D192" s="323" t="s">
        <v>454</v>
      </c>
      <c r="E192" s="323" t="s">
        <v>772</v>
      </c>
      <c r="F192" s="323" t="s">
        <v>502</v>
      </c>
      <c r="H192" s="404">
        <v>90.84027252081756</v>
      </c>
      <c r="I192" s="404"/>
      <c r="J192" s="404">
        <v>3.785011355034065</v>
      </c>
      <c r="K192" s="404"/>
      <c r="L192" s="404">
        <v>5.374716124148373</v>
      </c>
      <c r="M192" s="237"/>
      <c r="N192" s="404">
        <v>70.62831188493566</v>
      </c>
      <c r="O192" s="404"/>
      <c r="P192" s="404">
        <v>18.395155185465555</v>
      </c>
      <c r="Q192" s="404"/>
      <c r="R192" s="404">
        <v>10.976532929598788</v>
      </c>
      <c r="S192" s="234"/>
      <c r="T192" s="234">
        <v>1250</v>
      </c>
      <c r="U192" s="265"/>
      <c r="V192" s="234">
        <v>872</v>
      </c>
      <c r="W192" s="234"/>
      <c r="X192" s="404">
        <v>69.76</v>
      </c>
      <c r="Y192" s="237"/>
      <c r="Z192" s="405" t="str">
        <f t="shared" si="9"/>
        <v>67 - 72</v>
      </c>
      <c r="AA192" s="237"/>
      <c r="AB192" s="404">
        <v>21.27329192546584</v>
      </c>
      <c r="AC192" s="333"/>
      <c r="AD192" s="325"/>
      <c r="AE192" s="325"/>
      <c r="AF192" s="325"/>
      <c r="AG192" s="325"/>
      <c r="AH192" s="325"/>
      <c r="AI192" s="325"/>
      <c r="AJ192" s="325"/>
    </row>
    <row r="193" spans="4:36" s="323" customFormat="1" ht="11.25" customHeight="1">
      <c r="D193" s="323" t="s">
        <v>239</v>
      </c>
      <c r="E193" s="323" t="s">
        <v>773</v>
      </c>
      <c r="F193" s="323" t="s">
        <v>240</v>
      </c>
      <c r="H193" s="404">
        <v>37.74834437086093</v>
      </c>
      <c r="I193" s="404"/>
      <c r="J193" s="404">
        <v>60.70640176600441</v>
      </c>
      <c r="K193" s="404"/>
      <c r="L193" s="404">
        <v>1.545253863134658</v>
      </c>
      <c r="M193" s="237"/>
      <c r="N193" s="404">
        <v>80.5739514348786</v>
      </c>
      <c r="O193" s="404"/>
      <c r="P193" s="404">
        <v>11.699779249448124</v>
      </c>
      <c r="Q193" s="404"/>
      <c r="R193" s="404">
        <v>7.72626931567329</v>
      </c>
      <c r="S193" s="234"/>
      <c r="T193" s="234">
        <v>446</v>
      </c>
      <c r="U193" s="265"/>
      <c r="V193" s="234">
        <v>359</v>
      </c>
      <c r="W193" s="234"/>
      <c r="X193" s="404">
        <v>80.49327354260089</v>
      </c>
      <c r="Y193" s="237"/>
      <c r="Z193" s="405" t="str">
        <f t="shared" si="9"/>
        <v>77 - 84</v>
      </c>
      <c r="AA193" s="237"/>
      <c r="AB193" s="404">
        <v>17.02127659574468</v>
      </c>
      <c r="AC193" s="333"/>
      <c r="AD193" s="325"/>
      <c r="AE193" s="325"/>
      <c r="AF193" s="325"/>
      <c r="AG193" s="325"/>
      <c r="AH193" s="325"/>
      <c r="AI193" s="325"/>
      <c r="AJ193" s="325"/>
    </row>
    <row r="194" spans="4:36" s="323" customFormat="1" ht="11.25" customHeight="1">
      <c r="D194" s="323" t="s">
        <v>245</v>
      </c>
      <c r="E194" s="323" t="s">
        <v>774</v>
      </c>
      <c r="F194" s="323" t="s">
        <v>503</v>
      </c>
      <c r="H194" s="404">
        <v>93.6545240893067</v>
      </c>
      <c r="I194" s="404"/>
      <c r="J194" s="404">
        <v>4.935370152761457</v>
      </c>
      <c r="K194" s="404"/>
      <c r="L194" s="404">
        <v>1.410105757931845</v>
      </c>
      <c r="M194" s="237"/>
      <c r="N194" s="404">
        <v>74.61809635722679</v>
      </c>
      <c r="O194" s="404"/>
      <c r="P194" s="404">
        <v>16.92126909518214</v>
      </c>
      <c r="Q194" s="404"/>
      <c r="R194" s="404">
        <v>8.46063454759107</v>
      </c>
      <c r="S194" s="234"/>
      <c r="T194" s="234">
        <v>839</v>
      </c>
      <c r="U194" s="265"/>
      <c r="V194" s="234">
        <v>626</v>
      </c>
      <c r="W194" s="234"/>
      <c r="X194" s="404">
        <v>74.61263408820024</v>
      </c>
      <c r="Y194" s="237"/>
      <c r="Z194" s="405" t="str">
        <f t="shared" si="9"/>
        <v>72 - 77</v>
      </c>
      <c r="AA194" s="237"/>
      <c r="AB194" s="404">
        <v>21.861471861471863</v>
      </c>
      <c r="AC194" s="333"/>
      <c r="AD194" s="325"/>
      <c r="AE194" s="325"/>
      <c r="AF194" s="325"/>
      <c r="AG194" s="325"/>
      <c r="AH194" s="325"/>
      <c r="AI194" s="325"/>
      <c r="AJ194" s="325"/>
    </row>
    <row r="195" spans="4:36" s="323" customFormat="1" ht="11.25" customHeight="1">
      <c r="D195" s="323" t="s">
        <v>455</v>
      </c>
      <c r="E195" s="323" t="s">
        <v>775</v>
      </c>
      <c r="F195" s="323" t="s">
        <v>504</v>
      </c>
      <c r="H195" s="404">
        <v>60.94276094276094</v>
      </c>
      <c r="I195" s="404"/>
      <c r="J195" s="404">
        <v>37.37373737373738</v>
      </c>
      <c r="K195" s="404"/>
      <c r="L195" s="404">
        <v>1.6835016835016834</v>
      </c>
      <c r="M195" s="237"/>
      <c r="N195" s="404">
        <v>70.28619528619528</v>
      </c>
      <c r="O195" s="404"/>
      <c r="P195" s="404">
        <v>17.76094276094276</v>
      </c>
      <c r="Q195" s="404"/>
      <c r="R195" s="404">
        <v>11.952861952861953</v>
      </c>
      <c r="S195" s="234"/>
      <c r="T195" s="234">
        <v>1168</v>
      </c>
      <c r="U195" s="265"/>
      <c r="V195" s="234">
        <v>820</v>
      </c>
      <c r="W195" s="234"/>
      <c r="X195" s="404">
        <v>70.2054794520548</v>
      </c>
      <c r="Y195" s="237"/>
      <c r="Z195" s="405" t="str">
        <f t="shared" si="9"/>
        <v>68 - 73</v>
      </c>
      <c r="AA195" s="237"/>
      <c r="AB195" s="404">
        <v>21.760797342192692</v>
      </c>
      <c r="AC195" s="333"/>
      <c r="AD195" s="325"/>
      <c r="AE195" s="325"/>
      <c r="AF195" s="325"/>
      <c r="AG195" s="325"/>
      <c r="AH195" s="325"/>
      <c r="AI195" s="325"/>
      <c r="AJ195" s="325"/>
    </row>
    <row r="196" spans="4:36" s="323" customFormat="1" ht="11.25" customHeight="1">
      <c r="D196" s="323" t="s">
        <v>241</v>
      </c>
      <c r="E196" s="323" t="s">
        <v>776</v>
      </c>
      <c r="F196" s="323" t="s">
        <v>242</v>
      </c>
      <c r="H196" s="404">
        <v>41.509433962264154</v>
      </c>
      <c r="I196" s="404"/>
      <c r="J196" s="404">
        <v>56.132075471698116</v>
      </c>
      <c r="K196" s="404"/>
      <c r="L196" s="404">
        <v>2.358490566037736</v>
      </c>
      <c r="M196" s="237"/>
      <c r="N196" s="404">
        <v>75.47169811320755</v>
      </c>
      <c r="O196" s="404"/>
      <c r="P196" s="404">
        <v>12.578616352201259</v>
      </c>
      <c r="Q196" s="404"/>
      <c r="R196" s="404">
        <v>11.949685534591195</v>
      </c>
      <c r="S196" s="234"/>
      <c r="T196" s="234">
        <v>621</v>
      </c>
      <c r="U196" s="265"/>
      <c r="V196" s="234">
        <v>470</v>
      </c>
      <c r="W196" s="234"/>
      <c r="X196" s="404">
        <v>75.68438003220612</v>
      </c>
      <c r="Y196" s="237"/>
      <c r="Z196" s="405" t="str">
        <f t="shared" si="9"/>
        <v>72 - 79</v>
      </c>
      <c r="AA196" s="237"/>
      <c r="AB196" s="404">
        <v>23.974763406940063</v>
      </c>
      <c r="AC196" s="333"/>
      <c r="AD196" s="325"/>
      <c r="AE196" s="325"/>
      <c r="AF196" s="325"/>
      <c r="AG196" s="325"/>
      <c r="AH196" s="325"/>
      <c r="AI196" s="325"/>
      <c r="AJ196" s="325"/>
    </row>
    <row r="197" spans="4:36" s="323" customFormat="1" ht="11.25" customHeight="1">
      <c r="D197" s="323" t="s">
        <v>243</v>
      </c>
      <c r="E197" s="323" t="s">
        <v>777</v>
      </c>
      <c r="F197" s="323" t="s">
        <v>244</v>
      </c>
      <c r="H197" s="404">
        <v>0.4143646408839779</v>
      </c>
      <c r="I197" s="404"/>
      <c r="J197" s="404">
        <v>98.61878453038673</v>
      </c>
      <c r="K197" s="404"/>
      <c r="L197" s="404">
        <v>0.9668508287292817</v>
      </c>
      <c r="M197" s="237"/>
      <c r="N197" s="404">
        <v>83.28729281767956</v>
      </c>
      <c r="O197" s="404"/>
      <c r="P197" s="404">
        <v>8.149171270718233</v>
      </c>
      <c r="Q197" s="404"/>
      <c r="R197" s="404">
        <v>8.56353591160221</v>
      </c>
      <c r="S197" s="234"/>
      <c r="T197" s="234">
        <v>717</v>
      </c>
      <c r="U197" s="265"/>
      <c r="V197" s="234">
        <v>598</v>
      </c>
      <c r="W197" s="234"/>
      <c r="X197" s="404">
        <v>83.40306834030683</v>
      </c>
      <c r="Y197" s="237"/>
      <c r="Z197" s="405" t="str">
        <f t="shared" si="9"/>
        <v>81 - 86</v>
      </c>
      <c r="AA197" s="237"/>
      <c r="AB197" s="404">
        <v>31.06508875739645</v>
      </c>
      <c r="AC197" s="333"/>
      <c r="AD197" s="325"/>
      <c r="AE197" s="325"/>
      <c r="AF197" s="325"/>
      <c r="AG197" s="325"/>
      <c r="AH197" s="325"/>
      <c r="AI197" s="325"/>
      <c r="AJ197" s="325"/>
    </row>
    <row r="198" spans="4:36" s="323" customFormat="1" ht="11.25" customHeight="1">
      <c r="D198" s="323" t="s">
        <v>332</v>
      </c>
      <c r="E198" s="323" t="s">
        <v>778</v>
      </c>
      <c r="F198" s="323" t="s">
        <v>246</v>
      </c>
      <c r="H198" s="404">
        <v>1.5686274509803921</v>
      </c>
      <c r="I198" s="404"/>
      <c r="J198" s="404">
        <v>97.25490196078431</v>
      </c>
      <c r="K198" s="404"/>
      <c r="L198" s="404">
        <v>1.1764705882352942</v>
      </c>
      <c r="M198" s="237"/>
      <c r="N198" s="404">
        <v>81.17647058823529</v>
      </c>
      <c r="O198" s="404"/>
      <c r="P198" s="404">
        <v>11.372549019607844</v>
      </c>
      <c r="Q198" s="404"/>
      <c r="R198" s="404">
        <v>7.450980392156863</v>
      </c>
      <c r="S198" s="234"/>
      <c r="T198" s="234">
        <v>504</v>
      </c>
      <c r="U198" s="265"/>
      <c r="V198" s="234">
        <v>410</v>
      </c>
      <c r="W198" s="234"/>
      <c r="X198" s="404">
        <v>81.34920634920636</v>
      </c>
      <c r="Y198" s="237"/>
      <c r="Z198" s="405" t="str">
        <f t="shared" si="9"/>
        <v>78 - 85</v>
      </c>
      <c r="AA198" s="237"/>
      <c r="AB198" s="404">
        <v>29.965156794425084</v>
      </c>
      <c r="AC198" s="333"/>
      <c r="AD198" s="325"/>
      <c r="AE198" s="325"/>
      <c r="AF198" s="325"/>
      <c r="AG198" s="325"/>
      <c r="AH198" s="325"/>
      <c r="AI198" s="325"/>
      <c r="AJ198" s="325"/>
    </row>
    <row r="199" spans="4:36" s="323" customFormat="1" ht="11.25" customHeight="1">
      <c r="D199" s="323" t="s">
        <v>456</v>
      </c>
      <c r="E199" s="323" t="s">
        <v>779</v>
      </c>
      <c r="F199" s="323" t="s">
        <v>505</v>
      </c>
      <c r="H199" s="404">
        <v>17.81609195402299</v>
      </c>
      <c r="I199" s="404"/>
      <c r="J199" s="404">
        <v>80.07662835249042</v>
      </c>
      <c r="K199" s="404"/>
      <c r="L199" s="404">
        <v>2.10727969348659</v>
      </c>
      <c r="M199" s="237"/>
      <c r="N199" s="404">
        <v>80.07662835249042</v>
      </c>
      <c r="O199" s="404"/>
      <c r="P199" s="404">
        <v>12.739463601532567</v>
      </c>
      <c r="Q199" s="404"/>
      <c r="R199" s="404">
        <v>7.183908045977011</v>
      </c>
      <c r="S199" s="234"/>
      <c r="T199" s="234">
        <v>1022</v>
      </c>
      <c r="U199" s="265"/>
      <c r="V199" s="234">
        <v>820</v>
      </c>
      <c r="W199" s="234"/>
      <c r="X199" s="404">
        <v>80.23483365949119</v>
      </c>
      <c r="Y199" s="237"/>
      <c r="Z199" s="405" t="str">
        <f t="shared" si="9"/>
        <v>78 - 83</v>
      </c>
      <c r="AA199" s="237"/>
      <c r="AB199" s="404">
        <v>18.9453125</v>
      </c>
      <c r="AC199" s="333"/>
      <c r="AD199" s="325"/>
      <c r="AE199" s="325"/>
      <c r="AF199" s="325"/>
      <c r="AG199" s="325"/>
      <c r="AH199" s="325"/>
      <c r="AI199" s="325"/>
      <c r="AJ199" s="325"/>
    </row>
    <row r="200" spans="8:36" s="323" customFormat="1" ht="9" customHeight="1">
      <c r="H200" s="404"/>
      <c r="I200" s="404"/>
      <c r="J200" s="404"/>
      <c r="K200" s="404"/>
      <c r="L200" s="404"/>
      <c r="M200" s="236"/>
      <c r="N200" s="404"/>
      <c r="O200" s="404"/>
      <c r="P200" s="404"/>
      <c r="Q200" s="404"/>
      <c r="R200" s="404"/>
      <c r="S200" s="233"/>
      <c r="T200" s="234"/>
      <c r="U200" s="265"/>
      <c r="V200" s="234"/>
      <c r="W200" s="234"/>
      <c r="X200" s="404"/>
      <c r="Y200" s="236"/>
      <c r="Z200" s="401"/>
      <c r="AA200" s="236"/>
      <c r="AB200" s="401"/>
      <c r="AC200" s="333"/>
      <c r="AD200" s="325"/>
      <c r="AE200" s="325"/>
      <c r="AF200" s="325"/>
      <c r="AG200" s="325"/>
      <c r="AH200" s="325"/>
      <c r="AI200" s="325"/>
      <c r="AJ200" s="325"/>
    </row>
    <row r="201" spans="1:36" s="323" customFormat="1" ht="12" customHeight="1">
      <c r="A201" s="322" t="s">
        <v>113</v>
      </c>
      <c r="B201" s="322"/>
      <c r="C201" s="322"/>
      <c r="D201" s="322"/>
      <c r="E201" s="156"/>
      <c r="F201" s="322"/>
      <c r="G201" s="322"/>
      <c r="H201" s="401">
        <v>66.94925232544449</v>
      </c>
      <c r="I201" s="401"/>
      <c r="J201" s="401">
        <v>25.891910985517484</v>
      </c>
      <c r="K201" s="401"/>
      <c r="L201" s="401">
        <v>7.158836689038031</v>
      </c>
      <c r="M201" s="236"/>
      <c r="N201" s="401">
        <v>69.4101024373013</v>
      </c>
      <c r="O201" s="401"/>
      <c r="P201" s="401">
        <v>20.981985164252915</v>
      </c>
      <c r="Q201" s="401"/>
      <c r="R201" s="401">
        <v>9.60791239844578</v>
      </c>
      <c r="S201" s="233"/>
      <c r="T201" s="233">
        <v>7885</v>
      </c>
      <c r="U201" s="265"/>
      <c r="V201" s="233">
        <v>6250</v>
      </c>
      <c r="W201" s="233"/>
      <c r="X201" s="401">
        <v>79.26442612555485</v>
      </c>
      <c r="Y201" s="236"/>
      <c r="Z201" s="403" t="str">
        <f>TEXT(100*((2*V201)+(1.96^2)-(1.96*(1.96^2+(4*V201*(1-(X201/100))))^0.5))/(2*(T201+1.96^2)),"0")&amp;" - "&amp;TEXT(100*((2*V201)+(1.96^2)+(1.96*(1.96^2+(4*V201*(1-(X201/100))))^0.5))/(2*(T201+1.96^2)),"0")</f>
        <v>78 - 80</v>
      </c>
      <c r="AA201" s="236"/>
      <c r="AB201" s="401">
        <v>22.097714029583145</v>
      </c>
      <c r="AC201" s="333"/>
      <c r="AD201" s="325"/>
      <c r="AE201" s="325"/>
      <c r="AF201" s="325"/>
      <c r="AG201" s="325"/>
      <c r="AH201" s="325"/>
      <c r="AI201" s="325"/>
      <c r="AJ201" s="325"/>
    </row>
    <row r="202" spans="5:36" s="323" customFormat="1" ht="4.5" customHeight="1">
      <c r="E202" s="156"/>
      <c r="H202" s="401"/>
      <c r="I202" s="401"/>
      <c r="J202" s="401"/>
      <c r="K202" s="401"/>
      <c r="L202" s="401"/>
      <c r="M202" s="237"/>
      <c r="N202" s="401"/>
      <c r="O202" s="401"/>
      <c r="P202" s="401"/>
      <c r="Q202" s="401"/>
      <c r="R202" s="401"/>
      <c r="S202" s="234"/>
      <c r="T202" s="233"/>
      <c r="U202" s="265"/>
      <c r="V202" s="233"/>
      <c r="W202" s="233"/>
      <c r="X202" s="401"/>
      <c r="Y202" s="237"/>
      <c r="Z202" s="404"/>
      <c r="AA202" s="237"/>
      <c r="AB202" s="404"/>
      <c r="AC202" s="325"/>
      <c r="AD202" s="325"/>
      <c r="AE202" s="325"/>
      <c r="AF202" s="325"/>
      <c r="AG202" s="325"/>
      <c r="AH202" s="325"/>
      <c r="AI202" s="325"/>
      <c r="AJ202" s="325"/>
    </row>
    <row r="203" spans="4:36" s="323" customFormat="1" ht="11.25" customHeight="1">
      <c r="D203" s="323" t="s">
        <v>247</v>
      </c>
      <c r="E203" s="323" t="s">
        <v>861</v>
      </c>
      <c r="F203" s="323" t="s">
        <v>1168</v>
      </c>
      <c r="H203" s="404">
        <v>14.97005988023952</v>
      </c>
      <c r="I203" s="404"/>
      <c r="J203" s="404">
        <v>83.8323353293413</v>
      </c>
      <c r="K203" s="404"/>
      <c r="L203" s="404">
        <v>1.1976047904191618</v>
      </c>
      <c r="M203" s="237"/>
      <c r="N203" s="404">
        <v>77.24550898203593</v>
      </c>
      <c r="O203" s="404"/>
      <c r="P203" s="404">
        <v>11.377245508982035</v>
      </c>
      <c r="Q203" s="404"/>
      <c r="R203" s="404">
        <v>11.377245508982035</v>
      </c>
      <c r="S203" s="234"/>
      <c r="T203" s="234">
        <v>165</v>
      </c>
      <c r="U203" s="265"/>
      <c r="V203" s="234">
        <v>137</v>
      </c>
      <c r="W203" s="234"/>
      <c r="X203" s="404">
        <v>83.03030303030303</v>
      </c>
      <c r="Y203" s="237"/>
      <c r="Z203" s="405" t="str">
        <f aca="true" t="shared" si="10" ref="Z203:Z224">TEXT(100*((2*V203)+(1.96^2)-(1.96*(1.96^2+(4*V203*(1-(X203/100))))^0.5))/(2*(T203+1.96^2)),"0")&amp;" - "&amp;TEXT(100*((2*V203)+(1.96^2)+(1.96*(1.96^2+(4*V203*(1-(X203/100))))^0.5))/(2*(T203+1.96^2)),"0")</f>
        <v>77 - 88</v>
      </c>
      <c r="AA203" s="237"/>
      <c r="AB203" s="404">
        <v>17.647058823529413</v>
      </c>
      <c r="AC203" s="325"/>
      <c r="AD203" s="325"/>
      <c r="AE203" s="325"/>
      <c r="AF203" s="325"/>
      <c r="AG203" s="325"/>
      <c r="AH203" s="325"/>
      <c r="AI203" s="325"/>
      <c r="AJ203" s="325"/>
    </row>
    <row r="204" spans="4:36" s="323" customFormat="1" ht="11.25" customHeight="1">
      <c r="D204" s="323" t="s">
        <v>248</v>
      </c>
      <c r="E204" s="323" t="s">
        <v>857</v>
      </c>
      <c r="F204" s="323" t="s">
        <v>301</v>
      </c>
      <c r="H204" s="404">
        <v>74.02597402597402</v>
      </c>
      <c r="I204" s="404"/>
      <c r="J204" s="404">
        <v>20.77922077922078</v>
      </c>
      <c r="K204" s="404"/>
      <c r="L204" s="404">
        <v>5.194805194805195</v>
      </c>
      <c r="M204" s="237"/>
      <c r="N204" s="404">
        <v>68.18181818181817</v>
      </c>
      <c r="O204" s="404"/>
      <c r="P204" s="404">
        <v>25.97402597402597</v>
      </c>
      <c r="Q204" s="404"/>
      <c r="R204" s="404">
        <v>5.844155844155844</v>
      </c>
      <c r="S204" s="234"/>
      <c r="T204" s="234">
        <v>146</v>
      </c>
      <c r="U204" s="265"/>
      <c r="V204" s="234">
        <v>121</v>
      </c>
      <c r="W204" s="234"/>
      <c r="X204" s="404">
        <v>82.87671232876713</v>
      </c>
      <c r="Y204" s="237"/>
      <c r="Z204" s="405" t="str">
        <f t="shared" si="10"/>
        <v>76 - 88</v>
      </c>
      <c r="AA204" s="237"/>
      <c r="AB204" s="404">
        <v>12.987012987012985</v>
      </c>
      <c r="AC204" s="325"/>
      <c r="AD204" s="325"/>
      <c r="AE204" s="325"/>
      <c r="AF204" s="325"/>
      <c r="AG204" s="325"/>
      <c r="AH204" s="325"/>
      <c r="AI204" s="325"/>
      <c r="AJ204" s="325"/>
    </row>
    <row r="205" spans="4:36" s="323" customFormat="1" ht="11.25" customHeight="1">
      <c r="D205" s="323" t="s">
        <v>249</v>
      </c>
      <c r="E205" s="323" t="s">
        <v>858</v>
      </c>
      <c r="F205" s="323" t="s">
        <v>302</v>
      </c>
      <c r="H205" s="404">
        <v>90.633608815427</v>
      </c>
      <c r="I205" s="404"/>
      <c r="J205" s="404">
        <v>0.8264462809917356</v>
      </c>
      <c r="K205" s="404"/>
      <c r="L205" s="404">
        <v>8.539944903581267</v>
      </c>
      <c r="M205" s="237"/>
      <c r="N205" s="404">
        <v>59.22865013774105</v>
      </c>
      <c r="O205" s="404"/>
      <c r="P205" s="404">
        <v>30.303030303030305</v>
      </c>
      <c r="Q205" s="404"/>
      <c r="R205" s="404">
        <v>10.46831955922865</v>
      </c>
      <c r="S205" s="234"/>
      <c r="T205" s="234">
        <v>332</v>
      </c>
      <c r="U205" s="265"/>
      <c r="V205" s="234">
        <v>244</v>
      </c>
      <c r="W205" s="234"/>
      <c r="X205" s="404">
        <v>73.49397590361446</v>
      </c>
      <c r="Y205" s="237"/>
      <c r="Z205" s="405" t="str">
        <f t="shared" si="10"/>
        <v>68 - 78</v>
      </c>
      <c r="AA205" s="237"/>
      <c r="AB205" s="404">
        <v>22.564102564102566</v>
      </c>
      <c r="AC205" s="325"/>
      <c r="AD205" s="325"/>
      <c r="AE205" s="325"/>
      <c r="AF205" s="325"/>
      <c r="AG205" s="325"/>
      <c r="AH205" s="325"/>
      <c r="AI205" s="325"/>
      <c r="AJ205" s="325"/>
    </row>
    <row r="206" spans="4:36" s="323" customFormat="1" ht="11.25" customHeight="1">
      <c r="D206" s="323" t="s">
        <v>250</v>
      </c>
      <c r="E206" s="323" t="s">
        <v>857</v>
      </c>
      <c r="F206" s="323" t="s">
        <v>528</v>
      </c>
      <c r="H206" s="404">
        <v>78.15126050420169</v>
      </c>
      <c r="I206" s="404"/>
      <c r="J206" s="404">
        <v>14.705882352941178</v>
      </c>
      <c r="K206" s="404"/>
      <c r="L206" s="404">
        <v>7.142857142857142</v>
      </c>
      <c r="M206" s="237"/>
      <c r="N206" s="404">
        <v>77.31092436974791</v>
      </c>
      <c r="O206" s="404"/>
      <c r="P206" s="404">
        <v>17.436974789915965</v>
      </c>
      <c r="Q206" s="404"/>
      <c r="R206" s="404">
        <v>5.2521008403361344</v>
      </c>
      <c r="S206" s="234"/>
      <c r="T206" s="234">
        <v>442</v>
      </c>
      <c r="U206" s="265"/>
      <c r="V206" s="234">
        <v>395</v>
      </c>
      <c r="W206" s="234"/>
      <c r="X206" s="404">
        <v>89.36651583710407</v>
      </c>
      <c r="Y206" s="237"/>
      <c r="Z206" s="405" t="str">
        <f t="shared" si="10"/>
        <v>86 - 92</v>
      </c>
      <c r="AA206" s="237"/>
      <c r="AB206" s="404">
        <v>14.163090128755366</v>
      </c>
      <c r="AC206" s="325"/>
      <c r="AD206" s="325"/>
      <c r="AE206" s="325"/>
      <c r="AF206" s="325"/>
      <c r="AG206" s="325"/>
      <c r="AH206" s="325"/>
      <c r="AI206" s="325"/>
      <c r="AJ206" s="325"/>
    </row>
    <row r="207" spans="4:36" s="323" customFormat="1" ht="11.25" customHeight="1">
      <c r="D207" s="323" t="s">
        <v>251</v>
      </c>
      <c r="E207" s="323" t="s">
        <v>859</v>
      </c>
      <c r="F207" s="323" t="s">
        <v>303</v>
      </c>
      <c r="H207" s="404">
        <v>76.26182965299685</v>
      </c>
      <c r="I207" s="404"/>
      <c r="J207" s="404">
        <v>6.624605678233439</v>
      </c>
      <c r="K207" s="404"/>
      <c r="L207" s="404">
        <v>17.113564668769715</v>
      </c>
      <c r="M207" s="237"/>
      <c r="N207" s="404">
        <v>55.91482649842271</v>
      </c>
      <c r="O207" s="404"/>
      <c r="P207" s="404">
        <v>31.545741324921135</v>
      </c>
      <c r="Q207" s="404"/>
      <c r="R207" s="404">
        <v>12.53943217665615</v>
      </c>
      <c r="S207" s="234"/>
      <c r="T207" s="234">
        <v>1051</v>
      </c>
      <c r="U207" s="265"/>
      <c r="V207" s="234">
        <v>662</v>
      </c>
      <c r="W207" s="234"/>
      <c r="X207" s="404">
        <v>62.98763082778306</v>
      </c>
      <c r="Y207" s="237"/>
      <c r="Z207" s="405" t="str">
        <f t="shared" si="10"/>
        <v>60 - 66</v>
      </c>
      <c r="AA207" s="237"/>
      <c r="AB207" s="404">
        <v>22.75449101796407</v>
      </c>
      <c r="AC207" s="325"/>
      <c r="AD207" s="325"/>
      <c r="AE207" s="325"/>
      <c r="AF207" s="325"/>
      <c r="AG207" s="325"/>
      <c r="AH207" s="325"/>
      <c r="AI207" s="325"/>
      <c r="AJ207" s="325"/>
    </row>
    <row r="208" spans="4:36" s="323" customFormat="1" ht="11.25" customHeight="1">
      <c r="D208" s="323" t="s">
        <v>252</v>
      </c>
      <c r="E208" s="323" t="s">
        <v>860</v>
      </c>
      <c r="F208" s="323" t="s">
        <v>304</v>
      </c>
      <c r="H208" s="404">
        <v>94.35028248587571</v>
      </c>
      <c r="I208" s="404"/>
      <c r="J208" s="404">
        <v>0.2824858757062147</v>
      </c>
      <c r="K208" s="404"/>
      <c r="L208" s="404">
        <v>5.367231638418079</v>
      </c>
      <c r="M208" s="237"/>
      <c r="N208" s="404">
        <v>67.51412429378531</v>
      </c>
      <c r="O208" s="404"/>
      <c r="P208" s="404">
        <v>24.293785310734464</v>
      </c>
      <c r="Q208" s="404"/>
      <c r="R208" s="404">
        <v>8.192090395480225</v>
      </c>
      <c r="S208" s="234"/>
      <c r="T208" s="234">
        <v>335</v>
      </c>
      <c r="U208" s="265"/>
      <c r="V208" s="234">
        <v>258</v>
      </c>
      <c r="W208" s="234"/>
      <c r="X208" s="404">
        <v>77.01492537313432</v>
      </c>
      <c r="Y208" s="237"/>
      <c r="Z208" s="405" t="str">
        <f t="shared" si="10"/>
        <v>72 - 81</v>
      </c>
      <c r="AA208" s="237"/>
      <c r="AB208" s="404">
        <v>23.56020942408377</v>
      </c>
      <c r="AC208" s="325"/>
      <c r="AD208" s="325"/>
      <c r="AE208" s="325"/>
      <c r="AF208" s="325"/>
      <c r="AG208" s="325"/>
      <c r="AH208" s="325"/>
      <c r="AI208" s="325"/>
      <c r="AJ208" s="325"/>
    </row>
    <row r="209" spans="4:36" s="323" customFormat="1" ht="11.25" customHeight="1">
      <c r="D209" s="323" t="s">
        <v>253</v>
      </c>
      <c r="E209" s="323" t="s">
        <v>860</v>
      </c>
      <c r="F209" s="323" t="s">
        <v>305</v>
      </c>
      <c r="H209" s="404">
        <v>95.27027027027027</v>
      </c>
      <c r="I209" s="404"/>
      <c r="J209" s="404">
        <v>1.3513513513513513</v>
      </c>
      <c r="K209" s="404"/>
      <c r="L209" s="404">
        <v>3.3783783783783785</v>
      </c>
      <c r="M209" s="237"/>
      <c r="N209" s="404">
        <v>74.32432432432432</v>
      </c>
      <c r="O209" s="404"/>
      <c r="P209" s="404">
        <v>18.91891891891892</v>
      </c>
      <c r="Q209" s="404"/>
      <c r="R209" s="404">
        <v>6.756756756756757</v>
      </c>
      <c r="S209" s="234"/>
      <c r="T209" s="234">
        <v>143</v>
      </c>
      <c r="U209" s="265"/>
      <c r="V209" s="234">
        <v>121</v>
      </c>
      <c r="W209" s="234"/>
      <c r="X209" s="404">
        <v>84.61538461538461</v>
      </c>
      <c r="Y209" s="237"/>
      <c r="Z209" s="405" t="str">
        <f t="shared" si="10"/>
        <v>78 - 90</v>
      </c>
      <c r="AA209" s="237"/>
      <c r="AB209" s="404">
        <v>12.121212121212121</v>
      </c>
      <c r="AC209" s="325"/>
      <c r="AD209" s="325"/>
      <c r="AE209" s="325"/>
      <c r="AF209" s="325"/>
      <c r="AG209" s="325"/>
      <c r="AH209" s="325"/>
      <c r="AI209" s="325"/>
      <c r="AJ209" s="325"/>
    </row>
    <row r="210" spans="4:36" s="323" customFormat="1" ht="11.25" customHeight="1">
      <c r="D210" s="323" t="s">
        <v>254</v>
      </c>
      <c r="E210" s="323" t="s">
        <v>861</v>
      </c>
      <c r="F210" s="323" t="s">
        <v>306</v>
      </c>
      <c r="H210" s="404">
        <v>12.89198606271777</v>
      </c>
      <c r="I210" s="404"/>
      <c r="J210" s="404">
        <v>83.27526132404182</v>
      </c>
      <c r="K210" s="404"/>
      <c r="L210" s="404">
        <v>3.8327526132404177</v>
      </c>
      <c r="M210" s="237"/>
      <c r="N210" s="404">
        <v>79.79094076655052</v>
      </c>
      <c r="O210" s="404"/>
      <c r="P210" s="404">
        <v>10.801393728222997</v>
      </c>
      <c r="Q210" s="404"/>
      <c r="R210" s="404">
        <v>9.40766550522648</v>
      </c>
      <c r="S210" s="234"/>
      <c r="T210" s="234">
        <v>276</v>
      </c>
      <c r="U210" s="265"/>
      <c r="V210" s="234">
        <v>234</v>
      </c>
      <c r="W210" s="234"/>
      <c r="X210" s="404">
        <v>84.78260869565217</v>
      </c>
      <c r="Y210" s="237"/>
      <c r="Z210" s="405" t="str">
        <f t="shared" si="10"/>
        <v>80 - 89</v>
      </c>
      <c r="AA210" s="237"/>
      <c r="AB210" s="404">
        <v>25</v>
      </c>
      <c r="AC210" s="325"/>
      <c r="AD210" s="325"/>
      <c r="AE210" s="325"/>
      <c r="AF210" s="325"/>
      <c r="AG210" s="325"/>
      <c r="AH210" s="325"/>
      <c r="AI210" s="325"/>
      <c r="AJ210" s="325"/>
    </row>
    <row r="211" spans="4:36" s="323" customFormat="1" ht="11.25" customHeight="1">
      <c r="D211" s="323" t="s">
        <v>255</v>
      </c>
      <c r="E211" s="323" t="s">
        <v>861</v>
      </c>
      <c r="F211" s="323" t="s">
        <v>307</v>
      </c>
      <c r="H211" s="404">
        <v>11.320754716981133</v>
      </c>
      <c r="I211" s="404"/>
      <c r="J211" s="404">
        <v>86.79245283018868</v>
      </c>
      <c r="K211" s="404"/>
      <c r="L211" s="404">
        <v>1.8867924528301887</v>
      </c>
      <c r="M211" s="237"/>
      <c r="N211" s="404">
        <v>83.01886792452831</v>
      </c>
      <c r="O211" s="404"/>
      <c r="P211" s="404">
        <v>11.320754716981133</v>
      </c>
      <c r="Q211" s="404"/>
      <c r="R211" s="404">
        <v>5.660377358490567</v>
      </c>
      <c r="S211" s="234"/>
      <c r="T211" s="234">
        <v>260</v>
      </c>
      <c r="U211" s="265"/>
      <c r="V211" s="234">
        <v>230</v>
      </c>
      <c r="W211" s="234"/>
      <c r="X211" s="404">
        <v>88.46153846153845</v>
      </c>
      <c r="Y211" s="237"/>
      <c r="Z211" s="405" t="str">
        <f t="shared" si="10"/>
        <v>84 - 92</v>
      </c>
      <c r="AA211" s="237"/>
      <c r="AB211" s="404">
        <v>20</v>
      </c>
      <c r="AC211" s="325"/>
      <c r="AD211" s="325"/>
      <c r="AE211" s="325"/>
      <c r="AF211" s="325"/>
      <c r="AG211" s="325"/>
      <c r="AH211" s="325"/>
      <c r="AI211" s="325"/>
      <c r="AJ211" s="325"/>
    </row>
    <row r="212" spans="4:36" s="323" customFormat="1" ht="11.25" customHeight="1">
      <c r="D212" s="323" t="s">
        <v>256</v>
      </c>
      <c r="E212" s="323" t="s">
        <v>861</v>
      </c>
      <c r="F212" s="323" t="s">
        <v>308</v>
      </c>
      <c r="H212" s="404">
        <v>6.593406593406594</v>
      </c>
      <c r="I212" s="404"/>
      <c r="J212" s="404">
        <v>92.96703296703296</v>
      </c>
      <c r="K212" s="404"/>
      <c r="L212" s="404">
        <v>0.43956043956043955</v>
      </c>
      <c r="M212" s="237"/>
      <c r="N212" s="404">
        <v>82.63736263736263</v>
      </c>
      <c r="O212" s="404"/>
      <c r="P212" s="404">
        <v>10.54945054945055</v>
      </c>
      <c r="Q212" s="404"/>
      <c r="R212" s="404">
        <v>6.813186813186813</v>
      </c>
      <c r="S212" s="234"/>
      <c r="T212" s="234">
        <v>453</v>
      </c>
      <c r="U212" s="265"/>
      <c r="V212" s="234">
        <v>400</v>
      </c>
      <c r="W212" s="234"/>
      <c r="X212" s="404">
        <v>88.30022075055187</v>
      </c>
      <c r="Y212" s="237"/>
      <c r="Z212" s="405" t="str">
        <f t="shared" si="10"/>
        <v>85 - 91</v>
      </c>
      <c r="AA212" s="237"/>
      <c r="AB212" s="404">
        <v>22.40663900414938</v>
      </c>
      <c r="AC212" s="325"/>
      <c r="AD212" s="325"/>
      <c r="AE212" s="325"/>
      <c r="AF212" s="325"/>
      <c r="AG212" s="325"/>
      <c r="AH212" s="325"/>
      <c r="AI212" s="325"/>
      <c r="AJ212" s="325"/>
    </row>
    <row r="213" spans="4:36" s="323" customFormat="1" ht="11.25" customHeight="1">
      <c r="D213" s="323" t="s">
        <v>257</v>
      </c>
      <c r="E213" s="323" t="s">
        <v>861</v>
      </c>
      <c r="F213" s="323" t="s">
        <v>309</v>
      </c>
      <c r="H213" s="404">
        <v>15.384615384615385</v>
      </c>
      <c r="I213" s="404"/>
      <c r="J213" s="404">
        <v>81.41025641025641</v>
      </c>
      <c r="K213" s="404"/>
      <c r="L213" s="404">
        <v>3.205128205128205</v>
      </c>
      <c r="M213" s="237"/>
      <c r="N213" s="404">
        <v>77.56410256410257</v>
      </c>
      <c r="O213" s="404"/>
      <c r="P213" s="404">
        <v>9.935897435897436</v>
      </c>
      <c r="Q213" s="404"/>
      <c r="R213" s="404">
        <v>12.5</v>
      </c>
      <c r="S213" s="234"/>
      <c r="T213" s="234">
        <v>302</v>
      </c>
      <c r="U213" s="265"/>
      <c r="V213" s="234">
        <v>245</v>
      </c>
      <c r="W213" s="234"/>
      <c r="X213" s="404">
        <v>81.12582781456953</v>
      </c>
      <c r="Y213" s="237"/>
      <c r="Z213" s="405" t="str">
        <f t="shared" si="10"/>
        <v>76 - 85</v>
      </c>
      <c r="AA213" s="237"/>
      <c r="AB213" s="404">
        <v>26.89655172413793</v>
      </c>
      <c r="AC213" s="325"/>
      <c r="AD213" s="325"/>
      <c r="AE213" s="325"/>
      <c r="AF213" s="325"/>
      <c r="AG213" s="325"/>
      <c r="AH213" s="325"/>
      <c r="AI213" s="325"/>
      <c r="AJ213" s="325"/>
    </row>
    <row r="214" spans="4:36" s="323" customFormat="1" ht="11.25" customHeight="1">
      <c r="D214" s="323" t="s">
        <v>258</v>
      </c>
      <c r="E214" s="323" t="s">
        <v>857</v>
      </c>
      <c r="F214" s="323" t="s">
        <v>531</v>
      </c>
      <c r="H214" s="404">
        <v>95.78947368421052</v>
      </c>
      <c r="I214" s="404"/>
      <c r="J214" s="404">
        <v>2.1052631578947367</v>
      </c>
      <c r="K214" s="404"/>
      <c r="L214" s="404">
        <v>2.1052631578947367</v>
      </c>
      <c r="M214" s="237"/>
      <c r="N214" s="404">
        <v>72.10526315789474</v>
      </c>
      <c r="O214" s="404"/>
      <c r="P214" s="404">
        <v>20.526315789473685</v>
      </c>
      <c r="Q214" s="404"/>
      <c r="R214" s="404">
        <v>7.368421052631578</v>
      </c>
      <c r="S214" s="234"/>
      <c r="T214" s="234">
        <v>186</v>
      </c>
      <c r="U214" s="265"/>
      <c r="V214" s="234">
        <v>153</v>
      </c>
      <c r="W214" s="234"/>
      <c r="X214" s="404">
        <v>82.25806451612904</v>
      </c>
      <c r="Y214" s="237"/>
      <c r="Z214" s="405" t="str">
        <f t="shared" si="10"/>
        <v>76 - 87</v>
      </c>
      <c r="AA214" s="237"/>
      <c r="AB214" s="404">
        <v>22.916666666666664</v>
      </c>
      <c r="AC214" s="325"/>
      <c r="AD214" s="325"/>
      <c r="AE214" s="325"/>
      <c r="AF214" s="325"/>
      <c r="AG214" s="325"/>
      <c r="AH214" s="325"/>
      <c r="AI214" s="325"/>
      <c r="AJ214" s="325"/>
    </row>
    <row r="215" spans="1:36" s="322" customFormat="1" ht="11.25" customHeight="1">
      <c r="A215" s="323"/>
      <c r="B215" s="323"/>
      <c r="C215" s="323"/>
      <c r="D215" s="323" t="s">
        <v>259</v>
      </c>
      <c r="E215" s="323" t="s">
        <v>857</v>
      </c>
      <c r="F215" s="323" t="s">
        <v>310</v>
      </c>
      <c r="G215" s="323"/>
      <c r="H215" s="404">
        <v>71.42857142857143</v>
      </c>
      <c r="I215" s="404"/>
      <c r="J215" s="404">
        <v>21.714285714285715</v>
      </c>
      <c r="K215" s="404"/>
      <c r="L215" s="404">
        <v>6.857142857142858</v>
      </c>
      <c r="M215" s="237"/>
      <c r="N215" s="404">
        <v>69.14285714285714</v>
      </c>
      <c r="O215" s="404"/>
      <c r="P215" s="404">
        <v>20</v>
      </c>
      <c r="Q215" s="404"/>
      <c r="R215" s="404">
        <v>10.857142857142858</v>
      </c>
      <c r="S215" s="234"/>
      <c r="T215" s="234">
        <v>163</v>
      </c>
      <c r="U215" s="265"/>
      <c r="V215" s="234">
        <v>130</v>
      </c>
      <c r="W215" s="234"/>
      <c r="X215" s="404">
        <v>79.75460122699386</v>
      </c>
      <c r="Y215" s="237"/>
      <c r="Z215" s="405" t="str">
        <f t="shared" si="10"/>
        <v>73 - 85</v>
      </c>
      <c r="AA215" s="237"/>
      <c r="AB215" s="404">
        <v>18.6046511627907</v>
      </c>
      <c r="AC215" s="332"/>
      <c r="AD215" s="332"/>
      <c r="AE215" s="332"/>
      <c r="AF215" s="332"/>
      <c r="AG215" s="332"/>
      <c r="AH215" s="332"/>
      <c r="AI215" s="332"/>
      <c r="AJ215" s="332"/>
    </row>
    <row r="216" spans="4:36" s="323" customFormat="1" ht="11.25" customHeight="1">
      <c r="D216" s="323" t="s">
        <v>260</v>
      </c>
      <c r="E216" s="323" t="s">
        <v>858</v>
      </c>
      <c r="F216" s="323" t="s">
        <v>530</v>
      </c>
      <c r="H216" s="404">
        <v>94.75218658892129</v>
      </c>
      <c r="I216" s="404"/>
      <c r="J216" s="404">
        <v>1.749271137026239</v>
      </c>
      <c r="K216" s="404"/>
      <c r="L216" s="404">
        <v>3.498542274052478</v>
      </c>
      <c r="M216" s="237"/>
      <c r="N216" s="404">
        <v>62.68221574344023</v>
      </c>
      <c r="O216" s="404"/>
      <c r="P216" s="404">
        <v>24.198250728862973</v>
      </c>
      <c r="Q216" s="404"/>
      <c r="R216" s="404">
        <v>13.119533527696792</v>
      </c>
      <c r="S216" s="234"/>
      <c r="T216" s="234">
        <v>331</v>
      </c>
      <c r="U216" s="402"/>
      <c r="V216" s="234">
        <v>248</v>
      </c>
      <c r="W216" s="234"/>
      <c r="X216" s="404">
        <v>74.92447129909365</v>
      </c>
      <c r="Y216" s="237"/>
      <c r="Z216" s="405" t="str">
        <f t="shared" si="10"/>
        <v>70 - 79</v>
      </c>
      <c r="AA216" s="237"/>
      <c r="AB216" s="404">
        <v>25.568181818181817</v>
      </c>
      <c r="AC216" s="325"/>
      <c r="AD216" s="325"/>
      <c r="AE216" s="325"/>
      <c r="AF216" s="325"/>
      <c r="AG216" s="325"/>
      <c r="AH216" s="325"/>
      <c r="AI216" s="325"/>
      <c r="AJ216" s="325"/>
    </row>
    <row r="217" spans="4:36" s="323" customFormat="1" ht="11.25" customHeight="1">
      <c r="D217" s="323" t="s">
        <v>261</v>
      </c>
      <c r="E217" s="323" t="s">
        <v>857</v>
      </c>
      <c r="F217" s="323" t="s">
        <v>311</v>
      </c>
      <c r="H217" s="404">
        <v>71.3978494623656</v>
      </c>
      <c r="I217" s="404"/>
      <c r="J217" s="404">
        <v>21.50537634408602</v>
      </c>
      <c r="K217" s="404"/>
      <c r="L217" s="404">
        <v>7.096774193548387</v>
      </c>
      <c r="M217" s="237"/>
      <c r="N217" s="404">
        <v>72.47311827956989</v>
      </c>
      <c r="O217" s="404"/>
      <c r="P217" s="404">
        <v>19.78494623655914</v>
      </c>
      <c r="Q217" s="404"/>
      <c r="R217" s="404">
        <v>7.741935483870968</v>
      </c>
      <c r="S217" s="234"/>
      <c r="T217" s="234">
        <v>432</v>
      </c>
      <c r="U217" s="265"/>
      <c r="V217" s="234">
        <v>368</v>
      </c>
      <c r="W217" s="234"/>
      <c r="X217" s="404">
        <v>85.18518518518519</v>
      </c>
      <c r="Y217" s="237"/>
      <c r="Z217" s="405" t="str">
        <f t="shared" si="10"/>
        <v>82 - 88</v>
      </c>
      <c r="AA217" s="237"/>
      <c r="AB217" s="404">
        <v>20.689655172413794</v>
      </c>
      <c r="AC217" s="325"/>
      <c r="AD217" s="325"/>
      <c r="AE217" s="325"/>
      <c r="AF217" s="325"/>
      <c r="AG217" s="325"/>
      <c r="AH217" s="325"/>
      <c r="AI217" s="325"/>
      <c r="AJ217" s="325"/>
    </row>
    <row r="218" spans="4:36" s="323" customFormat="1" ht="11.25" customHeight="1">
      <c r="D218" s="323" t="s">
        <v>262</v>
      </c>
      <c r="E218" s="323" t="s">
        <v>860</v>
      </c>
      <c r="F218" s="323" t="s">
        <v>312</v>
      </c>
      <c r="H218" s="404">
        <v>81.48148148148148</v>
      </c>
      <c r="I218" s="404"/>
      <c r="J218" s="404">
        <v>8.148148148148149</v>
      </c>
      <c r="K218" s="404"/>
      <c r="L218" s="404">
        <v>10.37037037037037</v>
      </c>
      <c r="M218" s="237"/>
      <c r="N218" s="404">
        <v>75.55555555555556</v>
      </c>
      <c r="O218" s="404"/>
      <c r="P218" s="404">
        <v>18.51851851851852</v>
      </c>
      <c r="Q218" s="404"/>
      <c r="R218" s="404">
        <v>5.9259259259259265</v>
      </c>
      <c r="S218" s="234"/>
      <c r="T218" s="234">
        <v>242</v>
      </c>
      <c r="U218" s="265"/>
      <c r="V218" s="234">
        <v>213</v>
      </c>
      <c r="W218" s="234"/>
      <c r="X218" s="404">
        <v>88.01652892561982</v>
      </c>
      <c r="Y218" s="237"/>
      <c r="Z218" s="405" t="str">
        <f t="shared" si="10"/>
        <v>83 - 92</v>
      </c>
      <c r="AA218" s="237"/>
      <c r="AB218" s="404">
        <v>23.178807947019866</v>
      </c>
      <c r="AC218" s="325"/>
      <c r="AD218" s="325"/>
      <c r="AE218" s="325"/>
      <c r="AF218" s="325"/>
      <c r="AG218" s="325"/>
      <c r="AH218" s="325"/>
      <c r="AI218" s="325"/>
      <c r="AJ218" s="325"/>
    </row>
    <row r="219" spans="4:36" s="323" customFormat="1" ht="11.25" customHeight="1">
      <c r="D219" s="323" t="s">
        <v>263</v>
      </c>
      <c r="E219" s="323" t="s">
        <v>860</v>
      </c>
      <c r="F219" s="323" t="s">
        <v>533</v>
      </c>
      <c r="H219" s="404">
        <v>83.6734693877551</v>
      </c>
      <c r="I219" s="404"/>
      <c r="J219" s="404">
        <v>7.755102040816326</v>
      </c>
      <c r="K219" s="404"/>
      <c r="L219" s="404">
        <v>8.571428571428571</v>
      </c>
      <c r="M219" s="237"/>
      <c r="N219" s="404">
        <v>73.87755102040816</v>
      </c>
      <c r="O219" s="404"/>
      <c r="P219" s="404">
        <v>15.10204081632653</v>
      </c>
      <c r="Q219" s="404"/>
      <c r="R219" s="404">
        <v>11.020408163265307</v>
      </c>
      <c r="S219" s="234"/>
      <c r="T219" s="234">
        <v>224</v>
      </c>
      <c r="U219" s="265"/>
      <c r="V219" s="234">
        <v>177</v>
      </c>
      <c r="W219" s="234"/>
      <c r="X219" s="404">
        <v>79.01785714285714</v>
      </c>
      <c r="Y219" s="237"/>
      <c r="Z219" s="405" t="str">
        <f t="shared" si="10"/>
        <v>73 - 84</v>
      </c>
      <c r="AA219" s="237"/>
      <c r="AB219" s="404">
        <v>18.58407079646018</v>
      </c>
      <c r="AC219" s="325"/>
      <c r="AD219" s="325"/>
      <c r="AE219" s="325"/>
      <c r="AF219" s="325"/>
      <c r="AG219" s="325"/>
      <c r="AH219" s="325"/>
      <c r="AI219" s="325"/>
      <c r="AJ219" s="325"/>
    </row>
    <row r="220" spans="4:36" s="323" customFormat="1" ht="11.25" customHeight="1">
      <c r="D220" s="323" t="s">
        <v>264</v>
      </c>
      <c r="E220" s="323" t="s">
        <v>858</v>
      </c>
      <c r="F220" s="323" t="s">
        <v>529</v>
      </c>
      <c r="H220" s="404">
        <v>91.30966952264382</v>
      </c>
      <c r="I220" s="404"/>
      <c r="J220" s="404">
        <v>2.4479804161566707</v>
      </c>
      <c r="K220" s="404"/>
      <c r="L220" s="404">
        <v>6.24235006119951</v>
      </c>
      <c r="M220" s="237"/>
      <c r="N220" s="404">
        <v>69.03304773561811</v>
      </c>
      <c r="O220" s="404"/>
      <c r="P220" s="404">
        <v>22.399020807833537</v>
      </c>
      <c r="Q220" s="404"/>
      <c r="R220" s="404">
        <v>8.567931456548347</v>
      </c>
      <c r="S220" s="234"/>
      <c r="T220" s="234">
        <v>766</v>
      </c>
      <c r="U220" s="265"/>
      <c r="V220" s="234">
        <v>635</v>
      </c>
      <c r="W220" s="234"/>
      <c r="X220" s="404">
        <v>82.8981723237598</v>
      </c>
      <c r="Y220" s="237"/>
      <c r="Z220" s="405" t="str">
        <f t="shared" si="10"/>
        <v>80 - 85</v>
      </c>
      <c r="AA220" s="237"/>
      <c r="AB220" s="404">
        <v>22.96983758700696</v>
      </c>
      <c r="AC220" s="325"/>
      <c r="AD220" s="325"/>
      <c r="AE220" s="325"/>
      <c r="AF220" s="325"/>
      <c r="AG220" s="325"/>
      <c r="AH220" s="325"/>
      <c r="AI220" s="325"/>
      <c r="AJ220" s="325"/>
    </row>
    <row r="221" spans="4:36" s="323" customFormat="1" ht="11.25" customHeight="1">
      <c r="D221" s="323" t="s">
        <v>265</v>
      </c>
      <c r="E221" s="323" t="s">
        <v>858</v>
      </c>
      <c r="F221" s="323" t="s">
        <v>313</v>
      </c>
      <c r="H221" s="404">
        <v>92.9676511954993</v>
      </c>
      <c r="I221" s="404"/>
      <c r="J221" s="404">
        <v>0.7032348804500703</v>
      </c>
      <c r="K221" s="404"/>
      <c r="L221" s="404">
        <v>6.329113924050633</v>
      </c>
      <c r="M221" s="237"/>
      <c r="N221" s="404">
        <v>64.13502109704642</v>
      </c>
      <c r="O221" s="404"/>
      <c r="P221" s="404">
        <v>24.331926863572434</v>
      </c>
      <c r="Q221" s="404"/>
      <c r="R221" s="404">
        <v>11.533052039381154</v>
      </c>
      <c r="S221" s="234"/>
      <c r="T221" s="234">
        <v>666</v>
      </c>
      <c r="U221" s="265"/>
      <c r="V221" s="234">
        <v>500</v>
      </c>
      <c r="W221" s="234"/>
      <c r="X221" s="404">
        <v>75.07507507507508</v>
      </c>
      <c r="Y221" s="237"/>
      <c r="Z221" s="405" t="str">
        <f t="shared" si="10"/>
        <v>72 - 78</v>
      </c>
      <c r="AA221" s="237"/>
      <c r="AB221" s="404">
        <v>23.482849604221638</v>
      </c>
      <c r="AC221" s="325"/>
      <c r="AD221" s="325"/>
      <c r="AE221" s="325"/>
      <c r="AF221" s="325"/>
      <c r="AG221" s="325"/>
      <c r="AH221" s="325"/>
      <c r="AI221" s="325"/>
      <c r="AJ221" s="325"/>
    </row>
    <row r="222" spans="4:36" s="323" customFormat="1" ht="11.25" customHeight="1">
      <c r="D222" s="323" t="s">
        <v>266</v>
      </c>
      <c r="E222" s="323" t="s">
        <v>859</v>
      </c>
      <c r="F222" s="323" t="s">
        <v>314</v>
      </c>
      <c r="H222" s="404">
        <v>79.01234567901234</v>
      </c>
      <c r="I222" s="404"/>
      <c r="J222" s="404">
        <v>4.938271604938271</v>
      </c>
      <c r="K222" s="404"/>
      <c r="L222" s="404">
        <v>16.049382716049383</v>
      </c>
      <c r="M222" s="237"/>
      <c r="N222" s="404">
        <v>60.802469135802475</v>
      </c>
      <c r="O222" s="404"/>
      <c r="P222" s="404">
        <v>26.543209876543212</v>
      </c>
      <c r="Q222" s="404"/>
      <c r="R222" s="404">
        <v>12.654320987654321</v>
      </c>
      <c r="S222" s="234"/>
      <c r="T222" s="234">
        <v>272</v>
      </c>
      <c r="U222" s="265"/>
      <c r="V222" s="234">
        <v>190</v>
      </c>
      <c r="W222" s="234"/>
      <c r="X222" s="404">
        <v>69.85294117647058</v>
      </c>
      <c r="Y222" s="237"/>
      <c r="Z222" s="405" t="str">
        <f t="shared" si="10"/>
        <v>64 - 75</v>
      </c>
      <c r="AA222" s="237"/>
      <c r="AB222" s="404">
        <v>23.076923076923077</v>
      </c>
      <c r="AC222" s="325"/>
      <c r="AD222" s="325"/>
      <c r="AE222" s="325"/>
      <c r="AF222" s="325"/>
      <c r="AG222" s="325"/>
      <c r="AH222" s="325"/>
      <c r="AI222" s="325"/>
      <c r="AJ222" s="325"/>
    </row>
    <row r="223" spans="4:36" s="323" customFormat="1" ht="11.25" customHeight="1">
      <c r="D223" s="323" t="s">
        <v>267</v>
      </c>
      <c r="E223" s="323" t="s">
        <v>857</v>
      </c>
      <c r="F223" s="323" t="s">
        <v>315</v>
      </c>
      <c r="H223" s="404">
        <v>78.3132530120482</v>
      </c>
      <c r="I223" s="404"/>
      <c r="J223" s="404">
        <v>20.080321285140563</v>
      </c>
      <c r="K223" s="404"/>
      <c r="L223" s="404">
        <v>1.6064257028112447</v>
      </c>
      <c r="M223" s="237"/>
      <c r="N223" s="404">
        <v>71.08433734939759</v>
      </c>
      <c r="O223" s="404"/>
      <c r="P223" s="404">
        <v>22.89156626506024</v>
      </c>
      <c r="Q223" s="404"/>
      <c r="R223" s="404">
        <v>6.024096385542169</v>
      </c>
      <c r="S223" s="234"/>
      <c r="T223" s="234">
        <v>245</v>
      </c>
      <c r="U223" s="265"/>
      <c r="V223" s="234">
        <v>208</v>
      </c>
      <c r="W223" s="234"/>
      <c r="X223" s="404">
        <v>84.89795918367346</v>
      </c>
      <c r="Y223" s="237"/>
      <c r="Z223" s="405" t="str">
        <f t="shared" si="10"/>
        <v>80 - 89</v>
      </c>
      <c r="AA223" s="237"/>
      <c r="AB223" s="404">
        <v>18.11023622047244</v>
      </c>
      <c r="AC223" s="325"/>
      <c r="AD223" s="325"/>
      <c r="AE223" s="325"/>
      <c r="AF223" s="325"/>
      <c r="AG223" s="325"/>
      <c r="AH223" s="325"/>
      <c r="AI223" s="325"/>
      <c r="AJ223" s="325"/>
    </row>
    <row r="224" spans="4:38" s="323" customFormat="1" ht="11.25" customHeight="1">
      <c r="D224" s="323" t="s">
        <v>268</v>
      </c>
      <c r="E224" s="323" t="s">
        <v>861</v>
      </c>
      <c r="F224" s="323" t="s">
        <v>316</v>
      </c>
      <c r="H224" s="404">
        <v>2.6373626373626373</v>
      </c>
      <c r="I224" s="404"/>
      <c r="J224" s="404">
        <v>96.92307692307692</v>
      </c>
      <c r="K224" s="404"/>
      <c r="L224" s="404">
        <v>0.43956043956043955</v>
      </c>
      <c r="M224" s="237"/>
      <c r="N224" s="404">
        <v>80</v>
      </c>
      <c r="O224" s="404"/>
      <c r="P224" s="404">
        <v>9.010989010989011</v>
      </c>
      <c r="Q224" s="404"/>
      <c r="R224" s="404">
        <v>10.989010989010989</v>
      </c>
      <c r="S224" s="234"/>
      <c r="T224" s="234">
        <v>453</v>
      </c>
      <c r="U224" s="265"/>
      <c r="V224" s="234">
        <v>381</v>
      </c>
      <c r="W224" s="234"/>
      <c r="X224" s="404">
        <v>84.10596026490066</v>
      </c>
      <c r="Y224" s="237"/>
      <c r="Z224" s="405" t="str">
        <f t="shared" si="10"/>
        <v>80 - 87</v>
      </c>
      <c r="AA224" s="237"/>
      <c r="AB224" s="404">
        <v>29.435483870967744</v>
      </c>
      <c r="AD224" s="325"/>
      <c r="AE224" s="325"/>
      <c r="AF224" s="325"/>
      <c r="AG224" s="325"/>
      <c r="AH224" s="325"/>
      <c r="AI224" s="325"/>
      <c r="AJ224" s="325"/>
      <c r="AK224" s="325"/>
      <c r="AL224" s="325"/>
    </row>
    <row r="225" spans="1:28" ht="12.75">
      <c r="A225" s="353"/>
      <c r="B225" s="353"/>
      <c r="C225" s="353"/>
      <c r="D225" s="327"/>
      <c r="E225" s="327"/>
      <c r="F225" s="327"/>
      <c r="G225" s="327"/>
      <c r="H225" s="354"/>
      <c r="I225" s="354"/>
      <c r="J225" s="354"/>
      <c r="K225" s="354"/>
      <c r="L225" s="354"/>
      <c r="M225" s="355"/>
      <c r="N225" s="356"/>
      <c r="O225" s="356"/>
      <c r="P225" s="356"/>
      <c r="Q225" s="356"/>
      <c r="R225" s="356"/>
      <c r="S225" s="354"/>
      <c r="T225" s="354"/>
      <c r="U225" s="354"/>
      <c r="V225" s="354"/>
      <c r="W225" s="354"/>
      <c r="X225" s="354"/>
      <c r="Y225" s="357"/>
      <c r="Z225" s="358"/>
      <c r="AA225" s="357"/>
      <c r="AB225" s="359"/>
    </row>
    <row r="226" spans="8:28" ht="6.75" customHeight="1">
      <c r="H226" s="155"/>
      <c r="I226" s="155"/>
      <c r="J226" s="155"/>
      <c r="K226" s="155"/>
      <c r="L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AB226" s="360"/>
    </row>
    <row r="227" spans="1:28" s="269" customFormat="1" ht="12.75" customHeight="1">
      <c r="A227" s="269" t="s">
        <v>534</v>
      </c>
      <c r="C227" s="502"/>
      <c r="H227" s="361"/>
      <c r="I227" s="361"/>
      <c r="J227" s="361"/>
      <c r="K227" s="361"/>
      <c r="L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2"/>
      <c r="Z227" s="363"/>
      <c r="AA227" s="362"/>
      <c r="AB227" s="364"/>
    </row>
    <row r="228" spans="1:28" ht="12.75">
      <c r="A228" s="365"/>
      <c r="H228" s="155"/>
      <c r="I228" s="155"/>
      <c r="J228" s="155"/>
      <c r="K228" s="155"/>
      <c r="L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AB228" s="360"/>
    </row>
    <row r="229" spans="8:28" ht="12.75">
      <c r="H229" s="155"/>
      <c r="I229" s="155"/>
      <c r="J229" s="155"/>
      <c r="K229" s="155"/>
      <c r="L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AB229" s="360"/>
    </row>
    <row r="230" spans="8:28" ht="12.75">
      <c r="H230" s="155"/>
      <c r="I230" s="155"/>
      <c r="J230" s="155"/>
      <c r="K230" s="155"/>
      <c r="L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AB230" s="360"/>
    </row>
    <row r="231" spans="8:28" ht="12.75">
      <c r="H231" s="155"/>
      <c r="I231" s="155"/>
      <c r="J231" s="155"/>
      <c r="K231" s="155"/>
      <c r="L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AB231" s="360"/>
    </row>
    <row r="232" spans="8:28" ht="12.75">
      <c r="H232" s="155"/>
      <c r="I232" s="155"/>
      <c r="J232" s="155"/>
      <c r="K232" s="155"/>
      <c r="L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AB232" s="360"/>
    </row>
    <row r="233" spans="8:28" ht="12.75">
      <c r="H233" s="155"/>
      <c r="I233" s="155"/>
      <c r="J233" s="155"/>
      <c r="K233" s="155"/>
      <c r="L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AB233" s="360"/>
    </row>
    <row r="234" spans="8:28" ht="12.75">
      <c r="H234" s="155"/>
      <c r="I234" s="155"/>
      <c r="J234" s="155"/>
      <c r="K234" s="155"/>
      <c r="L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AB234" s="360"/>
    </row>
    <row r="235" spans="8:28" ht="12.75">
      <c r="H235" s="155"/>
      <c r="I235" s="155"/>
      <c r="J235" s="155"/>
      <c r="K235" s="155"/>
      <c r="L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AB235" s="360"/>
    </row>
    <row r="236" spans="8:28" ht="12.75">
      <c r="H236" s="155"/>
      <c r="I236" s="155"/>
      <c r="J236" s="155"/>
      <c r="K236" s="155"/>
      <c r="L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AB236" s="360"/>
    </row>
    <row r="237" spans="8:28" ht="12.75">
      <c r="H237" s="155"/>
      <c r="I237" s="155"/>
      <c r="J237" s="155"/>
      <c r="K237" s="155"/>
      <c r="L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AB237" s="360"/>
    </row>
    <row r="238" spans="8:28" ht="12.75">
      <c r="H238" s="155"/>
      <c r="I238" s="155"/>
      <c r="J238" s="155"/>
      <c r="K238" s="155"/>
      <c r="L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AB238" s="360"/>
    </row>
    <row r="239" spans="8:28" ht="12.75">
      <c r="H239" s="155"/>
      <c r="I239" s="155"/>
      <c r="J239" s="155"/>
      <c r="K239" s="155"/>
      <c r="L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AB239" s="360"/>
    </row>
    <row r="240" spans="8:28" ht="12.75">
      <c r="H240" s="155"/>
      <c r="I240" s="155"/>
      <c r="J240" s="155"/>
      <c r="K240" s="155"/>
      <c r="L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AB240" s="360"/>
    </row>
    <row r="241" spans="8:28" ht="12.75">
      <c r="H241" s="155"/>
      <c r="I241" s="155"/>
      <c r="J241" s="155"/>
      <c r="K241" s="155"/>
      <c r="L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AB241" s="360"/>
    </row>
    <row r="242" spans="8:28" ht="12.75">
      <c r="H242" s="155"/>
      <c r="I242" s="155"/>
      <c r="J242" s="155"/>
      <c r="K242" s="155"/>
      <c r="L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AB242" s="360"/>
    </row>
    <row r="243" spans="8:28" ht="12.75">
      <c r="H243" s="155"/>
      <c r="I243" s="155"/>
      <c r="J243" s="155"/>
      <c r="K243" s="155"/>
      <c r="L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AB243" s="360"/>
    </row>
    <row r="244" spans="8:28" ht="12.75">
      <c r="H244" s="155"/>
      <c r="I244" s="155"/>
      <c r="J244" s="155"/>
      <c r="K244" s="155"/>
      <c r="L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AB244" s="360"/>
    </row>
    <row r="245" spans="8:28" ht="12.75">
      <c r="H245" s="155"/>
      <c r="I245" s="155"/>
      <c r="J245" s="155"/>
      <c r="K245" s="155"/>
      <c r="L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AB245" s="360"/>
    </row>
    <row r="246" spans="8:28" ht="12.75">
      <c r="H246" s="155"/>
      <c r="I246" s="155"/>
      <c r="J246" s="155"/>
      <c r="K246" s="155"/>
      <c r="L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AB246" s="360"/>
    </row>
    <row r="247" spans="8:28" ht="12.75">
      <c r="H247" s="155"/>
      <c r="I247" s="155"/>
      <c r="J247" s="155"/>
      <c r="K247" s="155"/>
      <c r="L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AB247" s="366"/>
    </row>
    <row r="248" spans="8:28" ht="12.75">
      <c r="H248" s="155"/>
      <c r="I248" s="155"/>
      <c r="J248" s="155"/>
      <c r="K248" s="155"/>
      <c r="L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AB248" s="360"/>
    </row>
    <row r="249" spans="8:28" ht="12.75">
      <c r="H249" s="155"/>
      <c r="I249" s="155"/>
      <c r="J249" s="155"/>
      <c r="K249" s="155"/>
      <c r="L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AB249" s="360"/>
    </row>
    <row r="250" spans="8:28" ht="12.75">
      <c r="H250" s="155"/>
      <c r="I250" s="155"/>
      <c r="J250" s="155"/>
      <c r="K250" s="155"/>
      <c r="L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AB250" s="360"/>
    </row>
    <row r="251" spans="8:28" ht="12.75">
      <c r="H251" s="155"/>
      <c r="I251" s="155"/>
      <c r="J251" s="155"/>
      <c r="K251" s="155"/>
      <c r="L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AB251" s="360"/>
    </row>
    <row r="252" spans="8:28" ht="12.75">
      <c r="H252" s="155"/>
      <c r="I252" s="155"/>
      <c r="J252" s="155"/>
      <c r="K252" s="155"/>
      <c r="L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AB252" s="360"/>
    </row>
    <row r="253" spans="8:28" ht="12.75">
      <c r="H253" s="155"/>
      <c r="I253" s="155"/>
      <c r="J253" s="155"/>
      <c r="K253" s="155"/>
      <c r="L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AB253" s="360"/>
    </row>
    <row r="254" spans="8:28" ht="12.75">
      <c r="H254" s="155"/>
      <c r="I254" s="155"/>
      <c r="J254" s="155"/>
      <c r="K254" s="155"/>
      <c r="L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AB254" s="360"/>
    </row>
    <row r="255" spans="8:28" ht="12.75">
      <c r="H255" s="155"/>
      <c r="I255" s="155"/>
      <c r="J255" s="155"/>
      <c r="K255" s="155"/>
      <c r="L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AB255" s="360"/>
    </row>
    <row r="256" spans="8:28" ht="12.75">
      <c r="H256" s="155"/>
      <c r="I256" s="155"/>
      <c r="J256" s="155"/>
      <c r="K256" s="155"/>
      <c r="L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AB256" s="360"/>
    </row>
    <row r="257" spans="8:28" ht="12.75">
      <c r="H257" s="155"/>
      <c r="I257" s="155"/>
      <c r="J257" s="155"/>
      <c r="K257" s="155"/>
      <c r="L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AB257" s="360"/>
    </row>
    <row r="258" spans="8:28" ht="12.75">
      <c r="H258" s="155"/>
      <c r="I258" s="155"/>
      <c r="J258" s="155"/>
      <c r="K258" s="155"/>
      <c r="L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AB258" s="360"/>
    </row>
    <row r="259" spans="8:28" ht="12.75">
      <c r="H259" s="155"/>
      <c r="I259" s="155"/>
      <c r="J259" s="155"/>
      <c r="K259" s="155"/>
      <c r="L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AB259" s="360"/>
    </row>
    <row r="260" spans="8:28" ht="12.75">
      <c r="H260" s="155"/>
      <c r="I260" s="155"/>
      <c r="J260" s="155"/>
      <c r="K260" s="155"/>
      <c r="L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AB260" s="360"/>
    </row>
    <row r="261" spans="8:28" ht="12.75">
      <c r="H261" s="155"/>
      <c r="I261" s="155"/>
      <c r="J261" s="155"/>
      <c r="K261" s="155"/>
      <c r="L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AB261" s="360"/>
    </row>
    <row r="262" spans="8:28" ht="12.75">
      <c r="H262" s="155"/>
      <c r="I262" s="155"/>
      <c r="J262" s="155"/>
      <c r="K262" s="155"/>
      <c r="L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AB262" s="360"/>
    </row>
    <row r="263" spans="8:28" ht="12.75">
      <c r="H263" s="155"/>
      <c r="I263" s="155"/>
      <c r="J263" s="155"/>
      <c r="K263" s="155"/>
      <c r="L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AB263" s="360"/>
    </row>
    <row r="264" spans="8:28" ht="12.75">
      <c r="H264" s="155"/>
      <c r="I264" s="155"/>
      <c r="J264" s="155"/>
      <c r="K264" s="155"/>
      <c r="L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AB264" s="360"/>
    </row>
    <row r="265" spans="8:28" ht="12.75">
      <c r="H265" s="155"/>
      <c r="I265" s="155"/>
      <c r="J265" s="155"/>
      <c r="K265" s="155"/>
      <c r="L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AB265" s="360"/>
    </row>
    <row r="266" spans="8:28" ht="12.75">
      <c r="H266" s="155"/>
      <c r="I266" s="155"/>
      <c r="J266" s="155"/>
      <c r="K266" s="155"/>
      <c r="L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AB266" s="360"/>
    </row>
    <row r="267" spans="8:28" ht="12.75">
      <c r="H267" s="155"/>
      <c r="I267" s="155"/>
      <c r="J267" s="155"/>
      <c r="K267" s="155"/>
      <c r="L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AB267" s="360"/>
    </row>
    <row r="268" spans="8:28" ht="12.75">
      <c r="H268" s="155"/>
      <c r="I268" s="155"/>
      <c r="J268" s="155"/>
      <c r="K268" s="155"/>
      <c r="L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AB268" s="360"/>
    </row>
    <row r="269" spans="8:28" ht="12.75">
      <c r="H269" s="155"/>
      <c r="I269" s="155"/>
      <c r="J269" s="155"/>
      <c r="K269" s="155"/>
      <c r="L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AB269" s="360"/>
    </row>
    <row r="270" spans="8:28" ht="12.75">
      <c r="H270" s="155"/>
      <c r="I270" s="155"/>
      <c r="J270" s="155"/>
      <c r="K270" s="155"/>
      <c r="L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AB270" s="360"/>
    </row>
    <row r="271" spans="8:28" ht="12.75">
      <c r="H271" s="155"/>
      <c r="I271" s="155"/>
      <c r="J271" s="155"/>
      <c r="K271" s="155"/>
      <c r="L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AB271" s="360"/>
    </row>
    <row r="272" spans="8:28" ht="12.75">
      <c r="H272" s="155"/>
      <c r="I272" s="155"/>
      <c r="J272" s="155"/>
      <c r="K272" s="155"/>
      <c r="L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AB272" s="360"/>
    </row>
    <row r="273" spans="8:28" ht="12.75">
      <c r="H273" s="155"/>
      <c r="I273" s="155"/>
      <c r="J273" s="155"/>
      <c r="K273" s="155"/>
      <c r="L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AB273" s="360"/>
    </row>
    <row r="274" spans="8:28" ht="12.75">
      <c r="H274" s="155"/>
      <c r="I274" s="155"/>
      <c r="J274" s="155"/>
      <c r="K274" s="155"/>
      <c r="L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AB274" s="360"/>
    </row>
    <row r="275" spans="8:28" ht="12.75">
      <c r="H275" s="155"/>
      <c r="I275" s="155"/>
      <c r="J275" s="155"/>
      <c r="K275" s="155"/>
      <c r="L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AB275" s="360"/>
    </row>
    <row r="276" spans="8:28" ht="12.75">
      <c r="H276" s="155"/>
      <c r="I276" s="155"/>
      <c r="J276" s="155"/>
      <c r="K276" s="155"/>
      <c r="L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AB276" s="360"/>
    </row>
    <row r="277" spans="8:28" ht="12.75">
      <c r="H277" s="155"/>
      <c r="I277" s="155"/>
      <c r="J277" s="155"/>
      <c r="K277" s="155"/>
      <c r="L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AB277" s="360"/>
    </row>
    <row r="278" spans="8:28" ht="12.75">
      <c r="H278" s="155"/>
      <c r="I278" s="155"/>
      <c r="J278" s="155"/>
      <c r="K278" s="155"/>
      <c r="L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AB278" s="360"/>
    </row>
    <row r="279" spans="8:28" ht="12.75">
      <c r="H279" s="155"/>
      <c r="I279" s="155"/>
      <c r="J279" s="155"/>
      <c r="K279" s="155"/>
      <c r="L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AB279" s="360"/>
    </row>
    <row r="280" spans="8:28" ht="12.75">
      <c r="H280" s="155"/>
      <c r="I280" s="155"/>
      <c r="J280" s="155"/>
      <c r="K280" s="155"/>
      <c r="L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AB280" s="360"/>
    </row>
    <row r="281" spans="8:28" ht="12.75">
      <c r="H281" s="155"/>
      <c r="I281" s="155"/>
      <c r="J281" s="155"/>
      <c r="K281" s="155"/>
      <c r="L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AB281" s="360"/>
    </row>
    <row r="282" spans="8:28" ht="12.75">
      <c r="H282" s="155"/>
      <c r="I282" s="155"/>
      <c r="J282" s="155"/>
      <c r="K282" s="155"/>
      <c r="L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AB282" s="360"/>
    </row>
    <row r="283" spans="8:28" ht="12.75">
      <c r="H283" s="155"/>
      <c r="I283" s="155"/>
      <c r="J283" s="155"/>
      <c r="K283" s="155"/>
      <c r="L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AB283" s="360"/>
    </row>
    <row r="284" spans="8:28" ht="12.75">
      <c r="H284" s="155"/>
      <c r="I284" s="155"/>
      <c r="J284" s="155"/>
      <c r="K284" s="155"/>
      <c r="L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AB284" s="360"/>
    </row>
    <row r="285" spans="8:28" ht="12.75">
      <c r="H285" s="155"/>
      <c r="I285" s="155"/>
      <c r="J285" s="155"/>
      <c r="K285" s="155"/>
      <c r="L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AB285" s="360"/>
    </row>
    <row r="286" spans="8:28" ht="12.75">
      <c r="H286" s="155"/>
      <c r="I286" s="155"/>
      <c r="J286" s="155"/>
      <c r="K286" s="155"/>
      <c r="L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AB286" s="360"/>
    </row>
    <row r="287" spans="8:28" ht="12.75">
      <c r="H287" s="155"/>
      <c r="I287" s="155"/>
      <c r="J287" s="155"/>
      <c r="K287" s="155"/>
      <c r="L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AB287" s="360"/>
    </row>
    <row r="288" spans="8:28" ht="12.75">
      <c r="H288" s="155"/>
      <c r="I288" s="155"/>
      <c r="J288" s="155"/>
      <c r="K288" s="155"/>
      <c r="L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AB288" s="360"/>
    </row>
    <row r="289" spans="8:28" ht="12.75">
      <c r="H289" s="155"/>
      <c r="I289" s="155"/>
      <c r="J289" s="155"/>
      <c r="K289" s="155"/>
      <c r="L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AB289" s="360"/>
    </row>
    <row r="290" spans="8:28" ht="12.75">
      <c r="H290" s="155"/>
      <c r="I290" s="155"/>
      <c r="J290" s="155"/>
      <c r="K290" s="155"/>
      <c r="L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AB290" s="360"/>
    </row>
    <row r="291" spans="8:28" ht="12.75">
      <c r="H291" s="155"/>
      <c r="I291" s="155"/>
      <c r="J291" s="155"/>
      <c r="K291" s="155"/>
      <c r="L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AB291" s="360"/>
    </row>
    <row r="292" spans="8:28" ht="12.75">
      <c r="H292" s="155"/>
      <c r="I292" s="155"/>
      <c r="J292" s="155"/>
      <c r="K292" s="155"/>
      <c r="L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AB292" s="360"/>
    </row>
    <row r="293" spans="8:28" ht="12.75">
      <c r="H293" s="155"/>
      <c r="I293" s="155"/>
      <c r="J293" s="155"/>
      <c r="K293" s="155"/>
      <c r="L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AB293" s="360"/>
    </row>
    <row r="294" spans="8:28" ht="12.75">
      <c r="H294" s="155"/>
      <c r="I294" s="155"/>
      <c r="J294" s="155"/>
      <c r="K294" s="155"/>
      <c r="L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AB294" s="360"/>
    </row>
    <row r="295" spans="8:28" ht="12.75">
      <c r="H295" s="155"/>
      <c r="I295" s="155"/>
      <c r="J295" s="155"/>
      <c r="K295" s="155"/>
      <c r="L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AB295" s="360"/>
    </row>
    <row r="296" spans="8:28" ht="12.75">
      <c r="H296" s="155"/>
      <c r="I296" s="155"/>
      <c r="J296" s="155"/>
      <c r="K296" s="155"/>
      <c r="L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AB296" s="360"/>
    </row>
    <row r="297" spans="8:28" ht="12.75">
      <c r="H297" s="155"/>
      <c r="I297" s="155"/>
      <c r="J297" s="155"/>
      <c r="K297" s="155"/>
      <c r="L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AB297" s="360"/>
    </row>
    <row r="298" spans="8:28" ht="12.75">
      <c r="H298" s="155"/>
      <c r="I298" s="155"/>
      <c r="J298" s="155"/>
      <c r="K298" s="155"/>
      <c r="L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AB298" s="360"/>
    </row>
    <row r="299" spans="8:28" ht="12.75">
      <c r="H299" s="155"/>
      <c r="I299" s="155"/>
      <c r="J299" s="155"/>
      <c r="K299" s="155"/>
      <c r="L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AB299" s="360"/>
    </row>
    <row r="300" spans="8:28" ht="12.75">
      <c r="H300" s="155"/>
      <c r="I300" s="155"/>
      <c r="J300" s="155"/>
      <c r="K300" s="155"/>
      <c r="L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AB300" s="360"/>
    </row>
    <row r="301" spans="8:28" ht="12.75">
      <c r="H301" s="155"/>
      <c r="I301" s="155"/>
      <c r="J301" s="155"/>
      <c r="K301" s="155"/>
      <c r="L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AB301" s="360"/>
    </row>
    <row r="302" spans="8:28" ht="12.75">
      <c r="H302" s="155"/>
      <c r="I302" s="155"/>
      <c r="J302" s="155"/>
      <c r="K302" s="155"/>
      <c r="L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AB302" s="360"/>
    </row>
    <row r="303" spans="8:28" ht="12.75">
      <c r="H303" s="155"/>
      <c r="I303" s="155"/>
      <c r="J303" s="155"/>
      <c r="K303" s="155"/>
      <c r="L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AB303" s="360"/>
    </row>
    <row r="304" spans="8:28" ht="12.75">
      <c r="H304" s="155"/>
      <c r="I304" s="155"/>
      <c r="J304" s="155"/>
      <c r="K304" s="155"/>
      <c r="L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AB304" s="360"/>
    </row>
    <row r="305" spans="8:28" ht="12.75">
      <c r="H305" s="155"/>
      <c r="I305" s="155"/>
      <c r="J305" s="155"/>
      <c r="K305" s="155"/>
      <c r="L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AB305" s="360"/>
    </row>
    <row r="306" spans="8:28" ht="12.75">
      <c r="H306" s="155"/>
      <c r="I306" s="155"/>
      <c r="J306" s="155"/>
      <c r="K306" s="155"/>
      <c r="L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AB306" s="360"/>
    </row>
    <row r="307" spans="8:28" ht="12.75">
      <c r="H307" s="155"/>
      <c r="I307" s="155"/>
      <c r="J307" s="155"/>
      <c r="K307" s="155"/>
      <c r="L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AB307" s="360"/>
    </row>
    <row r="308" spans="8:28" ht="12.75">
      <c r="H308" s="155"/>
      <c r="I308" s="155"/>
      <c r="J308" s="155"/>
      <c r="K308" s="155"/>
      <c r="L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AB308" s="360"/>
    </row>
    <row r="309" spans="8:28" ht="12.75">
      <c r="H309" s="155"/>
      <c r="I309" s="155"/>
      <c r="J309" s="155"/>
      <c r="K309" s="155"/>
      <c r="L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AB309" s="360"/>
    </row>
    <row r="310" spans="8:28" ht="12.75">
      <c r="H310" s="155"/>
      <c r="I310" s="155"/>
      <c r="J310" s="155"/>
      <c r="K310" s="155"/>
      <c r="L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AB310" s="360"/>
    </row>
    <row r="311" spans="8:28" ht="12.75">
      <c r="H311" s="155"/>
      <c r="I311" s="155"/>
      <c r="J311" s="155"/>
      <c r="K311" s="155"/>
      <c r="L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AB311" s="360"/>
    </row>
    <row r="312" spans="8:28" ht="12.75">
      <c r="H312" s="155"/>
      <c r="I312" s="155"/>
      <c r="J312" s="155"/>
      <c r="K312" s="155"/>
      <c r="L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AB312" s="360"/>
    </row>
    <row r="313" spans="8:28" ht="12.75">
      <c r="H313" s="155"/>
      <c r="I313" s="155"/>
      <c r="J313" s="155"/>
      <c r="K313" s="155"/>
      <c r="L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AB313" s="360"/>
    </row>
    <row r="314" spans="8:28" ht="12.75">
      <c r="H314" s="155"/>
      <c r="I314" s="155"/>
      <c r="J314" s="155"/>
      <c r="K314" s="155"/>
      <c r="L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AB314" s="360"/>
    </row>
    <row r="315" spans="8:28" ht="12.75">
      <c r="H315" s="155"/>
      <c r="I315" s="155"/>
      <c r="J315" s="155"/>
      <c r="K315" s="155"/>
      <c r="L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AB315" s="360"/>
    </row>
    <row r="316" spans="8:28" ht="12.75">
      <c r="H316" s="155"/>
      <c r="I316" s="155"/>
      <c r="J316" s="155"/>
      <c r="K316" s="155"/>
      <c r="L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AB316" s="360"/>
    </row>
    <row r="317" spans="8:28" ht="12.75">
      <c r="H317" s="155"/>
      <c r="I317" s="155"/>
      <c r="J317" s="155"/>
      <c r="K317" s="155"/>
      <c r="L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AB317" s="360"/>
    </row>
    <row r="318" spans="8:28" ht="12.75">
      <c r="H318" s="155"/>
      <c r="I318" s="155"/>
      <c r="J318" s="155"/>
      <c r="K318" s="155"/>
      <c r="L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AB318" s="360"/>
    </row>
    <row r="319" spans="8:28" ht="12.75">
      <c r="H319" s="155"/>
      <c r="I319" s="155"/>
      <c r="J319" s="155"/>
      <c r="K319" s="155"/>
      <c r="L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AB319" s="360"/>
    </row>
    <row r="320" spans="8:28" ht="12.75">
      <c r="H320" s="155"/>
      <c r="I320" s="155"/>
      <c r="J320" s="155"/>
      <c r="K320" s="155"/>
      <c r="L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AB320" s="360"/>
    </row>
    <row r="321" spans="8:28" ht="12.75">
      <c r="H321" s="155"/>
      <c r="I321" s="155"/>
      <c r="J321" s="155"/>
      <c r="K321" s="155"/>
      <c r="L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AB321" s="360"/>
    </row>
    <row r="322" spans="8:28" ht="12.75">
      <c r="H322" s="155"/>
      <c r="I322" s="155"/>
      <c r="J322" s="155"/>
      <c r="K322" s="155"/>
      <c r="L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AB322" s="360"/>
    </row>
    <row r="323" spans="8:28" ht="12.75">
      <c r="H323" s="155"/>
      <c r="I323" s="155"/>
      <c r="J323" s="155"/>
      <c r="K323" s="155"/>
      <c r="L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AB323" s="360"/>
    </row>
    <row r="324" spans="8:28" ht="12.75">
      <c r="H324" s="155"/>
      <c r="I324" s="155"/>
      <c r="J324" s="155"/>
      <c r="K324" s="155"/>
      <c r="L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AB324" s="360"/>
    </row>
    <row r="325" spans="8:28" ht="12.75">
      <c r="H325" s="155"/>
      <c r="I325" s="155"/>
      <c r="J325" s="155"/>
      <c r="K325" s="155"/>
      <c r="L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AB325" s="360"/>
    </row>
    <row r="326" spans="8:28" ht="12.75">
      <c r="H326" s="155"/>
      <c r="I326" s="155"/>
      <c r="J326" s="155"/>
      <c r="K326" s="155"/>
      <c r="L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AB326" s="360"/>
    </row>
    <row r="327" spans="8:28" ht="12.75">
      <c r="H327" s="155"/>
      <c r="I327" s="155"/>
      <c r="J327" s="155"/>
      <c r="K327" s="155"/>
      <c r="L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AB327" s="360"/>
    </row>
    <row r="328" spans="8:28" ht="12.75">
      <c r="H328" s="155"/>
      <c r="I328" s="155"/>
      <c r="J328" s="155"/>
      <c r="K328" s="155"/>
      <c r="L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AB328" s="360"/>
    </row>
    <row r="329" spans="8:28" ht="12.75">
      <c r="H329" s="155"/>
      <c r="I329" s="155"/>
      <c r="J329" s="155"/>
      <c r="K329" s="155"/>
      <c r="L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AB329" s="360"/>
    </row>
    <row r="330" spans="8:28" ht="12.75">
      <c r="H330" s="155"/>
      <c r="I330" s="155"/>
      <c r="J330" s="155"/>
      <c r="K330" s="155"/>
      <c r="L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AB330" s="360"/>
    </row>
    <row r="331" spans="8:28" ht="12.75">
      <c r="H331" s="155"/>
      <c r="I331" s="155"/>
      <c r="J331" s="155"/>
      <c r="K331" s="155"/>
      <c r="L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AB331" s="360"/>
    </row>
    <row r="332" spans="8:28" ht="12.75">
      <c r="H332" s="155"/>
      <c r="I332" s="155"/>
      <c r="J332" s="155"/>
      <c r="K332" s="155"/>
      <c r="L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AB332" s="360"/>
    </row>
    <row r="333" spans="8:28" ht="12.75">
      <c r="H333" s="155"/>
      <c r="I333" s="155"/>
      <c r="J333" s="155"/>
      <c r="K333" s="155"/>
      <c r="L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AB333" s="360"/>
    </row>
    <row r="334" spans="8:28" ht="12.75">
      <c r="H334" s="155"/>
      <c r="I334" s="155"/>
      <c r="J334" s="155"/>
      <c r="K334" s="155"/>
      <c r="L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AB334" s="360"/>
    </row>
    <row r="335" spans="8:28" ht="12.75">
      <c r="H335" s="155"/>
      <c r="I335" s="155"/>
      <c r="J335" s="155"/>
      <c r="K335" s="155"/>
      <c r="L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AB335" s="360"/>
    </row>
    <row r="336" spans="8:28" ht="12.75">
      <c r="H336" s="155"/>
      <c r="I336" s="155"/>
      <c r="J336" s="155"/>
      <c r="K336" s="155"/>
      <c r="L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AB336" s="360"/>
    </row>
    <row r="337" spans="8:28" ht="12.75">
      <c r="H337" s="155"/>
      <c r="I337" s="155"/>
      <c r="J337" s="155"/>
      <c r="K337" s="155"/>
      <c r="L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AB337" s="360"/>
    </row>
    <row r="338" spans="8:28" ht="12.75">
      <c r="H338" s="155"/>
      <c r="I338" s="155"/>
      <c r="J338" s="155"/>
      <c r="K338" s="155"/>
      <c r="L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AB338" s="360"/>
    </row>
    <row r="339" spans="8:28" ht="12.75">
      <c r="H339" s="155"/>
      <c r="I339" s="155"/>
      <c r="J339" s="155"/>
      <c r="K339" s="155"/>
      <c r="L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AB339" s="360"/>
    </row>
    <row r="340" spans="8:28" ht="12.75">
      <c r="H340" s="155"/>
      <c r="I340" s="155"/>
      <c r="J340" s="155"/>
      <c r="K340" s="155"/>
      <c r="L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AB340" s="360"/>
    </row>
    <row r="341" spans="8:28" ht="12.75">
      <c r="H341" s="155"/>
      <c r="I341" s="155"/>
      <c r="J341" s="155"/>
      <c r="K341" s="155"/>
      <c r="L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AB341" s="360"/>
    </row>
    <row r="342" spans="8:28" ht="12.75">
      <c r="H342" s="155"/>
      <c r="I342" s="155"/>
      <c r="J342" s="155"/>
      <c r="K342" s="155"/>
      <c r="L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AB342" s="360"/>
    </row>
    <row r="343" spans="8:28" ht="12.75">
      <c r="H343" s="155"/>
      <c r="I343" s="155"/>
      <c r="J343" s="155"/>
      <c r="K343" s="155"/>
      <c r="L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AB343" s="360"/>
    </row>
    <row r="344" spans="8:28" ht="12.75">
      <c r="H344" s="155"/>
      <c r="I344" s="155"/>
      <c r="J344" s="155"/>
      <c r="K344" s="155"/>
      <c r="L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AB344" s="360"/>
    </row>
    <row r="345" spans="8:28" ht="12.75">
      <c r="H345" s="155"/>
      <c r="I345" s="155"/>
      <c r="J345" s="155"/>
      <c r="K345" s="155"/>
      <c r="L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AB345" s="360"/>
    </row>
    <row r="346" spans="8:28" ht="12.75">
      <c r="H346" s="155"/>
      <c r="I346" s="155"/>
      <c r="J346" s="155"/>
      <c r="K346" s="155"/>
      <c r="L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AB346" s="360"/>
    </row>
    <row r="347" spans="8:28" ht="12.75">
      <c r="H347" s="155"/>
      <c r="I347" s="155"/>
      <c r="J347" s="155"/>
      <c r="K347" s="155"/>
      <c r="L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AB347" s="360"/>
    </row>
    <row r="348" spans="8:28" ht="12.75">
      <c r="H348" s="155"/>
      <c r="I348" s="155"/>
      <c r="J348" s="155"/>
      <c r="K348" s="155"/>
      <c r="L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AB348" s="360"/>
    </row>
    <row r="349" spans="8:28" ht="12.75">
      <c r="H349" s="155"/>
      <c r="I349" s="155"/>
      <c r="J349" s="155"/>
      <c r="K349" s="155"/>
      <c r="L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AB349" s="360"/>
    </row>
    <row r="350" spans="8:28" ht="12.75">
      <c r="H350" s="155"/>
      <c r="I350" s="155"/>
      <c r="J350" s="155"/>
      <c r="K350" s="155"/>
      <c r="L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AB350" s="360"/>
    </row>
    <row r="351" spans="8:28" ht="12.75">
      <c r="H351" s="155"/>
      <c r="I351" s="155"/>
      <c r="J351" s="155"/>
      <c r="K351" s="155"/>
      <c r="L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AB351" s="360"/>
    </row>
    <row r="352" spans="8:28" ht="12.75">
      <c r="H352" s="155"/>
      <c r="I352" s="155"/>
      <c r="J352" s="155"/>
      <c r="K352" s="155"/>
      <c r="L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AB352" s="360"/>
    </row>
    <row r="353" spans="8:28" ht="12.75">
      <c r="H353" s="155"/>
      <c r="I353" s="155"/>
      <c r="J353" s="155"/>
      <c r="K353" s="155"/>
      <c r="L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AB353" s="360"/>
    </row>
    <row r="354" spans="8:28" ht="12.75">
      <c r="H354" s="155"/>
      <c r="I354" s="155"/>
      <c r="J354" s="155"/>
      <c r="K354" s="155"/>
      <c r="L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AB354" s="360"/>
    </row>
    <row r="355" spans="8:28" ht="12.75">
      <c r="H355" s="155"/>
      <c r="I355" s="155"/>
      <c r="J355" s="155"/>
      <c r="K355" s="155"/>
      <c r="L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AB355" s="360"/>
    </row>
    <row r="356" spans="8:28" ht="12.75">
      <c r="H356" s="155"/>
      <c r="I356" s="155"/>
      <c r="J356" s="155"/>
      <c r="K356" s="155"/>
      <c r="L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AB356" s="360"/>
    </row>
    <row r="357" spans="8:28" ht="12.75">
      <c r="H357" s="155"/>
      <c r="I357" s="155"/>
      <c r="J357" s="155"/>
      <c r="K357" s="155"/>
      <c r="L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AB357" s="360"/>
    </row>
    <row r="358" spans="8:28" ht="12.75">
      <c r="H358" s="155"/>
      <c r="I358" s="155"/>
      <c r="J358" s="155"/>
      <c r="K358" s="155"/>
      <c r="L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AB358" s="360"/>
    </row>
    <row r="359" spans="8:28" ht="12.75">
      <c r="H359" s="155"/>
      <c r="I359" s="155"/>
      <c r="J359" s="155"/>
      <c r="K359" s="155"/>
      <c r="L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AB359" s="360"/>
    </row>
    <row r="360" spans="8:28" ht="12.75">
      <c r="H360" s="155"/>
      <c r="I360" s="155"/>
      <c r="J360" s="155"/>
      <c r="K360" s="155"/>
      <c r="L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AB360" s="360"/>
    </row>
    <row r="361" spans="8:28" ht="12.75">
      <c r="H361" s="155"/>
      <c r="I361" s="155"/>
      <c r="J361" s="155"/>
      <c r="K361" s="155"/>
      <c r="L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AB361" s="360"/>
    </row>
    <row r="362" spans="8:28" ht="12.75">
      <c r="H362" s="155"/>
      <c r="I362" s="155"/>
      <c r="J362" s="155"/>
      <c r="K362" s="155"/>
      <c r="L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AB362" s="360"/>
    </row>
    <row r="363" spans="8:28" ht="12.75">
      <c r="H363" s="155"/>
      <c r="I363" s="155"/>
      <c r="J363" s="155"/>
      <c r="K363" s="155"/>
      <c r="L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AB363" s="360"/>
    </row>
    <row r="364" spans="8:28" ht="12.75">
      <c r="H364" s="155"/>
      <c r="I364" s="155"/>
      <c r="J364" s="155"/>
      <c r="K364" s="155"/>
      <c r="L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AB364" s="360"/>
    </row>
    <row r="365" spans="8:28" ht="12.75">
      <c r="H365" s="155"/>
      <c r="I365" s="155"/>
      <c r="J365" s="155"/>
      <c r="K365" s="155"/>
      <c r="L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AB365" s="360"/>
    </row>
    <row r="366" spans="8:28" ht="12.75">
      <c r="H366" s="155"/>
      <c r="I366" s="155"/>
      <c r="J366" s="155"/>
      <c r="K366" s="155"/>
      <c r="L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AB366" s="360"/>
    </row>
    <row r="367" spans="8:28" ht="12.75">
      <c r="H367" s="155"/>
      <c r="I367" s="155"/>
      <c r="J367" s="155"/>
      <c r="K367" s="155"/>
      <c r="L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AB367" s="360"/>
    </row>
    <row r="368" spans="8:28" ht="12.75">
      <c r="H368" s="155"/>
      <c r="I368" s="155"/>
      <c r="J368" s="155"/>
      <c r="K368" s="155"/>
      <c r="L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AB368" s="360"/>
    </row>
    <row r="369" spans="8:28" ht="12.75">
      <c r="H369" s="155"/>
      <c r="I369" s="155"/>
      <c r="J369" s="155"/>
      <c r="K369" s="155"/>
      <c r="L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AB369" s="360"/>
    </row>
    <row r="370" spans="8:28" ht="12.75">
      <c r="H370" s="155"/>
      <c r="I370" s="155"/>
      <c r="J370" s="155"/>
      <c r="K370" s="155"/>
      <c r="L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AB370" s="360"/>
    </row>
    <row r="371" spans="8:28" ht="12.75">
      <c r="H371" s="155"/>
      <c r="I371" s="155"/>
      <c r="J371" s="155"/>
      <c r="K371" s="155"/>
      <c r="L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AB371" s="360"/>
    </row>
    <row r="372" spans="8:28" ht="12.75">
      <c r="H372" s="155"/>
      <c r="I372" s="155"/>
      <c r="J372" s="155"/>
      <c r="K372" s="155"/>
      <c r="L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AB372" s="360"/>
    </row>
    <row r="373" spans="8:28" ht="12.75">
      <c r="H373" s="155"/>
      <c r="I373" s="155"/>
      <c r="J373" s="155"/>
      <c r="K373" s="155"/>
      <c r="L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AB373" s="360"/>
    </row>
    <row r="374" spans="8:28" ht="12.75">
      <c r="H374" s="155"/>
      <c r="I374" s="155"/>
      <c r="J374" s="155"/>
      <c r="K374" s="155"/>
      <c r="L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AB374" s="360"/>
    </row>
    <row r="375" spans="8:28" ht="12.75">
      <c r="H375" s="155"/>
      <c r="I375" s="155"/>
      <c r="J375" s="155"/>
      <c r="K375" s="155"/>
      <c r="L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AB375" s="360"/>
    </row>
    <row r="376" spans="8:28" ht="12.75">
      <c r="H376" s="155"/>
      <c r="I376" s="155"/>
      <c r="J376" s="155"/>
      <c r="K376" s="155"/>
      <c r="L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AB376" s="360"/>
    </row>
    <row r="377" spans="8:28" ht="12.75">
      <c r="H377" s="155"/>
      <c r="I377" s="155"/>
      <c r="J377" s="155"/>
      <c r="K377" s="155"/>
      <c r="L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AB377" s="360"/>
    </row>
    <row r="378" spans="8:28" ht="12.75">
      <c r="H378" s="155"/>
      <c r="I378" s="155"/>
      <c r="J378" s="155"/>
      <c r="K378" s="155"/>
      <c r="L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AB378" s="360"/>
    </row>
    <row r="379" spans="8:28" ht="12.75">
      <c r="H379" s="155"/>
      <c r="I379" s="155"/>
      <c r="J379" s="155"/>
      <c r="K379" s="155"/>
      <c r="L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AB379" s="360"/>
    </row>
    <row r="380" spans="8:28" ht="12.75">
      <c r="H380" s="155"/>
      <c r="I380" s="155"/>
      <c r="J380" s="155"/>
      <c r="K380" s="155"/>
      <c r="L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AB380" s="360"/>
    </row>
    <row r="381" spans="8:28" ht="12.75">
      <c r="H381" s="155"/>
      <c r="I381" s="155"/>
      <c r="J381" s="155"/>
      <c r="K381" s="155"/>
      <c r="L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AB381" s="360"/>
    </row>
    <row r="382" spans="8:28" ht="12.75">
      <c r="H382" s="155"/>
      <c r="I382" s="155"/>
      <c r="J382" s="155"/>
      <c r="K382" s="155"/>
      <c r="L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AB382" s="360"/>
    </row>
    <row r="383" spans="8:28" ht="12.75">
      <c r="H383" s="155"/>
      <c r="I383" s="155"/>
      <c r="J383" s="155"/>
      <c r="K383" s="155"/>
      <c r="L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AB383" s="360"/>
    </row>
    <row r="384" spans="8:28" ht="12.75">
      <c r="H384" s="155"/>
      <c r="I384" s="155"/>
      <c r="J384" s="155"/>
      <c r="K384" s="155"/>
      <c r="L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AB384" s="360"/>
    </row>
    <row r="385" spans="8:28" ht="12.75">
      <c r="H385" s="155"/>
      <c r="I385" s="155"/>
      <c r="J385" s="155"/>
      <c r="K385" s="155"/>
      <c r="L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AB385" s="360"/>
    </row>
    <row r="386" spans="8:28" ht="12.75">
      <c r="H386" s="155"/>
      <c r="I386" s="155"/>
      <c r="J386" s="155"/>
      <c r="K386" s="155"/>
      <c r="L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AB386" s="360"/>
    </row>
    <row r="387" spans="8:28" ht="12.75">
      <c r="H387" s="155"/>
      <c r="I387" s="155"/>
      <c r="J387" s="155"/>
      <c r="K387" s="155"/>
      <c r="L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AB387" s="360"/>
    </row>
    <row r="388" spans="8:28" ht="12.75">
      <c r="H388" s="155"/>
      <c r="I388" s="155"/>
      <c r="J388" s="155"/>
      <c r="K388" s="155"/>
      <c r="L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AB388" s="360"/>
    </row>
    <row r="389" spans="8:28" ht="12.75">
      <c r="H389" s="155"/>
      <c r="I389" s="155"/>
      <c r="J389" s="155"/>
      <c r="K389" s="155"/>
      <c r="L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AB389" s="360"/>
    </row>
    <row r="390" spans="8:28" ht="12.75">
      <c r="H390" s="155"/>
      <c r="I390" s="155"/>
      <c r="J390" s="155"/>
      <c r="K390" s="155"/>
      <c r="L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AB390" s="360"/>
    </row>
    <row r="391" spans="8:28" ht="12.75">
      <c r="H391" s="155"/>
      <c r="I391" s="155"/>
      <c r="J391" s="155"/>
      <c r="K391" s="155"/>
      <c r="L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AB391" s="360"/>
    </row>
    <row r="392" spans="8:28" ht="12.75">
      <c r="H392" s="155"/>
      <c r="I392" s="155"/>
      <c r="J392" s="155"/>
      <c r="K392" s="155"/>
      <c r="L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AB392" s="360"/>
    </row>
    <row r="393" spans="8:28" ht="12.75">
      <c r="H393" s="155"/>
      <c r="I393" s="155"/>
      <c r="J393" s="155"/>
      <c r="K393" s="155"/>
      <c r="L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AB393" s="360"/>
    </row>
    <row r="394" spans="8:28" ht="12.75">
      <c r="H394" s="155"/>
      <c r="I394" s="155"/>
      <c r="J394" s="155"/>
      <c r="K394" s="155"/>
      <c r="L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AB394" s="360"/>
    </row>
    <row r="395" spans="8:28" ht="12.75">
      <c r="H395" s="155"/>
      <c r="I395" s="155"/>
      <c r="J395" s="155"/>
      <c r="K395" s="155"/>
      <c r="L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AB395" s="360"/>
    </row>
    <row r="396" spans="8:28" ht="12.75">
      <c r="H396" s="155"/>
      <c r="I396" s="155"/>
      <c r="J396" s="155"/>
      <c r="K396" s="155"/>
      <c r="L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AB396" s="360"/>
    </row>
    <row r="397" spans="8:28" ht="12.75">
      <c r="H397" s="155"/>
      <c r="I397" s="155"/>
      <c r="J397" s="155"/>
      <c r="K397" s="155"/>
      <c r="L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AB397" s="360"/>
    </row>
    <row r="398" spans="8:28" ht="12.75">
      <c r="H398" s="155"/>
      <c r="I398" s="155"/>
      <c r="J398" s="155"/>
      <c r="K398" s="155"/>
      <c r="L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AB398" s="360"/>
    </row>
    <row r="399" spans="8:28" ht="12.75">
      <c r="H399" s="155"/>
      <c r="I399" s="155"/>
      <c r="J399" s="155"/>
      <c r="K399" s="155"/>
      <c r="L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AB399" s="360"/>
    </row>
    <row r="400" spans="8:28" ht="12.75">
      <c r="H400" s="155"/>
      <c r="I400" s="155"/>
      <c r="J400" s="155"/>
      <c r="K400" s="155"/>
      <c r="L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AB400" s="360"/>
    </row>
    <row r="401" spans="8:28" ht="12.75">
      <c r="H401" s="155"/>
      <c r="I401" s="155"/>
      <c r="J401" s="155"/>
      <c r="K401" s="155"/>
      <c r="L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AB401" s="360"/>
    </row>
    <row r="402" spans="8:28" ht="12.75">
      <c r="H402" s="155"/>
      <c r="I402" s="155"/>
      <c r="J402" s="155"/>
      <c r="K402" s="155"/>
      <c r="L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AB402" s="360"/>
    </row>
    <row r="403" spans="8:28" ht="12.75">
      <c r="H403" s="155"/>
      <c r="I403" s="155"/>
      <c r="J403" s="155"/>
      <c r="K403" s="155"/>
      <c r="L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AB403" s="360"/>
    </row>
    <row r="404" spans="8:28" ht="12.75">
      <c r="H404" s="155"/>
      <c r="I404" s="155"/>
      <c r="J404" s="155"/>
      <c r="K404" s="155"/>
      <c r="L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AB404" s="360"/>
    </row>
    <row r="405" spans="8:28" ht="12.75">
      <c r="H405" s="155"/>
      <c r="I405" s="155"/>
      <c r="J405" s="155"/>
      <c r="K405" s="155"/>
      <c r="L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AB405" s="360"/>
    </row>
    <row r="406" spans="8:28" ht="12.75">
      <c r="H406" s="155"/>
      <c r="I406" s="155"/>
      <c r="J406" s="155"/>
      <c r="K406" s="155"/>
      <c r="L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AB406" s="360"/>
    </row>
    <row r="407" spans="8:28" ht="12.75">
      <c r="H407" s="155"/>
      <c r="I407" s="155"/>
      <c r="J407" s="155"/>
      <c r="K407" s="155"/>
      <c r="L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AB407" s="360"/>
    </row>
    <row r="408" spans="8:28" ht="12.75">
      <c r="H408" s="155"/>
      <c r="I408" s="155"/>
      <c r="J408" s="155"/>
      <c r="K408" s="155"/>
      <c r="L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AB408" s="360"/>
    </row>
    <row r="409" spans="8:28" ht="12.75">
      <c r="H409" s="155"/>
      <c r="I409" s="155"/>
      <c r="J409" s="155"/>
      <c r="K409" s="155"/>
      <c r="L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AB409" s="360"/>
    </row>
    <row r="410" spans="8:28" ht="12.75">
      <c r="H410" s="155"/>
      <c r="I410" s="155"/>
      <c r="J410" s="155"/>
      <c r="K410" s="155"/>
      <c r="L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AB410" s="360"/>
    </row>
    <row r="411" spans="8:28" ht="12.75">
      <c r="H411" s="155"/>
      <c r="I411" s="155"/>
      <c r="J411" s="155"/>
      <c r="K411" s="155"/>
      <c r="L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AB411" s="360"/>
    </row>
    <row r="412" spans="8:28" ht="12.75">
      <c r="H412" s="155"/>
      <c r="I412" s="155"/>
      <c r="J412" s="155"/>
      <c r="K412" s="155"/>
      <c r="L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AB412" s="360"/>
    </row>
    <row r="413" spans="8:28" ht="12.75">
      <c r="H413" s="155"/>
      <c r="I413" s="155"/>
      <c r="J413" s="155"/>
      <c r="K413" s="155"/>
      <c r="L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AB413" s="360"/>
    </row>
    <row r="414" spans="8:28" ht="12.75">
      <c r="H414" s="155"/>
      <c r="I414" s="155"/>
      <c r="J414" s="155"/>
      <c r="K414" s="155"/>
      <c r="L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AB414" s="360"/>
    </row>
    <row r="415" spans="8:28" ht="12.75">
      <c r="H415" s="155"/>
      <c r="I415" s="155"/>
      <c r="J415" s="155"/>
      <c r="K415" s="155"/>
      <c r="L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AB415" s="360"/>
    </row>
    <row r="416" spans="8:28" ht="12.75">
      <c r="H416" s="155"/>
      <c r="I416" s="155"/>
      <c r="J416" s="155"/>
      <c r="K416" s="155"/>
      <c r="L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AB416" s="360"/>
    </row>
    <row r="417" spans="8:28" ht="12.75">
      <c r="H417" s="155"/>
      <c r="I417" s="155"/>
      <c r="J417" s="155"/>
      <c r="K417" s="155"/>
      <c r="L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AB417" s="360"/>
    </row>
    <row r="418" spans="8:28" ht="12.75">
      <c r="H418" s="155"/>
      <c r="I418" s="155"/>
      <c r="J418" s="155"/>
      <c r="K418" s="155"/>
      <c r="L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AB418" s="360"/>
    </row>
    <row r="419" spans="8:28" ht="12.75">
      <c r="H419" s="155"/>
      <c r="I419" s="155"/>
      <c r="J419" s="155"/>
      <c r="K419" s="155"/>
      <c r="L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AB419" s="360"/>
    </row>
    <row r="420" spans="8:28" ht="12.75">
      <c r="H420" s="155"/>
      <c r="I420" s="155"/>
      <c r="J420" s="155"/>
      <c r="K420" s="155"/>
      <c r="L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AB420" s="360"/>
    </row>
    <row r="421" spans="8:28" ht="12.75">
      <c r="H421" s="155"/>
      <c r="I421" s="155"/>
      <c r="J421" s="155"/>
      <c r="K421" s="155"/>
      <c r="L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AB421" s="360"/>
    </row>
  </sheetData>
  <sheetProtection/>
  <mergeCells count="1">
    <mergeCell ref="H9:J9"/>
  </mergeCells>
  <printOptions/>
  <pageMargins left="0.75" right="0.75" top="1" bottom="1" header="0.5" footer="0.5"/>
  <pageSetup horizontalDpi="600" verticalDpi="600" orientation="portrait" paperSize="9" scale="75" r:id="rId1"/>
  <rowBreaks count="3" manualBreakCount="3">
    <brk id="78" max="255" man="1"/>
    <brk id="126" max="255" man="1"/>
    <brk id="18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view="pageLayout" zoomScale="0" zoomScalePageLayoutView="0" workbookViewId="0" topLeftCell="A34">
      <selection activeCell="G54" sqref="G54"/>
    </sheetView>
  </sheetViews>
  <sheetFormatPr defaultColWidth="9.140625" defaultRowHeight="12.75"/>
  <cols>
    <col min="1" max="1" width="4.28125" style="104" customWidth="1"/>
    <col min="2" max="2" width="4.140625" style="104" customWidth="1"/>
    <col min="3" max="3" width="5.140625" style="104" customWidth="1"/>
    <col min="4" max="4" width="20.8515625" style="104" customWidth="1"/>
    <col min="5" max="5" width="1.8515625" style="104" customWidth="1"/>
    <col min="6" max="6" width="5.57421875" style="104" customWidth="1"/>
    <col min="7" max="7" width="12.7109375" style="104" customWidth="1"/>
    <col min="8" max="8" width="2.140625" style="106" customWidth="1"/>
    <col min="9" max="9" width="21.8515625" style="104" customWidth="1"/>
    <col min="10" max="10" width="1.28515625" style="104" customWidth="1"/>
    <col min="11" max="11" width="13.140625" style="104" customWidth="1"/>
    <col min="12" max="12" width="0.85546875" style="104" customWidth="1"/>
    <col min="13" max="16384" width="9.140625" style="104" customWidth="1"/>
  </cols>
  <sheetData>
    <row r="1" spans="1:12" ht="15.75">
      <c r="A1" s="240" t="s">
        <v>899</v>
      </c>
      <c r="B1" s="29"/>
      <c r="C1" s="29"/>
      <c r="D1" s="29"/>
      <c r="E1" s="29"/>
      <c r="F1" s="102"/>
      <c r="G1" s="102"/>
      <c r="H1" s="128"/>
      <c r="I1" s="102"/>
      <c r="J1" s="178"/>
      <c r="K1" s="178"/>
      <c r="L1" s="129"/>
    </row>
    <row r="2" spans="1:12" ht="12.75" customHeight="1">
      <c r="A2" s="130"/>
      <c r="B2" s="109"/>
      <c r="C2" s="109"/>
      <c r="D2" s="109"/>
      <c r="E2" s="109"/>
      <c r="F2" s="109"/>
      <c r="G2" s="109"/>
      <c r="H2" s="109"/>
      <c r="I2" s="109"/>
      <c r="J2" s="179"/>
      <c r="K2" s="179"/>
      <c r="L2" s="131"/>
    </row>
    <row r="3" spans="1:12" ht="12.75" customHeight="1">
      <c r="A3" s="132"/>
      <c r="B3" s="102"/>
      <c r="C3" s="102"/>
      <c r="D3" s="102"/>
      <c r="E3" s="102"/>
      <c r="F3" s="102"/>
      <c r="G3" s="102"/>
      <c r="H3" s="128"/>
      <c r="I3" s="102"/>
      <c r="J3" s="179"/>
      <c r="K3" s="179"/>
      <c r="L3" s="131"/>
    </row>
    <row r="4" spans="1:12" ht="12.75" customHeight="1">
      <c r="A4" s="102"/>
      <c r="B4" s="102"/>
      <c r="C4" s="102"/>
      <c r="D4" s="102"/>
      <c r="E4" s="102"/>
      <c r="F4" s="102"/>
      <c r="G4" s="31" t="s">
        <v>516</v>
      </c>
      <c r="H4" s="34"/>
      <c r="I4" s="31" t="s">
        <v>37</v>
      </c>
      <c r="J4" s="134"/>
      <c r="K4" s="134"/>
      <c r="L4" s="116"/>
    </row>
    <row r="5" spans="1:12" ht="12.75" customHeight="1">
      <c r="A5" s="128"/>
      <c r="B5" s="128"/>
      <c r="C5" s="128"/>
      <c r="D5" s="128"/>
      <c r="E5" s="128"/>
      <c r="F5" s="102"/>
      <c r="G5" s="133"/>
      <c r="H5" s="134"/>
      <c r="I5" s="133"/>
      <c r="J5" s="134"/>
      <c r="K5" s="134"/>
      <c r="L5" s="116"/>
    </row>
    <row r="6" spans="1:12" ht="12.75" customHeight="1">
      <c r="A6" s="102"/>
      <c r="B6" s="102"/>
      <c r="C6" s="102"/>
      <c r="D6" s="102"/>
      <c r="E6" s="102"/>
      <c r="F6" s="102"/>
      <c r="G6" s="102"/>
      <c r="H6" s="128"/>
      <c r="I6" s="102"/>
      <c r="J6" s="179"/>
      <c r="K6" s="179"/>
      <c r="L6" s="131"/>
    </row>
    <row r="7" spans="1:12" ht="12.75" customHeight="1">
      <c r="A7" s="42" t="s">
        <v>269</v>
      </c>
      <c r="B7" s="29"/>
      <c r="C7" s="29"/>
      <c r="D7" s="29"/>
      <c r="E7" s="29"/>
      <c r="F7" s="29"/>
      <c r="G7" s="27">
        <v>6151</v>
      </c>
      <c r="H7" s="135"/>
      <c r="I7" s="197">
        <v>1</v>
      </c>
      <c r="J7" s="180"/>
      <c r="K7" s="180"/>
      <c r="L7" s="136"/>
    </row>
    <row r="8" spans="1:12" ht="12.75" customHeight="1">
      <c r="A8" s="109"/>
      <c r="B8" s="109"/>
      <c r="C8" s="109"/>
      <c r="D8" s="109"/>
      <c r="E8" s="109"/>
      <c r="F8" s="102"/>
      <c r="G8" s="109"/>
      <c r="H8" s="128"/>
      <c r="I8" s="109"/>
      <c r="J8" s="179"/>
      <c r="K8" s="179"/>
      <c r="L8" s="131"/>
    </row>
    <row r="9" spans="1:12" ht="12.75" customHeight="1">
      <c r="A9" s="102"/>
      <c r="B9" s="102"/>
      <c r="C9" s="102"/>
      <c r="D9" s="102"/>
      <c r="E9" s="102"/>
      <c r="F9" s="102"/>
      <c r="G9" s="102"/>
      <c r="H9" s="128"/>
      <c r="I9" s="102"/>
      <c r="J9" s="179"/>
      <c r="K9" s="179"/>
      <c r="L9" s="131"/>
    </row>
    <row r="10" spans="1:12" ht="12.75" customHeight="1">
      <c r="A10" s="29" t="s">
        <v>519</v>
      </c>
      <c r="B10" s="29"/>
      <c r="C10" s="29"/>
      <c r="D10" s="29"/>
      <c r="E10" s="29"/>
      <c r="F10" s="29"/>
      <c r="G10" s="29"/>
      <c r="H10" s="137"/>
      <c r="I10" s="29"/>
      <c r="J10" s="179"/>
      <c r="K10" s="179"/>
      <c r="L10" s="131"/>
    </row>
    <row r="11" spans="1:12" ht="12.75" customHeight="1">
      <c r="A11" s="29"/>
      <c r="B11" s="29"/>
      <c r="C11" s="29"/>
      <c r="D11" s="29"/>
      <c r="E11" s="29"/>
      <c r="F11" s="29"/>
      <c r="G11" s="29"/>
      <c r="H11" s="137"/>
      <c r="I11" s="29"/>
      <c r="J11" s="179"/>
      <c r="K11" s="179"/>
      <c r="L11" s="131"/>
    </row>
    <row r="12" spans="1:12" ht="12.75" customHeight="1">
      <c r="A12" s="29"/>
      <c r="B12" s="29"/>
      <c r="C12" s="29"/>
      <c r="D12" s="29" t="s">
        <v>270</v>
      </c>
      <c r="E12" s="29"/>
      <c r="F12" s="29"/>
      <c r="G12" s="12">
        <v>1007</v>
      </c>
      <c r="H12" s="253"/>
      <c r="I12" s="216">
        <f>+G12/$G$7*100</f>
        <v>16.37132173630304</v>
      </c>
      <c r="J12" s="181"/>
      <c r="K12" s="232"/>
      <c r="L12" s="138"/>
    </row>
    <row r="13" spans="1:12" ht="12.75" customHeight="1">
      <c r="A13" s="29"/>
      <c r="B13" s="29"/>
      <c r="C13" s="29"/>
      <c r="D13" s="29" t="s">
        <v>271</v>
      </c>
      <c r="E13" s="29"/>
      <c r="F13" s="29"/>
      <c r="G13" s="12">
        <v>233</v>
      </c>
      <c r="H13" s="253"/>
      <c r="I13" s="216">
        <f aca="true" t="shared" si="0" ref="I13:I56">+G13/$G$7*100</f>
        <v>3.7880019509022924</v>
      </c>
      <c r="J13" s="181"/>
      <c r="K13" s="232"/>
      <c r="L13" s="138"/>
    </row>
    <row r="14" spans="1:12" ht="12.75" customHeight="1">
      <c r="A14" s="29"/>
      <c r="B14" s="29"/>
      <c r="C14" s="29"/>
      <c r="D14" s="29" t="s">
        <v>272</v>
      </c>
      <c r="E14" s="29"/>
      <c r="F14" s="29"/>
      <c r="G14" s="12">
        <v>96</v>
      </c>
      <c r="H14" s="253"/>
      <c r="I14" s="216">
        <f t="shared" si="0"/>
        <v>1.5607218338481548</v>
      </c>
      <c r="J14" s="181"/>
      <c r="K14" s="232"/>
      <c r="L14" s="181"/>
    </row>
    <row r="15" spans="1:12" ht="12.75" customHeight="1">
      <c r="A15" s="29"/>
      <c r="B15" s="29"/>
      <c r="C15" s="29"/>
      <c r="D15" s="29" t="s">
        <v>273</v>
      </c>
      <c r="E15" s="29"/>
      <c r="F15" s="29"/>
      <c r="G15" s="12">
        <v>11</v>
      </c>
      <c r="H15" s="253"/>
      <c r="I15" s="216">
        <f t="shared" si="0"/>
        <v>0.17883271012843438</v>
      </c>
      <c r="J15" s="253"/>
      <c r="K15" s="181"/>
      <c r="L15" s="181"/>
    </row>
    <row r="16" spans="1:12" ht="12.75" customHeight="1">
      <c r="A16" s="29"/>
      <c r="B16" s="29"/>
      <c r="C16" s="29"/>
      <c r="D16" s="29" t="s">
        <v>274</v>
      </c>
      <c r="E16" s="29"/>
      <c r="F16" s="29"/>
      <c r="G16" s="12">
        <v>14</v>
      </c>
      <c r="H16" s="253"/>
      <c r="I16" s="216">
        <f t="shared" si="0"/>
        <v>0.22760526743618925</v>
      </c>
      <c r="J16" s="253"/>
      <c r="K16" s="181"/>
      <c r="L16" s="181"/>
    </row>
    <row r="17" spans="1:12" ht="12.75" customHeight="1">
      <c r="A17" s="29"/>
      <c r="B17" s="29"/>
      <c r="C17" s="29"/>
      <c r="D17" s="29"/>
      <c r="E17" s="29"/>
      <c r="F17" s="29"/>
      <c r="G17" s="12"/>
      <c r="H17" s="253"/>
      <c r="I17" s="216"/>
      <c r="J17" s="179"/>
      <c r="K17" s="179"/>
      <c r="L17" s="181"/>
    </row>
    <row r="18" spans="1:12" ht="12.75" customHeight="1">
      <c r="A18" s="29"/>
      <c r="B18" s="29" t="s">
        <v>517</v>
      </c>
      <c r="C18" s="29"/>
      <c r="D18" s="29"/>
      <c r="E18" s="29"/>
      <c r="F18" s="29"/>
      <c r="G18" s="12"/>
      <c r="H18" s="253"/>
      <c r="I18" s="216"/>
      <c r="J18" s="179"/>
      <c r="K18" s="179"/>
      <c r="L18" s="131"/>
    </row>
    <row r="19" spans="1:12" ht="12.75" customHeight="1">
      <c r="A19" s="29"/>
      <c r="B19" s="29"/>
      <c r="C19"/>
      <c r="D19" s="29" t="s">
        <v>275</v>
      </c>
      <c r="E19" s="29"/>
      <c r="F19" s="29"/>
      <c r="G19" s="12">
        <v>4149</v>
      </c>
      <c r="H19" s="1"/>
      <c r="I19" s="216">
        <f t="shared" si="0"/>
        <v>67.45244675662494</v>
      </c>
      <c r="J19" s="179"/>
      <c r="K19" s="179"/>
      <c r="L19" s="131"/>
    </row>
    <row r="20" spans="1:12" ht="12.75" customHeight="1">
      <c r="A20" s="29"/>
      <c r="B20" s="29"/>
      <c r="C20" s="29"/>
      <c r="D20" s="29" t="s">
        <v>900</v>
      </c>
      <c r="E20" s="29"/>
      <c r="F20" s="12"/>
      <c r="G20" s="29">
        <v>4</v>
      </c>
      <c r="H20" s="253"/>
      <c r="I20" s="216">
        <f t="shared" si="0"/>
        <v>0.06503007641033978</v>
      </c>
      <c r="J20" s="179"/>
      <c r="K20" s="179"/>
      <c r="L20" s="131"/>
    </row>
    <row r="21" spans="1:12" ht="12.75" customHeight="1">
      <c r="A21" s="29"/>
      <c r="B21" s="29"/>
      <c r="C21" s="29"/>
      <c r="D21" s="29" t="s">
        <v>629</v>
      </c>
      <c r="E21" s="29"/>
      <c r="F21" s="29"/>
      <c r="G21" s="29">
        <v>13</v>
      </c>
      <c r="H21" s="253"/>
      <c r="I21" s="216">
        <f t="shared" si="0"/>
        <v>0.21134774833360429</v>
      </c>
      <c r="J21" s="179"/>
      <c r="K21" s="179"/>
      <c r="L21" s="131"/>
    </row>
    <row r="22" spans="1:12" ht="12.75" customHeight="1">
      <c r="A22" s="29"/>
      <c r="B22" s="29"/>
      <c r="C22" s="29"/>
      <c r="D22" s="29" t="s">
        <v>509</v>
      </c>
      <c r="E22" s="29"/>
      <c r="F22" s="29"/>
      <c r="G22" s="29">
        <v>12</v>
      </c>
      <c r="H22" s="253"/>
      <c r="I22" s="216">
        <f t="shared" si="0"/>
        <v>0.19509022923101935</v>
      </c>
      <c r="J22" s="179"/>
      <c r="K22" s="179"/>
      <c r="L22" s="131"/>
    </row>
    <row r="23" spans="1:12" ht="12.75" customHeight="1">
      <c r="A23" s="29"/>
      <c r="B23" s="29"/>
      <c r="C23" s="29"/>
      <c r="D23" s="29" t="s">
        <v>276</v>
      </c>
      <c r="E23" s="29"/>
      <c r="F23" s="29"/>
      <c r="G23" s="29">
        <v>51</v>
      </c>
      <c r="H23" s="253"/>
      <c r="I23" s="216">
        <f t="shared" si="0"/>
        <v>0.8291334742318323</v>
      </c>
      <c r="J23" s="179"/>
      <c r="K23" s="179"/>
      <c r="L23" s="131"/>
    </row>
    <row r="24" spans="1:12" ht="12.75" customHeight="1">
      <c r="A24" s="29"/>
      <c r="B24" s="29"/>
      <c r="C24" s="29"/>
      <c r="D24" s="29" t="s">
        <v>277</v>
      </c>
      <c r="E24" s="29"/>
      <c r="F24" s="29"/>
      <c r="G24" s="29">
        <v>10</v>
      </c>
      <c r="H24" s="253"/>
      <c r="I24" s="216">
        <f t="shared" si="0"/>
        <v>0.16257519102584947</v>
      </c>
      <c r="J24" s="179"/>
      <c r="K24" s="179"/>
      <c r="L24" s="131"/>
    </row>
    <row r="25" spans="1:12" ht="12.75" customHeight="1">
      <c r="A25" s="29"/>
      <c r="B25" s="29"/>
      <c r="C25" s="29"/>
      <c r="D25" s="29" t="s">
        <v>558</v>
      </c>
      <c r="E25" s="29"/>
      <c r="F25" s="29"/>
      <c r="G25" s="29">
        <v>6</v>
      </c>
      <c r="H25" s="253"/>
      <c r="I25" s="216">
        <f t="shared" si="0"/>
        <v>0.09754511461550967</v>
      </c>
      <c r="J25" s="179"/>
      <c r="K25" s="179"/>
      <c r="L25" s="131"/>
    </row>
    <row r="26" spans="1:12" ht="12.75" customHeight="1">
      <c r="A26" s="29"/>
      <c r="B26" s="29"/>
      <c r="C26" s="29"/>
      <c r="D26" s="29" t="s">
        <v>901</v>
      </c>
      <c r="E26" s="29"/>
      <c r="F26" s="29"/>
      <c r="G26" s="29">
        <v>7</v>
      </c>
      <c r="H26" s="253"/>
      <c r="I26" s="216">
        <f t="shared" si="0"/>
        <v>0.11380263371809463</v>
      </c>
      <c r="J26" s="179"/>
      <c r="K26" s="179"/>
      <c r="L26" s="131"/>
    </row>
    <row r="27" spans="1:12" ht="12.75" customHeight="1">
      <c r="A27" s="29"/>
      <c r="B27" s="29"/>
      <c r="C27" s="29"/>
      <c r="D27" s="29" t="s">
        <v>278</v>
      </c>
      <c r="E27" s="29"/>
      <c r="F27" s="29"/>
      <c r="G27" s="29">
        <v>169</v>
      </c>
      <c r="H27" s="253"/>
      <c r="I27" s="216">
        <f t="shared" si="0"/>
        <v>2.747520728336856</v>
      </c>
      <c r="J27" s="179"/>
      <c r="K27" s="179"/>
      <c r="L27" s="131"/>
    </row>
    <row r="28" spans="1:12" ht="12.75" customHeight="1">
      <c r="A28" s="29"/>
      <c r="B28" s="29"/>
      <c r="C28" s="29"/>
      <c r="D28" s="29" t="s">
        <v>279</v>
      </c>
      <c r="E28" s="29"/>
      <c r="F28" s="29"/>
      <c r="G28" s="29">
        <v>63</v>
      </c>
      <c r="H28" s="253"/>
      <c r="I28" s="216">
        <f t="shared" si="0"/>
        <v>1.0242237034628514</v>
      </c>
      <c r="J28" s="179"/>
      <c r="K28" s="179"/>
      <c r="L28" s="131"/>
    </row>
    <row r="29" spans="1:12" ht="12.75" customHeight="1">
      <c r="A29" s="29"/>
      <c r="B29" s="29"/>
      <c r="C29" s="29"/>
      <c r="D29" s="29" t="s">
        <v>902</v>
      </c>
      <c r="E29"/>
      <c r="F29" s="29"/>
      <c r="G29" s="29">
        <v>3</v>
      </c>
      <c r="H29" s="253"/>
      <c r="I29" s="216">
        <f t="shared" si="0"/>
        <v>0.04877255730775484</v>
      </c>
      <c r="J29" s="179"/>
      <c r="K29" s="179"/>
      <c r="L29" s="131"/>
    </row>
    <row r="30" spans="1:12" ht="12.75" customHeight="1">
      <c r="A30" s="29"/>
      <c r="B30" s="29"/>
      <c r="C30" s="29"/>
      <c r="D30" s="29" t="s">
        <v>559</v>
      </c>
      <c r="E30" s="29"/>
      <c r="F30" s="29"/>
      <c r="G30" s="29">
        <v>6</v>
      </c>
      <c r="H30" s="253"/>
      <c r="I30" s="216">
        <f t="shared" si="0"/>
        <v>0.09754511461550967</v>
      </c>
      <c r="J30" s="179"/>
      <c r="K30" s="179"/>
      <c r="L30" s="131"/>
    </row>
    <row r="31" spans="1:12" ht="12.75" customHeight="1">
      <c r="A31" s="29"/>
      <c r="B31" s="29"/>
      <c r="C31" s="29"/>
      <c r="D31" s="29" t="s">
        <v>560</v>
      </c>
      <c r="E31" s="29"/>
      <c r="F31" s="29"/>
      <c r="G31" s="29">
        <v>24</v>
      </c>
      <c r="H31" s="253"/>
      <c r="I31" s="216">
        <f t="shared" si="0"/>
        <v>0.3901804584620387</v>
      </c>
      <c r="J31" s="179"/>
      <c r="K31" s="179"/>
      <c r="L31" s="131"/>
    </row>
    <row r="32" spans="1:12" ht="12.75" customHeight="1">
      <c r="A32" s="29"/>
      <c r="B32" s="29"/>
      <c r="C32" s="29"/>
      <c r="D32" s="29" t="s">
        <v>280</v>
      </c>
      <c r="E32" s="29"/>
      <c r="F32" s="29"/>
      <c r="G32" s="29">
        <v>10</v>
      </c>
      <c r="H32" s="253"/>
      <c r="I32" s="216">
        <f t="shared" si="0"/>
        <v>0.16257519102584947</v>
      </c>
      <c r="J32" s="179"/>
      <c r="K32" s="179"/>
      <c r="L32" s="131"/>
    </row>
    <row r="33" spans="1:12" ht="12.75" customHeight="1">
      <c r="A33" s="29"/>
      <c r="B33" s="29"/>
      <c r="C33" s="29"/>
      <c r="D33" s="29" t="s">
        <v>585</v>
      </c>
      <c r="E33" s="29"/>
      <c r="F33" s="29"/>
      <c r="G33" s="29">
        <v>4</v>
      </c>
      <c r="H33" s="253"/>
      <c r="I33" s="216">
        <f t="shared" si="0"/>
        <v>0.06503007641033978</v>
      </c>
      <c r="J33" s="179"/>
      <c r="K33" s="179"/>
      <c r="L33" s="131"/>
    </row>
    <row r="34" spans="1:12" ht="12.75" customHeight="1">
      <c r="A34" s="29"/>
      <c r="B34" s="29"/>
      <c r="C34" s="29"/>
      <c r="D34" s="29" t="s">
        <v>903</v>
      </c>
      <c r="E34" s="29"/>
      <c r="F34"/>
      <c r="G34" s="29">
        <v>3</v>
      </c>
      <c r="H34" s="1"/>
      <c r="I34" s="216">
        <f t="shared" si="0"/>
        <v>0.04877255730775484</v>
      </c>
      <c r="J34" s="179"/>
      <c r="K34" s="179"/>
      <c r="L34" s="131"/>
    </row>
    <row r="35" spans="1:12" ht="12.75" customHeight="1">
      <c r="A35" s="29"/>
      <c r="B35" s="29"/>
      <c r="C35"/>
      <c r="D35" s="29" t="s">
        <v>281</v>
      </c>
      <c r="E35" s="29"/>
      <c r="F35" s="29"/>
      <c r="G35" s="29">
        <v>11</v>
      </c>
      <c r="H35" s="253"/>
      <c r="I35" s="216">
        <f t="shared" si="0"/>
        <v>0.17883271012843438</v>
      </c>
      <c r="J35" s="179"/>
      <c r="K35" s="179"/>
      <c r="L35" s="131"/>
    </row>
    <row r="36" spans="1:12" ht="12.75" customHeight="1">
      <c r="A36" s="29"/>
      <c r="B36"/>
      <c r="C36" s="29"/>
      <c r="D36" s="29" t="s">
        <v>904</v>
      </c>
      <c r="E36" s="29"/>
      <c r="F36" s="29"/>
      <c r="G36" s="29">
        <v>3</v>
      </c>
      <c r="H36" s="253"/>
      <c r="I36" s="216">
        <f t="shared" si="0"/>
        <v>0.04877255730775484</v>
      </c>
      <c r="J36" s="179"/>
      <c r="K36" s="179"/>
      <c r="L36" s="131"/>
    </row>
    <row r="37" spans="1:12" ht="12.75" customHeight="1">
      <c r="A37" s="29"/>
      <c r="B37" s="29"/>
      <c r="C37" s="29"/>
      <c r="D37" t="s">
        <v>905</v>
      </c>
      <c r="E37" s="29"/>
      <c r="F37" s="29"/>
      <c r="G37" s="29">
        <v>6</v>
      </c>
      <c r="H37" s="253"/>
      <c r="I37" s="216">
        <f t="shared" si="0"/>
        <v>0.09754511461550967</v>
      </c>
      <c r="J37" s="179"/>
      <c r="K37" s="179"/>
      <c r="L37" s="131"/>
    </row>
    <row r="38" spans="1:12" ht="12.75" customHeight="1">
      <c r="A38" s="29"/>
      <c r="B38"/>
      <c r="C38" s="29"/>
      <c r="D38" s="29" t="s">
        <v>58</v>
      </c>
      <c r="E38"/>
      <c r="F38" s="29"/>
      <c r="G38" s="29">
        <v>18</v>
      </c>
      <c r="H38" s="1"/>
      <c r="I38" s="216">
        <f t="shared" si="0"/>
        <v>0.292635343846529</v>
      </c>
      <c r="J38" s="179"/>
      <c r="K38" s="179"/>
      <c r="L38" s="131"/>
    </row>
    <row r="39" spans="1:12" ht="12.75" customHeight="1">
      <c r="A39" s="29"/>
      <c r="B39"/>
      <c r="C39" s="29"/>
      <c r="D39" s="29"/>
      <c r="E39"/>
      <c r="F39" s="29"/>
      <c r="G39" s="29"/>
      <c r="H39" s="1"/>
      <c r="I39" s="216"/>
      <c r="J39" s="179"/>
      <c r="K39" s="179"/>
      <c r="L39" s="131"/>
    </row>
    <row r="40" spans="1:12" ht="12.75" customHeight="1">
      <c r="A40" s="29"/>
      <c r="B40" s="29" t="s">
        <v>518</v>
      </c>
      <c r="C40" s="29"/>
      <c r="D40" s="29"/>
      <c r="E40" s="29"/>
      <c r="F40" s="29"/>
      <c r="G40" s="12"/>
      <c r="H40" s="12"/>
      <c r="I40" s="216"/>
      <c r="J40" s="179"/>
      <c r="K40" s="179"/>
      <c r="L40" s="131"/>
    </row>
    <row r="41" spans="1:12" ht="12.75" customHeight="1">
      <c r="A41" s="29"/>
      <c r="B41" s="29"/>
      <c r="C41" s="29"/>
      <c r="D41" s="29"/>
      <c r="E41" s="29"/>
      <c r="F41" s="29"/>
      <c r="G41" s="12"/>
      <c r="H41" s="12"/>
      <c r="I41" s="216"/>
      <c r="J41" s="179"/>
      <c r="K41" s="179"/>
      <c r="L41" s="131"/>
    </row>
    <row r="42" spans="1:12" ht="12.75" customHeight="1">
      <c r="A42" s="29"/>
      <c r="B42" s="29"/>
      <c r="C42" s="29"/>
      <c r="D42" s="29" t="s">
        <v>282</v>
      </c>
      <c r="E42" s="29"/>
      <c r="F42" s="29"/>
      <c r="G42" s="12">
        <v>8</v>
      </c>
      <c r="H42" s="12"/>
      <c r="I42" s="216">
        <f t="shared" si="0"/>
        <v>0.13006015282067956</v>
      </c>
      <c r="J42" s="179"/>
      <c r="K42" s="179"/>
      <c r="L42" s="131"/>
    </row>
    <row r="43" spans="1:12" ht="12.75" customHeight="1">
      <c r="A43" s="29"/>
      <c r="B43" s="29"/>
      <c r="C43" s="29"/>
      <c r="D43" s="29" t="s">
        <v>584</v>
      </c>
      <c r="E43" s="29"/>
      <c r="F43" s="29"/>
      <c r="G43" s="12">
        <v>4</v>
      </c>
      <c r="H43" s="12"/>
      <c r="I43" s="216">
        <f t="shared" si="0"/>
        <v>0.06503007641033978</v>
      </c>
      <c r="J43" s="179"/>
      <c r="K43" s="179"/>
      <c r="L43" s="131"/>
    </row>
    <row r="44" spans="1:12" ht="12.75" customHeight="1">
      <c r="A44" s="29"/>
      <c r="B44" s="100"/>
      <c r="C44" s="29"/>
      <c r="D44" t="s">
        <v>906</v>
      </c>
      <c r="E44" s="29"/>
      <c r="F44" s="29"/>
      <c r="G44" s="12">
        <v>5</v>
      </c>
      <c r="H44" s="12"/>
      <c r="I44" s="216">
        <f t="shared" si="0"/>
        <v>0.08128759551292473</v>
      </c>
      <c r="J44" s="179"/>
      <c r="K44" s="179"/>
      <c r="L44" s="131"/>
    </row>
    <row r="45" spans="1:12" ht="12.75" customHeight="1">
      <c r="A45" s="29"/>
      <c r="B45" s="29"/>
      <c r="C45" s="29"/>
      <c r="D45" s="29" t="s">
        <v>907</v>
      </c>
      <c r="E45" s="29"/>
      <c r="F45" s="29"/>
      <c r="G45" s="12">
        <v>3</v>
      </c>
      <c r="H45" s="12"/>
      <c r="I45" s="216">
        <f t="shared" si="0"/>
        <v>0.04877255730775484</v>
      </c>
      <c r="J45" s="179"/>
      <c r="K45" s="179"/>
      <c r="L45" s="131"/>
    </row>
    <row r="46" spans="1:12" ht="12.75" customHeight="1">
      <c r="A46" s="29"/>
      <c r="B46" s="29"/>
      <c r="C46" s="29"/>
      <c r="D46" s="29" t="s">
        <v>908</v>
      </c>
      <c r="E46" s="29"/>
      <c r="F46" s="29"/>
      <c r="G46" s="29">
        <v>6</v>
      </c>
      <c r="H46" s="12"/>
      <c r="I46" s="216">
        <f t="shared" si="0"/>
        <v>0.09754511461550967</v>
      </c>
      <c r="J46" s="179"/>
      <c r="K46" s="179"/>
      <c r="L46" s="131"/>
    </row>
    <row r="47" spans="1:12" ht="12.75" customHeight="1">
      <c r="A47" s="137"/>
      <c r="B47" s="29"/>
      <c r="C47" s="29"/>
      <c r="D47" s="29" t="s">
        <v>319</v>
      </c>
      <c r="E47" s="29"/>
      <c r="F47" s="29"/>
      <c r="G47" s="12">
        <v>7</v>
      </c>
      <c r="H47" s="12"/>
      <c r="I47" s="216">
        <f t="shared" si="0"/>
        <v>0.11380263371809463</v>
      </c>
      <c r="J47" s="179"/>
      <c r="K47" s="29"/>
      <c r="L47" s="131"/>
    </row>
    <row r="48" spans="1:12" ht="12.75" customHeight="1">
      <c r="A48" s="29"/>
      <c r="B48" s="29"/>
      <c r="C48" s="29"/>
      <c r="D48" s="29" t="s">
        <v>909</v>
      </c>
      <c r="E48" s="29"/>
      <c r="F48" s="29"/>
      <c r="G48" s="12">
        <v>3</v>
      </c>
      <c r="H48" s="12"/>
      <c r="I48" s="216">
        <f t="shared" si="0"/>
        <v>0.04877255730775484</v>
      </c>
      <c r="J48" s="179"/>
      <c r="K48" s="179"/>
      <c r="L48" s="131"/>
    </row>
    <row r="49" spans="1:11" ht="12.75" customHeight="1">
      <c r="A49" s="188"/>
      <c r="B49" s="29"/>
      <c r="C49" s="29"/>
      <c r="D49" s="29" t="s">
        <v>910</v>
      </c>
      <c r="E49" s="29"/>
      <c r="F49" s="29"/>
      <c r="G49" s="12">
        <v>6</v>
      </c>
      <c r="H49" s="29"/>
      <c r="I49" s="216">
        <f t="shared" si="0"/>
        <v>0.09754511461550967</v>
      </c>
      <c r="J49" s="102"/>
      <c r="K49" s="102"/>
    </row>
    <row r="50" spans="2:9" ht="12.75" customHeight="1">
      <c r="B50" s="29"/>
      <c r="C50" s="29"/>
      <c r="D50" s="29" t="s">
        <v>911</v>
      </c>
      <c r="E50" s="29"/>
      <c r="F50" s="29"/>
      <c r="G50" s="12">
        <v>7</v>
      </c>
      <c r="H50" s="29"/>
      <c r="I50" s="216">
        <f t="shared" si="0"/>
        <v>0.11380263371809463</v>
      </c>
    </row>
    <row r="51" spans="2:9" ht="12.75" customHeight="1">
      <c r="B51" s="29"/>
      <c r="C51" s="29"/>
      <c r="D51" s="29" t="s">
        <v>283</v>
      </c>
      <c r="E51" s="29"/>
      <c r="F51" s="29"/>
      <c r="G51" s="12">
        <v>8</v>
      </c>
      <c r="H51" s="29"/>
      <c r="I51" s="216">
        <f t="shared" si="0"/>
        <v>0.13006015282067956</v>
      </c>
    </row>
    <row r="52" spans="2:9" ht="12.75" customHeight="1">
      <c r="B52" s="29"/>
      <c r="C52" s="29"/>
      <c r="D52" s="29" t="s">
        <v>1140</v>
      </c>
      <c r="E52" s="29"/>
      <c r="F52" s="29"/>
      <c r="G52" s="12">
        <v>6</v>
      </c>
      <c r="H52" s="29"/>
      <c r="I52" s="216">
        <f t="shared" si="0"/>
        <v>0.09754511461550967</v>
      </c>
    </row>
    <row r="53" spans="2:9" ht="12.75" customHeight="1">
      <c r="B53" s="29"/>
      <c r="C53" s="29"/>
      <c r="D53" s="29" t="s">
        <v>912</v>
      </c>
      <c r="E53" s="29"/>
      <c r="F53" s="29"/>
      <c r="G53" s="29">
        <v>4</v>
      </c>
      <c r="H53" s="29"/>
      <c r="I53" s="216">
        <f t="shared" si="0"/>
        <v>0.06503007641033978</v>
      </c>
    </row>
    <row r="54" spans="2:9" ht="12.75" customHeight="1">
      <c r="B54" s="29"/>
      <c r="C54" s="29"/>
      <c r="D54" s="29" t="s">
        <v>284</v>
      </c>
      <c r="E54" s="29"/>
      <c r="F54" s="29"/>
      <c r="G54" s="29">
        <v>102</v>
      </c>
      <c r="H54" s="29"/>
      <c r="I54" s="216">
        <f t="shared" si="0"/>
        <v>1.6582669484636645</v>
      </c>
    </row>
    <row r="55" spans="2:9" ht="12.75" customHeight="1">
      <c r="B55" s="29"/>
      <c r="C55" s="29"/>
      <c r="D55" s="29" t="s">
        <v>285</v>
      </c>
      <c r="E55" s="29"/>
      <c r="F55" s="29"/>
      <c r="G55" s="29">
        <v>14</v>
      </c>
      <c r="H55" s="137"/>
      <c r="I55" s="216">
        <f t="shared" si="0"/>
        <v>0.22760526743618925</v>
      </c>
    </row>
    <row r="56" spans="2:9" ht="12.75" customHeight="1">
      <c r="B56" s="29"/>
      <c r="C56" s="29"/>
      <c r="D56" s="29" t="s">
        <v>58</v>
      </c>
      <c r="E56" s="29"/>
      <c r="F56" s="29"/>
      <c r="G56" s="29">
        <v>35</v>
      </c>
      <c r="H56" s="29"/>
      <c r="I56" s="216">
        <f t="shared" si="0"/>
        <v>0.5690131685904731</v>
      </c>
    </row>
    <row r="57" spans="1:9" ht="12.75" customHeight="1">
      <c r="A57" s="291"/>
      <c r="B57" s="291"/>
      <c r="C57" s="291"/>
      <c r="D57" s="291"/>
      <c r="E57" s="291"/>
      <c r="F57" s="291"/>
      <c r="G57" s="292"/>
      <c r="H57" s="291"/>
      <c r="I57" s="293"/>
    </row>
    <row r="58" ht="12.75" customHeight="1"/>
    <row r="59" spans="1:9" ht="12.75" customHeight="1">
      <c r="A59" s="187" t="s">
        <v>1155</v>
      </c>
      <c r="B59" s="102"/>
      <c r="C59" s="102"/>
      <c r="D59" s="102"/>
      <c r="E59" s="102"/>
      <c r="F59" s="102"/>
      <c r="G59" s="102"/>
      <c r="H59" s="128"/>
      <c r="I59" s="102"/>
    </row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view="pageLayout" zoomScale="0" zoomScalePageLayoutView="0" workbookViewId="0" topLeftCell="A1">
      <selection activeCell="F16" sqref="F16"/>
    </sheetView>
  </sheetViews>
  <sheetFormatPr defaultColWidth="9.140625" defaultRowHeight="12.75"/>
  <cols>
    <col min="1" max="1" width="12.28125" style="0" customWidth="1"/>
    <col min="5" max="5" width="4.28125" style="0" customWidth="1"/>
    <col min="7" max="7" width="1.7109375" style="0" customWidth="1"/>
    <col min="8" max="8" width="4.140625" style="0" customWidth="1"/>
    <col min="9" max="9" width="1.7109375" style="0" customWidth="1"/>
    <col min="10" max="10" width="14.140625" style="0" customWidth="1"/>
    <col min="11" max="11" width="1.7109375" style="0" customWidth="1"/>
    <col min="12" max="12" width="4.140625" style="0" customWidth="1"/>
    <col min="13" max="13" width="1.7109375" style="0" customWidth="1"/>
    <col min="14" max="14" width="14.00390625" style="0" customWidth="1"/>
    <col min="15" max="15" width="1.7109375" style="0" customWidth="1"/>
    <col min="16" max="16" width="4.140625" style="0" customWidth="1"/>
  </cols>
  <sheetData>
    <row r="1" spans="1:16" ht="15.75">
      <c r="A1" s="243" t="s">
        <v>616</v>
      </c>
      <c r="B1" s="243" t="s">
        <v>1156</v>
      </c>
      <c r="C1" s="102"/>
      <c r="D1" s="102"/>
      <c r="E1" s="102"/>
      <c r="F1" s="102"/>
      <c r="G1" s="128"/>
      <c r="H1" s="128"/>
      <c r="I1" s="128"/>
      <c r="J1" s="102"/>
      <c r="K1" s="128"/>
      <c r="L1" s="179"/>
      <c r="M1" s="128"/>
      <c r="N1" s="102"/>
      <c r="O1" s="128"/>
      <c r="P1" s="179"/>
    </row>
    <row r="2" spans="1:16" ht="15.75">
      <c r="A2" s="243" t="s">
        <v>1179</v>
      </c>
      <c r="C2" s="102"/>
      <c r="D2" s="102"/>
      <c r="E2" s="102"/>
      <c r="F2" s="102"/>
      <c r="G2" s="128"/>
      <c r="H2" s="128"/>
      <c r="I2" s="128"/>
      <c r="J2" s="102"/>
      <c r="K2" s="128"/>
      <c r="L2" s="179"/>
      <c r="M2" s="128"/>
      <c r="N2" s="102"/>
      <c r="O2" s="128"/>
      <c r="P2" s="179"/>
    </row>
    <row r="3" spans="1:16" ht="8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4"/>
      <c r="M3" s="134"/>
      <c r="N3" s="128"/>
      <c r="O3" s="134"/>
      <c r="P3" s="256"/>
    </row>
    <row r="4" spans="1:16" ht="8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79"/>
      <c r="M4" s="134"/>
      <c r="N4" s="128"/>
      <c r="O4" s="134"/>
      <c r="P4" s="179"/>
    </row>
    <row r="5" spans="1:16" ht="12.75">
      <c r="A5" s="102"/>
      <c r="B5" s="102"/>
      <c r="C5" s="102"/>
      <c r="D5" s="102"/>
      <c r="E5" s="102"/>
      <c r="F5" s="31" t="s">
        <v>516</v>
      </c>
      <c r="G5" s="34"/>
      <c r="H5" s="34"/>
      <c r="I5" s="34"/>
      <c r="J5" s="31" t="s">
        <v>37</v>
      </c>
      <c r="K5" s="34"/>
      <c r="L5" s="134"/>
      <c r="M5" s="34"/>
      <c r="N5" s="128"/>
      <c r="O5" s="34"/>
      <c r="P5" s="134"/>
    </row>
    <row r="6" spans="1:16" ht="7.5" customHeight="1">
      <c r="A6" s="128"/>
      <c r="B6" s="128"/>
      <c r="C6" s="128"/>
      <c r="D6" s="128"/>
      <c r="E6" s="102"/>
      <c r="F6" s="133"/>
      <c r="G6" s="134"/>
      <c r="H6" s="134"/>
      <c r="I6" s="134"/>
      <c r="J6" s="133"/>
      <c r="K6" s="134"/>
      <c r="L6" s="134"/>
      <c r="M6" s="134"/>
      <c r="N6" s="128"/>
      <c r="O6" s="134"/>
      <c r="P6" s="134"/>
    </row>
    <row r="7" spans="1:16" ht="12.75">
      <c r="A7" s="102"/>
      <c r="B7" s="102"/>
      <c r="C7" s="102"/>
      <c r="D7" s="102"/>
      <c r="E7" s="102"/>
      <c r="F7" s="268"/>
      <c r="G7" s="128"/>
      <c r="H7" s="128"/>
      <c r="I7" s="128"/>
      <c r="J7" s="268"/>
      <c r="K7" s="128"/>
      <c r="L7" s="179"/>
      <c r="M7" s="128"/>
      <c r="N7" s="128"/>
      <c r="O7" s="128"/>
      <c r="P7" s="179"/>
    </row>
    <row r="8" spans="1:16" ht="12.75">
      <c r="A8" s="42" t="s">
        <v>269</v>
      </c>
      <c r="B8" s="29"/>
      <c r="C8" s="29"/>
      <c r="D8" s="29"/>
      <c r="E8" s="29"/>
      <c r="F8" s="27">
        <v>6151</v>
      </c>
      <c r="G8" s="135"/>
      <c r="H8" s="135"/>
      <c r="I8" s="135"/>
      <c r="J8" s="197">
        <v>1</v>
      </c>
      <c r="K8" s="135"/>
      <c r="L8" s="180"/>
      <c r="M8" s="135"/>
      <c r="N8" s="128"/>
      <c r="O8" s="135"/>
      <c r="P8" s="180"/>
    </row>
    <row r="9" spans="1:16" ht="6.75" customHeight="1">
      <c r="A9" s="109"/>
      <c r="B9" s="109"/>
      <c r="C9" s="109"/>
      <c r="D9" s="109"/>
      <c r="E9" s="102"/>
      <c r="F9" s="109"/>
      <c r="G9" s="128"/>
      <c r="H9" s="128"/>
      <c r="I9" s="128"/>
      <c r="J9" s="109"/>
      <c r="K9" s="128"/>
      <c r="L9" s="179"/>
      <c r="M9" s="128"/>
      <c r="N9" s="128"/>
      <c r="O9" s="128"/>
      <c r="P9" s="179"/>
    </row>
    <row r="10" spans="2:16" ht="6" customHeight="1">
      <c r="B10" s="29"/>
      <c r="C10" s="29"/>
      <c r="D10" s="29"/>
      <c r="E10" s="29"/>
      <c r="F10" s="31"/>
      <c r="G10" s="137"/>
      <c r="H10" s="137"/>
      <c r="I10" s="137"/>
      <c r="J10" s="31"/>
      <c r="K10" s="137"/>
      <c r="L10" s="182"/>
      <c r="M10" s="137"/>
      <c r="N10" s="182"/>
      <c r="O10" s="137"/>
      <c r="P10" s="182"/>
    </row>
    <row r="11" spans="1:16" ht="12.75">
      <c r="A11" s="45" t="s">
        <v>385</v>
      </c>
      <c r="B11" s="29"/>
      <c r="C11" s="29"/>
      <c r="D11" s="29" t="s">
        <v>512</v>
      </c>
      <c r="E11" s="29"/>
      <c r="F11" s="9">
        <v>82</v>
      </c>
      <c r="G11" s="29"/>
      <c r="H11" s="29"/>
      <c r="I11" s="29"/>
      <c r="J11" s="36">
        <f>+F11/$F$8*100</f>
        <v>1.3331165664119655</v>
      </c>
      <c r="K11" s="29"/>
      <c r="L11" s="182"/>
      <c r="M11" s="137"/>
      <c r="N11" s="182"/>
      <c r="O11" s="137"/>
      <c r="P11" s="182"/>
    </row>
    <row r="12" spans="1:16" ht="12.75">
      <c r="A12" s="45"/>
      <c r="B12" s="29"/>
      <c r="D12" s="29" t="s">
        <v>291</v>
      </c>
      <c r="E12" s="29"/>
      <c r="F12" s="9">
        <v>203</v>
      </c>
      <c r="G12" s="29"/>
      <c r="H12" s="29"/>
      <c r="I12" s="29"/>
      <c r="J12" s="36">
        <f aca="true" t="shared" si="0" ref="J12:J23">+F12/$F$8*100</f>
        <v>3.3002763778247437</v>
      </c>
      <c r="K12" s="29"/>
      <c r="L12" s="182"/>
      <c r="M12" s="137"/>
      <c r="N12" s="182"/>
      <c r="O12" s="137"/>
      <c r="P12" s="182"/>
    </row>
    <row r="13" spans="1:16" ht="12.75">
      <c r="A13" s="45"/>
      <c r="B13" s="29"/>
      <c r="C13" s="29"/>
      <c r="D13" s="37" t="s">
        <v>106</v>
      </c>
      <c r="E13" s="29"/>
      <c r="F13" s="9">
        <v>469</v>
      </c>
      <c r="G13" s="29"/>
      <c r="H13" s="29"/>
      <c r="I13" s="29"/>
      <c r="J13" s="36">
        <f t="shared" si="0"/>
        <v>7.62477645911234</v>
      </c>
      <c r="K13" s="29"/>
      <c r="L13" s="182"/>
      <c r="M13" s="137"/>
      <c r="N13" s="182"/>
      <c r="O13" s="137"/>
      <c r="P13" s="182"/>
    </row>
    <row r="14" spans="1:16" ht="12.75">
      <c r="A14" s="45"/>
      <c r="B14" s="29"/>
      <c r="C14" s="29"/>
      <c r="D14" s="29" t="s">
        <v>107</v>
      </c>
      <c r="E14" s="29"/>
      <c r="F14" s="9">
        <v>1599</v>
      </c>
      <c r="G14" s="29"/>
      <c r="H14" s="29"/>
      <c r="I14" s="29"/>
      <c r="J14" s="36">
        <f t="shared" si="0"/>
        <v>25.995773045033328</v>
      </c>
      <c r="K14" s="29"/>
      <c r="L14" s="182"/>
      <c r="M14" s="137"/>
      <c r="N14" s="182"/>
      <c r="O14" s="137"/>
      <c r="P14" s="182"/>
    </row>
    <row r="15" spans="1:16" ht="12.75">
      <c r="A15" s="45"/>
      <c r="B15" s="29"/>
      <c r="C15" s="29"/>
      <c r="D15" s="29" t="s">
        <v>108</v>
      </c>
      <c r="E15" s="29"/>
      <c r="F15" s="9">
        <v>1496</v>
      </c>
      <c r="G15" s="29"/>
      <c r="H15" s="29"/>
      <c r="I15" s="29"/>
      <c r="J15" s="36">
        <f t="shared" si="0"/>
        <v>24.321248577467077</v>
      </c>
      <c r="K15" s="29"/>
      <c r="L15" s="182"/>
      <c r="M15" s="137"/>
      <c r="N15" s="182"/>
      <c r="O15" s="137"/>
      <c r="P15" s="182"/>
    </row>
    <row r="16" spans="1:16" ht="12.75">
      <c r="A16" s="45"/>
      <c r="B16" s="29"/>
      <c r="C16" s="29"/>
      <c r="D16" s="29" t="s">
        <v>109</v>
      </c>
      <c r="E16" s="29"/>
      <c r="F16" s="9">
        <v>1111</v>
      </c>
      <c r="G16" s="29"/>
      <c r="H16" s="29"/>
      <c r="I16" s="29"/>
      <c r="J16" s="36">
        <f t="shared" si="0"/>
        <v>18.062103722971877</v>
      </c>
      <c r="K16" s="29"/>
      <c r="L16" s="182"/>
      <c r="M16" s="137"/>
      <c r="N16" s="182"/>
      <c r="O16" s="137"/>
      <c r="P16" s="182"/>
    </row>
    <row r="17" spans="1:16" ht="12.75">
      <c r="A17" s="45"/>
      <c r="B17" s="29"/>
      <c r="C17" s="29"/>
      <c r="D17" s="29" t="s">
        <v>287</v>
      </c>
      <c r="E17" s="29"/>
      <c r="F17" s="9">
        <v>810</v>
      </c>
      <c r="G17" s="29"/>
      <c r="H17" s="29"/>
      <c r="I17" s="29"/>
      <c r="J17" s="36">
        <f t="shared" si="0"/>
        <v>13.168590473093806</v>
      </c>
      <c r="K17" s="29"/>
      <c r="L17" s="182"/>
      <c r="M17" s="137"/>
      <c r="N17" s="182"/>
      <c r="O17" s="137"/>
      <c r="P17" s="182"/>
    </row>
    <row r="18" spans="1:16" ht="12.75">
      <c r="A18" s="45"/>
      <c r="B18" s="29"/>
      <c r="C18" s="29"/>
      <c r="D18" s="29" t="s">
        <v>288</v>
      </c>
      <c r="E18" s="29"/>
      <c r="F18" s="9">
        <v>381</v>
      </c>
      <c r="G18" s="29"/>
      <c r="H18" s="29"/>
      <c r="I18" s="29"/>
      <c r="J18" s="36">
        <f t="shared" si="0"/>
        <v>6.194114778084865</v>
      </c>
      <c r="K18" s="29"/>
      <c r="L18" s="182"/>
      <c r="M18" s="137"/>
      <c r="N18" s="182"/>
      <c r="O18" s="137"/>
      <c r="P18" s="182"/>
    </row>
    <row r="19" spans="1:16" ht="12.75">
      <c r="A19" s="45"/>
      <c r="B19" s="29"/>
      <c r="C19" s="29"/>
      <c r="D19" s="29"/>
      <c r="E19" s="29"/>
      <c r="F19" s="12"/>
      <c r="G19" s="29"/>
      <c r="H19" s="29"/>
      <c r="I19" s="29"/>
      <c r="J19" s="36"/>
      <c r="K19" s="29"/>
      <c r="L19" s="182"/>
      <c r="M19" s="137"/>
      <c r="N19" s="182"/>
      <c r="O19" s="137"/>
      <c r="P19" s="182"/>
    </row>
    <row r="20" spans="1:16" ht="12.75">
      <c r="A20" s="45" t="s">
        <v>386</v>
      </c>
      <c r="B20" s="29"/>
      <c r="C20" s="29"/>
      <c r="D20" s="29"/>
      <c r="E20" s="29"/>
      <c r="F20" s="12"/>
      <c r="G20" s="29"/>
      <c r="H20" s="29"/>
      <c r="I20" s="29"/>
      <c r="J20" s="36"/>
      <c r="K20" s="29"/>
      <c r="L20" s="182"/>
      <c r="M20" s="137"/>
      <c r="N20" s="182"/>
      <c r="O20" s="137"/>
      <c r="P20" s="182"/>
    </row>
    <row r="21" spans="1:16" ht="5.25" customHeight="1">
      <c r="A21" s="29"/>
      <c r="B21" s="29"/>
      <c r="C21" s="29"/>
      <c r="D21" s="29"/>
      <c r="E21" s="29"/>
      <c r="F21" s="12"/>
      <c r="G21" s="29"/>
      <c r="H21" s="29"/>
      <c r="I21" s="29"/>
      <c r="J21" s="36"/>
      <c r="K21" s="29"/>
      <c r="L21" s="182"/>
      <c r="M21" s="137"/>
      <c r="N21" s="182"/>
      <c r="O21" s="137"/>
      <c r="P21" s="182"/>
    </row>
    <row r="22" spans="1:16" ht="12.75">
      <c r="A22" s="29"/>
      <c r="B22" s="29"/>
      <c r="C22" s="29"/>
      <c r="D22" s="29" t="s">
        <v>289</v>
      </c>
      <c r="E22" s="29"/>
      <c r="F22" s="9">
        <v>6012</v>
      </c>
      <c r="G22" s="29"/>
      <c r="H22" s="29"/>
      <c r="I22" s="29"/>
      <c r="J22" s="36">
        <f t="shared" si="0"/>
        <v>97.7402048447407</v>
      </c>
      <c r="K22" s="29"/>
      <c r="L22" s="183"/>
      <c r="M22" s="137"/>
      <c r="N22" s="183"/>
      <c r="O22" s="137"/>
      <c r="P22" s="183"/>
    </row>
    <row r="23" spans="1:16" ht="12.75">
      <c r="A23" s="29"/>
      <c r="B23" s="29"/>
      <c r="C23" s="29"/>
      <c r="D23" s="29" t="s">
        <v>58</v>
      </c>
      <c r="E23" s="29"/>
      <c r="F23" s="9">
        <v>139</v>
      </c>
      <c r="G23" s="29"/>
      <c r="H23" s="29"/>
      <c r="I23" s="29"/>
      <c r="J23" s="36">
        <f t="shared" si="0"/>
        <v>2.259795155259307</v>
      </c>
      <c r="K23" s="29"/>
      <c r="L23" s="183"/>
      <c r="M23" s="137"/>
      <c r="N23" s="183"/>
      <c r="O23" s="137"/>
      <c r="P23" s="183"/>
    </row>
    <row r="24" spans="1:16" ht="12.75">
      <c r="A24" s="29"/>
      <c r="B24" s="29"/>
      <c r="C24" s="29"/>
      <c r="D24" s="29"/>
      <c r="E24" s="29"/>
      <c r="F24" s="12"/>
      <c r="G24" s="29"/>
      <c r="H24" s="29"/>
      <c r="I24" s="29"/>
      <c r="J24" s="36"/>
      <c r="K24" s="29"/>
      <c r="L24" s="182"/>
      <c r="M24" s="137"/>
      <c r="N24" s="182"/>
      <c r="O24" s="137"/>
      <c r="P24" s="182"/>
    </row>
    <row r="25" spans="1:16" ht="12.75">
      <c r="A25" s="45" t="s">
        <v>387</v>
      </c>
      <c r="B25" s="29"/>
      <c r="C25" s="29"/>
      <c r="D25" s="29"/>
      <c r="E25" s="29"/>
      <c r="F25" s="12"/>
      <c r="G25" s="29"/>
      <c r="H25" s="29"/>
      <c r="I25" s="29"/>
      <c r="J25" s="36"/>
      <c r="K25" s="29"/>
      <c r="L25" s="182"/>
      <c r="M25" s="137"/>
      <c r="N25" s="182"/>
      <c r="O25" s="137"/>
      <c r="P25" s="182"/>
    </row>
    <row r="26" spans="1:16" ht="8.25" customHeight="1">
      <c r="A26" s="29"/>
      <c r="B26" s="29"/>
      <c r="C26" s="29"/>
      <c r="D26" s="29"/>
      <c r="E26" s="29"/>
      <c r="F26" s="12"/>
      <c r="G26" s="29"/>
      <c r="H26" s="29"/>
      <c r="I26" s="29"/>
      <c r="J26" s="36"/>
      <c r="K26" s="29"/>
      <c r="L26" s="182"/>
      <c r="M26" s="137"/>
      <c r="N26" s="182"/>
      <c r="O26" s="137"/>
      <c r="P26" s="182"/>
    </row>
    <row r="27" spans="1:16" ht="12.75">
      <c r="A27" s="29"/>
      <c r="B27" s="29"/>
      <c r="C27" s="29"/>
      <c r="D27" s="29" t="s">
        <v>556</v>
      </c>
      <c r="E27" s="29"/>
      <c r="F27" s="9">
        <v>3989</v>
      </c>
      <c r="G27" s="29"/>
      <c r="H27" s="29"/>
      <c r="I27" s="29"/>
      <c r="J27" s="36">
        <f>+F27/$F$8*100</f>
        <v>64.85124370021134</v>
      </c>
      <c r="K27" s="29"/>
      <c r="L27" s="183"/>
      <c r="M27" s="137"/>
      <c r="N27" s="183"/>
      <c r="O27" s="137"/>
      <c r="P27" s="183"/>
    </row>
    <row r="28" spans="1:16" ht="12.75">
      <c r="A28" s="29"/>
      <c r="B28" s="29"/>
      <c r="C28" s="29"/>
      <c r="D28" s="406" t="s">
        <v>22</v>
      </c>
      <c r="E28" s="29"/>
      <c r="F28" s="9">
        <v>946</v>
      </c>
      <c r="G28" s="29"/>
      <c r="H28" s="29"/>
      <c r="I28" s="29"/>
      <c r="J28" s="36">
        <f>+F28/$F$8*100</f>
        <v>15.379613071045359</v>
      </c>
      <c r="K28" s="29"/>
      <c r="L28" s="183"/>
      <c r="M28" s="137"/>
      <c r="N28" s="183"/>
      <c r="O28" s="137"/>
      <c r="P28" s="183"/>
    </row>
    <row r="29" spans="1:16" ht="12.75">
      <c r="A29" s="29"/>
      <c r="B29" s="29"/>
      <c r="C29" s="29"/>
      <c r="D29" s="29" t="s">
        <v>292</v>
      </c>
      <c r="E29" s="29"/>
      <c r="F29" s="9">
        <v>826</v>
      </c>
      <c r="G29" s="29"/>
      <c r="H29" s="29"/>
      <c r="I29" s="29"/>
      <c r="J29" s="36">
        <f>+F29/$F$8*100</f>
        <v>13.428710778735164</v>
      </c>
      <c r="K29" s="29"/>
      <c r="L29" s="183"/>
      <c r="M29" s="137"/>
      <c r="N29" s="183"/>
      <c r="O29" s="137"/>
      <c r="P29" s="183"/>
    </row>
    <row r="30" spans="1:16" ht="12.75">
      <c r="A30" s="29"/>
      <c r="B30" s="29"/>
      <c r="C30" s="29"/>
      <c r="D30" s="29" t="s">
        <v>24</v>
      </c>
      <c r="E30" s="29"/>
      <c r="F30" s="9">
        <v>390</v>
      </c>
      <c r="G30" s="29"/>
      <c r="H30" s="29"/>
      <c r="I30" s="29"/>
      <c r="J30" s="36">
        <f>+F30/$F$8*100</f>
        <v>6.340432450008129</v>
      </c>
      <c r="K30" s="29"/>
      <c r="L30" s="183"/>
      <c r="M30" s="137"/>
      <c r="N30" s="183"/>
      <c r="O30" s="137"/>
      <c r="P30" s="183"/>
    </row>
    <row r="31" spans="1:16" ht="12.75">
      <c r="A31" s="109"/>
      <c r="B31" s="109"/>
      <c r="C31" s="109"/>
      <c r="D31" s="109"/>
      <c r="E31" s="109"/>
      <c r="F31" s="254"/>
      <c r="G31" s="109"/>
      <c r="H31" s="109"/>
      <c r="I31" s="109"/>
      <c r="J31" s="109"/>
      <c r="K31" s="109"/>
      <c r="L31" s="179"/>
      <c r="M31" s="128"/>
      <c r="N31" s="179"/>
      <c r="O31" s="128"/>
      <c r="P31" s="179"/>
    </row>
    <row r="32" spans="1:16" ht="7.5" customHeight="1">
      <c r="A32" s="102"/>
      <c r="B32" s="102"/>
      <c r="C32" s="102"/>
      <c r="D32" s="102"/>
      <c r="E32" s="102"/>
      <c r="F32" s="102"/>
      <c r="G32" s="128"/>
      <c r="H32" s="128"/>
      <c r="I32" s="128"/>
      <c r="J32" s="102"/>
      <c r="K32" s="128"/>
      <c r="L32" s="102"/>
      <c r="M32" s="128"/>
      <c r="N32" s="128"/>
      <c r="O32" s="128"/>
      <c r="P32" s="128"/>
    </row>
    <row r="33" spans="1:16" ht="12.75">
      <c r="A33" s="29" t="s">
        <v>375</v>
      </c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4"/>
      <c r="N33" s="4"/>
      <c r="O33" s="4"/>
      <c r="P33" s="4"/>
    </row>
    <row r="34" spans="1:16" ht="12.75">
      <c r="A34" s="105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244" t="s">
        <v>617</v>
      </c>
      <c r="B36" s="244" t="s">
        <v>1180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39"/>
      <c r="B37" s="140"/>
      <c r="C37" s="140"/>
      <c r="D37" s="140"/>
      <c r="E37" s="14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9" customHeight="1">
      <c r="A38" s="141"/>
      <c r="B38" s="142"/>
      <c r="C38" s="142"/>
      <c r="D38" s="142"/>
      <c r="E38" s="14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2.75">
      <c r="A39" s="101"/>
      <c r="B39" s="42"/>
      <c r="C39" s="29"/>
      <c r="D39" s="29"/>
      <c r="E39" s="143"/>
      <c r="F39" s="561" t="s">
        <v>271</v>
      </c>
      <c r="G39" s="561"/>
      <c r="H39" s="561"/>
      <c r="I39" s="182"/>
      <c r="J39" s="561" t="s">
        <v>270</v>
      </c>
      <c r="K39" s="561"/>
      <c r="L39" s="561"/>
      <c r="M39" s="182"/>
      <c r="N39" s="561" t="s">
        <v>275</v>
      </c>
      <c r="O39" s="561"/>
      <c r="P39" s="561"/>
    </row>
    <row r="40" spans="1:16" ht="5.25" customHeight="1">
      <c r="A40" s="101"/>
      <c r="B40" s="42"/>
      <c r="C40" s="29"/>
      <c r="D40" s="29"/>
      <c r="E40" s="143"/>
      <c r="F40" s="145"/>
      <c r="G40" s="145"/>
      <c r="H40" s="145"/>
      <c r="I40" s="144"/>
      <c r="J40" s="145"/>
      <c r="K40" s="145"/>
      <c r="L40" s="145"/>
      <c r="M40" s="144"/>
      <c r="N40" s="145"/>
      <c r="O40" s="145"/>
      <c r="P40" s="145"/>
    </row>
    <row r="41" spans="1:16" ht="7.5" customHeight="1">
      <c r="A41" s="101"/>
      <c r="B41" s="42"/>
      <c r="C41" s="29"/>
      <c r="D41" s="29"/>
      <c r="E41" s="143"/>
      <c r="F41" s="143"/>
      <c r="G41" s="144"/>
      <c r="H41" s="144"/>
      <c r="I41" s="144"/>
      <c r="J41" s="12"/>
      <c r="K41" s="144"/>
      <c r="L41" s="143"/>
      <c r="M41" s="144"/>
      <c r="N41" s="143"/>
      <c r="O41" s="144"/>
      <c r="P41" s="143"/>
    </row>
    <row r="42" spans="1:16" ht="12.75">
      <c r="A42" s="105"/>
      <c r="B42" s="42"/>
      <c r="C42" s="29"/>
      <c r="D42" s="143"/>
      <c r="E42" s="143"/>
      <c r="F42" s="26" t="s">
        <v>594</v>
      </c>
      <c r="G42" s="143"/>
      <c r="H42" s="247" t="s">
        <v>595</v>
      </c>
      <c r="I42" s="143"/>
      <c r="J42" s="26" t="s">
        <v>594</v>
      </c>
      <c r="K42" s="143"/>
      <c r="L42" s="247" t="s">
        <v>595</v>
      </c>
      <c r="M42" s="143"/>
      <c r="N42" s="26" t="s">
        <v>594</v>
      </c>
      <c r="O42" s="143"/>
      <c r="P42" s="247" t="s">
        <v>595</v>
      </c>
    </row>
    <row r="43" spans="1:16" ht="7.5" customHeight="1">
      <c r="A43" s="101"/>
      <c r="B43" s="42"/>
      <c r="C43" s="29"/>
      <c r="D43" s="29"/>
      <c r="E43" s="143"/>
      <c r="F43" s="145"/>
      <c r="G43" s="144"/>
      <c r="H43" s="245"/>
      <c r="I43" s="144"/>
      <c r="J43" s="145"/>
      <c r="K43" s="144"/>
      <c r="L43" s="245"/>
      <c r="M43" s="144"/>
      <c r="N43" s="145"/>
      <c r="O43" s="144"/>
      <c r="P43" s="245"/>
    </row>
    <row r="44" spans="1:16" ht="7.5" customHeight="1">
      <c r="A44" s="101"/>
      <c r="B44" s="42"/>
      <c r="C44" s="29"/>
      <c r="D44" s="29"/>
      <c r="E44" s="143"/>
      <c r="F44" s="143"/>
      <c r="G44" s="144"/>
      <c r="H44" s="246"/>
      <c r="I44" s="144"/>
      <c r="J44" s="12"/>
      <c r="K44" s="144"/>
      <c r="L44" s="247"/>
      <c r="M44" s="144"/>
      <c r="N44" s="143"/>
      <c r="O44" s="144"/>
      <c r="P44" s="247"/>
    </row>
    <row r="45" spans="1:16" ht="12.75">
      <c r="A45" s="105"/>
      <c r="B45" s="42" t="s">
        <v>618</v>
      </c>
      <c r="C45" s="29"/>
      <c r="D45" s="143"/>
      <c r="E45" s="143"/>
      <c r="F45" s="42">
        <v>233</v>
      </c>
      <c r="G45" s="42"/>
      <c r="H45" s="45">
        <v>100</v>
      </c>
      <c r="I45" s="42"/>
      <c r="J45" s="27">
        <v>1007</v>
      </c>
      <c r="K45" s="42"/>
      <c r="L45" s="407">
        <v>100</v>
      </c>
      <c r="M45" s="42"/>
      <c r="N45" s="27">
        <v>4149</v>
      </c>
      <c r="O45" s="29"/>
      <c r="P45" s="407">
        <v>100</v>
      </c>
    </row>
    <row r="46" spans="1:16" ht="7.5" customHeight="1">
      <c r="A46" s="105"/>
      <c r="B46" s="184"/>
      <c r="C46" s="32"/>
      <c r="D46" s="145"/>
      <c r="E46" s="143"/>
      <c r="F46" s="408"/>
      <c r="G46" s="29"/>
      <c r="H46" s="245"/>
      <c r="I46" s="29"/>
      <c r="J46" s="409"/>
      <c r="K46" s="29"/>
      <c r="L46" s="245"/>
      <c r="M46" s="29"/>
      <c r="N46" s="408"/>
      <c r="O46" s="29"/>
      <c r="P46" s="245"/>
    </row>
    <row r="47" spans="1:16" ht="7.5" customHeight="1">
      <c r="A47" s="101"/>
      <c r="B47" s="42"/>
      <c r="C47" s="29"/>
      <c r="D47" s="143"/>
      <c r="E47" s="143"/>
      <c r="F47" s="12"/>
      <c r="G47" s="29"/>
      <c r="H47" s="45"/>
      <c r="I47" s="29"/>
      <c r="J47" s="219"/>
      <c r="K47" s="29"/>
      <c r="L47" s="407"/>
      <c r="M47" s="29"/>
      <c r="N47" s="12"/>
      <c r="O47" s="29"/>
      <c r="P47" s="407"/>
    </row>
    <row r="48" spans="1:16" ht="12.75">
      <c r="A48" s="105"/>
      <c r="B48" s="42" t="s">
        <v>104</v>
      </c>
      <c r="C48" s="29"/>
      <c r="D48" s="143"/>
      <c r="E48" s="143"/>
      <c r="F48" s="219"/>
      <c r="G48" s="219"/>
      <c r="H48" s="219"/>
      <c r="I48" s="219"/>
      <c r="J48" s="219"/>
      <c r="K48" s="219"/>
      <c r="L48" s="219"/>
      <c r="M48" s="219"/>
      <c r="N48" s="219"/>
      <c r="O48" s="410"/>
      <c r="P48" s="219"/>
    </row>
    <row r="49" spans="1:16" ht="7.5" customHeight="1">
      <c r="A49" s="101"/>
      <c r="B49" s="42"/>
      <c r="C49" s="29"/>
      <c r="D49" s="143"/>
      <c r="E49" s="143"/>
      <c r="F49" s="12"/>
      <c r="G49" s="29"/>
      <c r="H49" s="45"/>
      <c r="I49" s="29"/>
      <c r="J49" s="219"/>
      <c r="K49" s="29"/>
      <c r="L49" s="407"/>
      <c r="M49" s="29"/>
      <c r="N49" s="12"/>
      <c r="O49" s="29"/>
      <c r="P49" s="407"/>
    </row>
    <row r="50" spans="1:16" ht="16.5" customHeight="1">
      <c r="A50" s="105"/>
      <c r="B50" s="29"/>
      <c r="C50" s="29" t="s">
        <v>512</v>
      </c>
      <c r="D50" s="143"/>
      <c r="E50" s="143"/>
      <c r="F50" s="1">
        <v>6</v>
      </c>
      <c r="G50" s="219"/>
      <c r="H50" s="36">
        <v>2.5</v>
      </c>
      <c r="I50" s="219"/>
      <c r="J50" s="1">
        <v>19</v>
      </c>
      <c r="K50" s="219"/>
      <c r="L50" s="36">
        <f>+J50/$J$45*100</f>
        <v>1.8867924528301887</v>
      </c>
      <c r="M50" s="219"/>
      <c r="N50" s="1">
        <v>37</v>
      </c>
      <c r="O50" s="219"/>
      <c r="P50" s="36">
        <f>+N50/$N$45*100</f>
        <v>0.8917811520848397</v>
      </c>
    </row>
    <row r="51" spans="1:16" ht="12.75">
      <c r="A51" s="105"/>
      <c r="B51" s="29"/>
      <c r="C51" s="29" t="s">
        <v>291</v>
      </c>
      <c r="D51" s="143"/>
      <c r="E51" s="143"/>
      <c r="F51" s="1">
        <v>12</v>
      </c>
      <c r="G51" s="1"/>
      <c r="H51" s="36">
        <v>5.15</v>
      </c>
      <c r="I51" s="1"/>
      <c r="J51" s="1">
        <v>50</v>
      </c>
      <c r="K51" s="1"/>
      <c r="L51" s="36">
        <f aca="true" t="shared" si="1" ref="L51:L57">+J51/$J$45*100</f>
        <v>4.965243296921549</v>
      </c>
      <c r="M51" s="29"/>
      <c r="N51" s="1">
        <v>111</v>
      </c>
      <c r="O51" s="1"/>
      <c r="P51" s="36">
        <f aca="true" t="shared" si="2" ref="P51:P57">+N51/$N$45*100</f>
        <v>2.675343456254519</v>
      </c>
    </row>
    <row r="52" spans="1:16" ht="12.75">
      <c r="A52" s="105"/>
      <c r="B52" s="29"/>
      <c r="C52" s="29" t="s">
        <v>106</v>
      </c>
      <c r="D52" s="143"/>
      <c r="E52" s="143"/>
      <c r="F52" s="1">
        <v>30</v>
      </c>
      <c r="G52" s="219"/>
      <c r="H52" s="289">
        <v>12.875536480686694</v>
      </c>
      <c r="I52" s="219"/>
      <c r="J52" s="1">
        <v>91</v>
      </c>
      <c r="K52" s="219"/>
      <c r="L52" s="36">
        <f t="shared" si="1"/>
        <v>9.036742800397219</v>
      </c>
      <c r="M52" s="219"/>
      <c r="N52" s="1">
        <v>295</v>
      </c>
      <c r="O52" s="219"/>
      <c r="P52" s="36">
        <f t="shared" si="2"/>
        <v>7.1101470233791275</v>
      </c>
    </row>
    <row r="53" spans="1:16" ht="12.75">
      <c r="A53" s="105"/>
      <c r="B53" s="29"/>
      <c r="C53" s="29" t="s">
        <v>107</v>
      </c>
      <c r="D53" s="143"/>
      <c r="E53" s="143"/>
      <c r="F53" s="1">
        <v>59</v>
      </c>
      <c r="G53" s="219"/>
      <c r="H53" s="289">
        <v>25.321888412017167</v>
      </c>
      <c r="I53" s="219"/>
      <c r="J53" s="1">
        <v>268</v>
      </c>
      <c r="K53" s="219"/>
      <c r="L53" s="36">
        <f t="shared" si="1"/>
        <v>26.613704071499505</v>
      </c>
      <c r="M53" s="219"/>
      <c r="N53" s="1">
        <v>1109</v>
      </c>
      <c r="O53" s="219"/>
      <c r="P53" s="36">
        <f t="shared" si="2"/>
        <v>26.7293323692456</v>
      </c>
    </row>
    <row r="54" spans="1:16" ht="12.75">
      <c r="A54" s="105"/>
      <c r="B54" s="29"/>
      <c r="C54" s="29" t="s">
        <v>108</v>
      </c>
      <c r="D54" s="143"/>
      <c r="E54" s="143"/>
      <c r="F54" s="1">
        <v>49</v>
      </c>
      <c r="G54" s="29"/>
      <c r="H54" s="289">
        <v>21.030042918454935</v>
      </c>
      <c r="I54" s="29"/>
      <c r="J54" s="1">
        <v>226</v>
      </c>
      <c r="K54" s="29"/>
      <c r="L54" s="36">
        <f t="shared" si="1"/>
        <v>22.442899702085402</v>
      </c>
      <c r="M54" s="29"/>
      <c r="N54" s="1">
        <v>1051</v>
      </c>
      <c r="O54" s="29"/>
      <c r="P54" s="36">
        <f t="shared" si="2"/>
        <v>25.33140515786937</v>
      </c>
    </row>
    <row r="55" spans="1:16" ht="12.75">
      <c r="A55" s="105"/>
      <c r="B55" s="29"/>
      <c r="C55" s="29" t="s">
        <v>109</v>
      </c>
      <c r="D55" s="143"/>
      <c r="E55" s="143"/>
      <c r="F55" s="1">
        <v>41</v>
      </c>
      <c r="G55" s="219"/>
      <c r="H55" s="289">
        <v>17.59656652360515</v>
      </c>
      <c r="I55" s="219"/>
      <c r="J55" s="1">
        <v>170</v>
      </c>
      <c r="K55" s="219"/>
      <c r="L55" s="36">
        <f t="shared" si="1"/>
        <v>16.881827209533267</v>
      </c>
      <c r="M55" s="219"/>
      <c r="N55" s="1">
        <v>755</v>
      </c>
      <c r="O55" s="219"/>
      <c r="P55" s="36">
        <f t="shared" si="2"/>
        <v>18.197155941190648</v>
      </c>
    </row>
    <row r="56" spans="1:16" ht="12.75">
      <c r="A56" s="105"/>
      <c r="B56" s="29"/>
      <c r="C56" s="29" t="s">
        <v>287</v>
      </c>
      <c r="D56" s="143"/>
      <c r="E56" s="143"/>
      <c r="F56" s="1">
        <v>19</v>
      </c>
      <c r="G56" s="29"/>
      <c r="H56" s="289">
        <v>8.15450643776824</v>
      </c>
      <c r="I56" s="29"/>
      <c r="J56" s="1">
        <v>121</v>
      </c>
      <c r="K56" s="29"/>
      <c r="L56" s="36">
        <f t="shared" si="1"/>
        <v>12.01588877855015</v>
      </c>
      <c r="M56" s="29"/>
      <c r="N56" s="1">
        <v>534</v>
      </c>
      <c r="O56" s="29"/>
      <c r="P56" s="36">
        <f t="shared" si="2"/>
        <v>12.8705712219812</v>
      </c>
    </row>
    <row r="57" spans="1:16" ht="12.75">
      <c r="A57" s="105"/>
      <c r="B57" s="29"/>
      <c r="C57" s="29" t="s">
        <v>557</v>
      </c>
      <c r="D57" s="143"/>
      <c r="E57" s="143"/>
      <c r="F57" s="1">
        <v>17</v>
      </c>
      <c r="G57" s="29"/>
      <c r="H57" s="289">
        <v>7.296137339055794</v>
      </c>
      <c r="I57" s="29"/>
      <c r="J57" s="1">
        <v>62</v>
      </c>
      <c r="K57" s="29"/>
      <c r="L57" s="36">
        <f t="shared" si="1"/>
        <v>6.156901688182721</v>
      </c>
      <c r="M57" s="29"/>
      <c r="N57" s="1">
        <v>257</v>
      </c>
      <c r="O57" s="29"/>
      <c r="P57" s="36">
        <f t="shared" si="2"/>
        <v>6.194263677994698</v>
      </c>
    </row>
    <row r="58" spans="1:16" ht="7.5" customHeight="1">
      <c r="A58" s="105"/>
      <c r="B58" s="32"/>
      <c r="C58" s="32"/>
      <c r="D58" s="145"/>
      <c r="E58" s="143"/>
      <c r="F58" s="32"/>
      <c r="G58" s="29"/>
      <c r="H58" s="411"/>
      <c r="I58" s="29"/>
      <c r="J58" s="32"/>
      <c r="K58" s="29"/>
      <c r="L58" s="411"/>
      <c r="M58" s="29"/>
      <c r="N58" s="32"/>
      <c r="O58" s="29"/>
      <c r="P58" s="411"/>
    </row>
    <row r="59" spans="1:16" ht="8.25" customHeight="1">
      <c r="A59" s="105"/>
      <c r="B59" s="137"/>
      <c r="C59" s="137"/>
      <c r="D59" s="144"/>
      <c r="E59" s="143"/>
      <c r="F59" s="137"/>
      <c r="G59" s="29"/>
      <c r="H59" s="36"/>
      <c r="I59" s="29"/>
      <c r="J59" s="137"/>
      <c r="K59" s="29"/>
      <c r="L59" s="36"/>
      <c r="M59" s="29"/>
      <c r="N59" s="137"/>
      <c r="O59" s="29"/>
      <c r="P59" s="36"/>
    </row>
    <row r="60" spans="1:16" ht="12.75">
      <c r="A60" s="105"/>
      <c r="B60" s="42" t="s">
        <v>48</v>
      </c>
      <c r="C60" s="29"/>
      <c r="D60" s="143"/>
      <c r="E60" s="143"/>
      <c r="F60" s="412"/>
      <c r="G60" s="410"/>
      <c r="H60" s="36"/>
      <c r="I60" s="410"/>
      <c r="J60" s="412"/>
      <c r="K60" s="410"/>
      <c r="L60" s="36"/>
      <c r="M60" s="410"/>
      <c r="N60" s="412"/>
      <c r="O60" s="412"/>
      <c r="P60" s="36"/>
    </row>
    <row r="61" spans="1:16" ht="7.5" customHeight="1">
      <c r="A61" s="101"/>
      <c r="B61" s="42"/>
      <c r="C61" s="29"/>
      <c r="D61" s="143"/>
      <c r="E61" s="143"/>
      <c r="F61" s="12"/>
      <c r="G61" s="29"/>
      <c r="H61" s="36"/>
      <c r="I61" s="29"/>
      <c r="J61" s="219"/>
      <c r="K61" s="29"/>
      <c r="L61" s="36"/>
      <c r="M61" s="29"/>
      <c r="N61" s="12"/>
      <c r="O61" s="29"/>
      <c r="P61" s="36"/>
    </row>
    <row r="62" spans="1:16" ht="12.75">
      <c r="A62" s="105"/>
      <c r="B62" s="29"/>
      <c r="C62" s="146" t="s">
        <v>510</v>
      </c>
      <c r="D62" s="146"/>
      <c r="E62" s="143"/>
      <c r="F62" s="1">
        <v>100</v>
      </c>
      <c r="G62" s="12"/>
      <c r="H62" s="36">
        <f>+F62/$F$45*100</f>
        <v>42.91845493562232</v>
      </c>
      <c r="I62" s="12"/>
      <c r="J62" s="1">
        <v>709</v>
      </c>
      <c r="K62" s="12"/>
      <c r="L62" s="36">
        <f>+J62/$J$45*100</f>
        <v>70.40714995034757</v>
      </c>
      <c r="M62" s="12"/>
      <c r="N62" s="1">
        <v>2840</v>
      </c>
      <c r="O62" s="12"/>
      <c r="P62" s="36">
        <f>+N62/$N$45*100</f>
        <v>68.45022897083635</v>
      </c>
    </row>
    <row r="63" spans="1:16" ht="12.75">
      <c r="A63" s="105"/>
      <c r="B63" s="29"/>
      <c r="C63" s="37" t="s">
        <v>22</v>
      </c>
      <c r="D63" s="37"/>
      <c r="E63" s="143"/>
      <c r="F63" s="1">
        <v>10</v>
      </c>
      <c r="G63" s="12"/>
      <c r="H63" s="36">
        <f>+F63/$F$45*100</f>
        <v>4.291845493562231</v>
      </c>
      <c r="I63" s="12"/>
      <c r="J63" s="1">
        <v>174</v>
      </c>
      <c r="K63" s="12"/>
      <c r="L63" s="36">
        <f>+J63/$J$45*100</f>
        <v>17.27904667328699</v>
      </c>
      <c r="M63" s="12"/>
      <c r="N63" s="1">
        <v>684</v>
      </c>
      <c r="O63" s="12"/>
      <c r="P63" s="36">
        <f>+N63/$N$45*100</f>
        <v>16.48590021691974</v>
      </c>
    </row>
    <row r="64" spans="1:16" ht="12.75">
      <c r="A64" s="105"/>
      <c r="B64" s="29"/>
      <c r="C64" s="29" t="s">
        <v>292</v>
      </c>
      <c r="D64" s="29"/>
      <c r="E64" s="143"/>
      <c r="F64" s="1">
        <v>23</v>
      </c>
      <c r="G64" s="12"/>
      <c r="H64" s="36">
        <f>+F64/$F$45*100</f>
        <v>9.871244635193133</v>
      </c>
      <c r="I64" s="12"/>
      <c r="J64" s="1">
        <v>108</v>
      </c>
      <c r="K64" s="12"/>
      <c r="L64" s="36">
        <f>+J64/$J$45*100</f>
        <v>10.724925521350546</v>
      </c>
      <c r="M64" s="12"/>
      <c r="N64" s="1">
        <v>511</v>
      </c>
      <c r="O64" s="12"/>
      <c r="P64" s="36">
        <f>+N64/$N$45*100</f>
        <v>12.316220776090624</v>
      </c>
    </row>
    <row r="65" spans="1:16" ht="12.75">
      <c r="A65" s="105"/>
      <c r="B65" s="29"/>
      <c r="C65" s="29" t="s">
        <v>57</v>
      </c>
      <c r="D65" s="29"/>
      <c r="E65" s="143"/>
      <c r="F65" s="1">
        <v>100</v>
      </c>
      <c r="G65" s="12"/>
      <c r="H65" s="36">
        <f>+F65/$F$45*100</f>
        <v>42.91845493562232</v>
      </c>
      <c r="I65" s="12"/>
      <c r="J65" s="1">
        <v>16</v>
      </c>
      <c r="K65" s="12"/>
      <c r="L65" s="36">
        <f>+J65/$J$45*100</f>
        <v>1.5888778550148956</v>
      </c>
      <c r="M65" s="12"/>
      <c r="N65" s="1">
        <v>114</v>
      </c>
      <c r="O65" s="12"/>
      <c r="P65" s="36">
        <f>+N65/$N$45*100</f>
        <v>2.74765003615329</v>
      </c>
    </row>
    <row r="66" spans="1:16" ht="9" customHeight="1">
      <c r="A66" s="110"/>
      <c r="B66" s="32"/>
      <c r="C66" s="32"/>
      <c r="D66" s="32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6" customHeight="1">
      <c r="A67" s="105"/>
      <c r="B67" s="29"/>
      <c r="C67" s="29"/>
      <c r="D67" s="143"/>
      <c r="E67" s="143"/>
      <c r="F67" s="31"/>
      <c r="G67" s="34"/>
      <c r="H67" s="34"/>
      <c r="I67" s="34"/>
      <c r="J67" s="31"/>
      <c r="K67" s="34"/>
      <c r="L67" s="31"/>
      <c r="M67" s="34"/>
      <c r="N67" s="31"/>
      <c r="O67" s="34"/>
      <c r="P67" s="31"/>
    </row>
    <row r="68" spans="1:16" ht="12.75">
      <c r="A68" s="29" t="s">
        <v>388</v>
      </c>
      <c r="B68" s="29"/>
      <c r="C68" s="29"/>
      <c r="D68" s="143"/>
      <c r="E68" s="143"/>
      <c r="F68" s="31"/>
      <c r="G68" s="34"/>
      <c r="H68" s="34"/>
      <c r="I68" s="34"/>
      <c r="J68" s="31"/>
      <c r="K68" s="31"/>
      <c r="L68" s="31"/>
      <c r="M68" s="31"/>
      <c r="N68" s="31"/>
      <c r="O68" s="34"/>
      <c r="P68" s="31"/>
    </row>
    <row r="69" spans="6:14" ht="12.75">
      <c r="F69" s="66"/>
      <c r="J69" s="66"/>
      <c r="N69" s="66"/>
    </row>
  </sheetData>
  <sheetProtection/>
  <mergeCells count="3">
    <mergeCell ref="N39:P39"/>
    <mergeCell ref="F39:H39"/>
    <mergeCell ref="J39:L39"/>
  </mergeCells>
  <printOptions/>
  <pageMargins left="0.7480314960629921" right="1.574803149606299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3.28125" style="0" customWidth="1"/>
    <col min="2" max="2" width="41.140625" style="0" customWidth="1"/>
    <col min="3" max="3" width="6.421875" style="0" customWidth="1"/>
    <col min="5" max="5" width="1.1484375" style="0" customWidth="1"/>
    <col min="6" max="6" width="7.7109375" style="367" customWidth="1"/>
    <col min="7" max="7" width="2.421875" style="0" customWidth="1"/>
    <col min="8" max="8" width="10.8515625" style="0" customWidth="1"/>
    <col min="9" max="9" width="1.28515625" style="0" customWidth="1"/>
    <col min="10" max="10" width="7.7109375" style="367" customWidth="1"/>
    <col min="11" max="11" width="2.421875" style="0" customWidth="1"/>
    <col min="12" max="12" width="10.8515625" style="0" customWidth="1"/>
    <col min="13" max="13" width="1.28515625" style="0" customWidth="1"/>
    <col min="14" max="14" width="8.00390625" style="367" customWidth="1"/>
    <col min="15" max="20" width="9.140625" style="474" customWidth="1"/>
  </cols>
  <sheetData>
    <row r="1" spans="1:20" ht="15.75">
      <c r="A1" s="240" t="s">
        <v>1177</v>
      </c>
      <c r="B1" s="20"/>
      <c r="C1" s="20"/>
      <c r="D1" s="20"/>
      <c r="E1" s="20"/>
      <c r="F1" s="270"/>
      <c r="G1" s="20"/>
      <c r="H1" s="20"/>
      <c r="I1" s="20"/>
      <c r="J1" s="270"/>
      <c r="K1" s="20"/>
      <c r="L1" s="20"/>
      <c r="M1" s="20"/>
      <c r="N1" s="270"/>
      <c r="O1" s="305"/>
      <c r="P1" s="305"/>
      <c r="Q1" s="305"/>
      <c r="R1" s="305"/>
      <c r="S1" s="305"/>
      <c r="T1" s="305"/>
    </row>
    <row r="2" spans="1:20" ht="15.75">
      <c r="A2" s="240" t="s">
        <v>1178</v>
      </c>
      <c r="B2" s="20"/>
      <c r="C2" s="20"/>
      <c r="D2" s="20"/>
      <c r="E2" s="20"/>
      <c r="F2" s="270"/>
      <c r="G2" s="20"/>
      <c r="H2" s="20"/>
      <c r="I2" s="20"/>
      <c r="J2" s="270"/>
      <c r="K2" s="20"/>
      <c r="L2" s="20"/>
      <c r="M2" s="20"/>
      <c r="N2" s="270"/>
      <c r="O2" s="305"/>
      <c r="P2" s="305"/>
      <c r="Q2" s="305"/>
      <c r="R2" s="305"/>
      <c r="S2" s="305"/>
      <c r="T2" s="305"/>
    </row>
    <row r="3" spans="1:20" ht="15.75" customHeight="1">
      <c r="A3" s="240" t="s">
        <v>1111</v>
      </c>
      <c r="B3" s="20"/>
      <c r="C3" s="20"/>
      <c r="D3" s="20"/>
      <c r="E3" s="20"/>
      <c r="F3" s="270"/>
      <c r="G3" s="20"/>
      <c r="H3" s="20"/>
      <c r="I3" s="20"/>
      <c r="J3" s="270"/>
      <c r="K3" s="20"/>
      <c r="L3" s="20"/>
      <c r="M3" s="20"/>
      <c r="N3" s="270"/>
      <c r="O3" s="305"/>
      <c r="P3" s="305"/>
      <c r="Q3" s="305"/>
      <c r="R3" s="305"/>
      <c r="S3" s="305"/>
      <c r="T3" s="305"/>
    </row>
    <row r="4" spans="1:20" ht="27" customHeight="1">
      <c r="A4" s="22" t="s">
        <v>1132</v>
      </c>
      <c r="B4" s="20"/>
      <c r="C4" s="20"/>
      <c r="D4" s="20"/>
      <c r="E4" s="20"/>
      <c r="F4" s="270"/>
      <c r="G4" s="20"/>
      <c r="H4" s="1"/>
      <c r="I4" s="170"/>
      <c r="J4" s="147"/>
      <c r="K4" s="20"/>
      <c r="L4" s="1"/>
      <c r="M4" s="170"/>
      <c r="N4" s="170" t="s">
        <v>9</v>
      </c>
      <c r="O4" s="305"/>
      <c r="P4" s="305"/>
      <c r="Q4" s="305"/>
      <c r="R4" s="305"/>
      <c r="S4" s="305"/>
      <c r="T4" s="305"/>
    </row>
    <row r="5" spans="1:20" ht="5.25" customHeight="1">
      <c r="A5" s="23"/>
      <c r="B5" s="24"/>
      <c r="C5" s="24"/>
      <c r="D5" s="24"/>
      <c r="E5" s="24"/>
      <c r="F5" s="434"/>
      <c r="G5" s="24"/>
      <c r="H5" s="24"/>
      <c r="I5" s="24"/>
      <c r="J5" s="434"/>
      <c r="K5" s="24"/>
      <c r="L5" s="24"/>
      <c r="M5" s="24"/>
      <c r="N5" s="434"/>
      <c r="O5" s="305"/>
      <c r="P5" s="305"/>
      <c r="Q5" s="305"/>
      <c r="R5" s="305"/>
      <c r="S5" s="305"/>
      <c r="T5" s="305"/>
    </row>
    <row r="6" spans="1:20" ht="5.25" customHeight="1">
      <c r="A6" s="22"/>
      <c r="B6" s="20" t="s">
        <v>10</v>
      </c>
      <c r="C6" s="20"/>
      <c r="D6" s="22"/>
      <c r="E6" s="22"/>
      <c r="F6" s="270"/>
      <c r="G6" s="20"/>
      <c r="H6" s="22"/>
      <c r="I6" s="22"/>
      <c r="J6" s="270"/>
      <c r="K6" s="20"/>
      <c r="L6" s="22"/>
      <c r="M6" s="22"/>
      <c r="N6" s="270"/>
      <c r="O6" s="305"/>
      <c r="P6" s="305"/>
      <c r="Q6" s="305"/>
      <c r="R6" s="305"/>
      <c r="S6" s="305"/>
      <c r="T6" s="305"/>
    </row>
    <row r="7" spans="1:20" ht="18.75">
      <c r="A7" s="20"/>
      <c r="B7" s="20" t="s">
        <v>10</v>
      </c>
      <c r="C7" s="170"/>
      <c r="D7" s="562" t="s">
        <v>1131</v>
      </c>
      <c r="E7" s="562"/>
      <c r="F7" s="562"/>
      <c r="G7" s="170"/>
      <c r="H7" s="562" t="s">
        <v>1136</v>
      </c>
      <c r="I7" s="562"/>
      <c r="J7" s="562"/>
      <c r="K7" s="170"/>
      <c r="L7" s="562" t="s">
        <v>1162</v>
      </c>
      <c r="M7" s="562"/>
      <c r="N7" s="562"/>
      <c r="O7" s="305"/>
      <c r="P7" s="305"/>
      <c r="Q7" s="305"/>
      <c r="R7" s="305"/>
      <c r="S7" s="305"/>
      <c r="T7" s="305"/>
    </row>
    <row r="8" spans="1:20" ht="7.5" customHeight="1">
      <c r="A8" s="20"/>
      <c r="B8" s="20"/>
      <c r="C8" s="170"/>
      <c r="D8" s="172"/>
      <c r="E8" s="172"/>
      <c r="F8" s="434"/>
      <c r="G8" s="170"/>
      <c r="H8" s="172"/>
      <c r="I8" s="172"/>
      <c r="J8" s="434"/>
      <c r="K8" s="170"/>
      <c r="L8" s="172"/>
      <c r="M8" s="172"/>
      <c r="N8" s="434"/>
      <c r="O8" s="305"/>
      <c r="P8" s="305"/>
      <c r="Q8" s="305"/>
      <c r="R8" s="305"/>
      <c r="S8" s="305"/>
      <c r="T8" s="305"/>
    </row>
    <row r="9" spans="1:20" ht="7.5" customHeight="1">
      <c r="A9" s="1"/>
      <c r="B9" s="20"/>
      <c r="C9" s="20"/>
      <c r="D9" s="20"/>
      <c r="E9" s="20"/>
      <c r="F9" s="270"/>
      <c r="G9" s="20"/>
      <c r="H9" s="20"/>
      <c r="I9" s="20"/>
      <c r="J9" s="270"/>
      <c r="K9" s="20"/>
      <c r="L9" s="20"/>
      <c r="M9" s="20"/>
      <c r="N9" s="270"/>
      <c r="O9" s="305"/>
      <c r="P9" s="305"/>
      <c r="Q9" s="305"/>
      <c r="R9" s="305"/>
      <c r="S9" s="305"/>
      <c r="T9" s="305"/>
    </row>
    <row r="10" spans="1:20" ht="15">
      <c r="A10" s="177" t="s">
        <v>13</v>
      </c>
      <c r="B10" s="177"/>
      <c r="C10" s="260"/>
      <c r="D10" s="503">
        <v>196082</v>
      </c>
      <c r="E10" s="503"/>
      <c r="F10" s="504">
        <v>1</v>
      </c>
      <c r="G10" s="396"/>
      <c r="H10" s="503" t="s">
        <v>1133</v>
      </c>
      <c r="I10" s="503"/>
      <c r="J10" s="504">
        <v>1</v>
      </c>
      <c r="K10" s="396"/>
      <c r="L10" s="503">
        <f>SUM(D10,12471)</f>
        <v>208553</v>
      </c>
      <c r="M10" s="503"/>
      <c r="N10" s="504">
        <v>1</v>
      </c>
      <c r="O10" s="305"/>
      <c r="P10" s="305"/>
      <c r="Q10" s="305"/>
      <c r="R10" s="305"/>
      <c r="S10" s="305"/>
      <c r="T10" s="305"/>
    </row>
    <row r="11" spans="1:20" ht="5.25" customHeight="1">
      <c r="A11" s="20"/>
      <c r="B11" s="20"/>
      <c r="C11" s="170"/>
      <c r="D11" s="172"/>
      <c r="E11" s="171"/>
      <c r="F11" s="434"/>
      <c r="G11" s="170"/>
      <c r="H11" s="172"/>
      <c r="I11" s="171"/>
      <c r="J11" s="434"/>
      <c r="K11" s="170"/>
      <c r="L11" s="172"/>
      <c r="M11" s="171"/>
      <c r="N11" s="434"/>
      <c r="O11" s="305"/>
      <c r="P11" s="305"/>
      <c r="Q11" s="305"/>
      <c r="R11" s="305"/>
      <c r="S11" s="305"/>
      <c r="T11" s="305"/>
    </row>
    <row r="12" spans="1:20" ht="14.25">
      <c r="A12" s="20" t="s">
        <v>1117</v>
      </c>
      <c r="B12" s="20"/>
      <c r="C12" s="173"/>
      <c r="D12" s="173"/>
      <c r="E12" s="173"/>
      <c r="F12" s="285"/>
      <c r="G12" s="173"/>
      <c r="H12" s="173"/>
      <c r="I12" s="173"/>
      <c r="J12" s="285"/>
      <c r="K12" s="173"/>
      <c r="L12" s="173"/>
      <c r="M12" s="173"/>
      <c r="N12" s="285"/>
      <c r="O12" s="305"/>
      <c r="P12" s="305"/>
      <c r="Q12" s="305"/>
      <c r="R12" s="305"/>
      <c r="S12" s="305"/>
      <c r="T12" s="305"/>
    </row>
    <row r="13" spans="1:20" ht="5.25" customHeight="1">
      <c r="A13" s="20"/>
      <c r="B13" s="25"/>
      <c r="C13" s="4"/>
      <c r="D13" s="1"/>
      <c r="E13" s="1"/>
      <c r="F13" s="147"/>
      <c r="G13" s="1"/>
      <c r="H13" s="1"/>
      <c r="I13" s="1"/>
      <c r="J13" s="147"/>
      <c r="K13" s="1"/>
      <c r="L13" s="1"/>
      <c r="M13" s="1"/>
      <c r="N13" s="147"/>
      <c r="O13" s="470"/>
      <c r="P13" s="305"/>
      <c r="Q13" s="305"/>
      <c r="R13" s="305"/>
      <c r="S13" s="305"/>
      <c r="T13" s="305"/>
    </row>
    <row r="14" spans="1:20" ht="15">
      <c r="A14" s="20"/>
      <c r="B14" s="430" t="s">
        <v>512</v>
      </c>
      <c r="C14" s="414"/>
      <c r="D14" s="9">
        <v>3340</v>
      </c>
      <c r="E14" s="505"/>
      <c r="F14" s="506">
        <f>SUM(D14/196082*100)</f>
        <v>1.7033689986842242</v>
      </c>
      <c r="G14" s="34"/>
      <c r="H14" s="505">
        <v>285</v>
      </c>
      <c r="I14" s="505"/>
      <c r="J14" s="506">
        <f>SUM(H14/12471*100)</f>
        <v>2.2853019004089488</v>
      </c>
      <c r="K14" s="34"/>
      <c r="L14" s="505">
        <f>SUM(D14,H14)</f>
        <v>3625</v>
      </c>
      <c r="M14" s="505"/>
      <c r="N14" s="506">
        <f>SUM(L14/208553*100)</f>
        <v>1.738167276423739</v>
      </c>
      <c r="O14" s="470"/>
      <c r="P14" s="471"/>
      <c r="Q14" s="472"/>
      <c r="R14" s="461"/>
      <c r="S14" s="462"/>
      <c r="T14" s="463"/>
    </row>
    <row r="15" spans="1:20" ht="15">
      <c r="A15" s="20"/>
      <c r="B15" s="430" t="s">
        <v>607</v>
      </c>
      <c r="C15" s="414"/>
      <c r="D15" s="9">
        <v>11544</v>
      </c>
      <c r="E15" s="505"/>
      <c r="F15" s="506">
        <f aca="true" t="shared" si="0" ref="F15:F50">SUM(D15/196082*100)</f>
        <v>5.88733285054212</v>
      </c>
      <c r="G15" s="34"/>
      <c r="H15" s="505">
        <v>897</v>
      </c>
      <c r="I15" s="505"/>
      <c r="J15" s="506">
        <f aca="true" t="shared" si="1" ref="J15:J42">SUM(H15/12471*100)</f>
        <v>7.192687033918692</v>
      </c>
      <c r="K15" s="34"/>
      <c r="L15" s="505">
        <f aca="true" t="shared" si="2" ref="L15:L57">SUM(D15,H15)</f>
        <v>12441</v>
      </c>
      <c r="M15" s="505"/>
      <c r="N15" s="506">
        <f aca="true" t="shared" si="3" ref="N15:N42">SUM(L15/208553*100)</f>
        <v>5.965390092686271</v>
      </c>
      <c r="O15" s="464"/>
      <c r="P15" s="463"/>
      <c r="Q15" s="472"/>
      <c r="R15" s="461"/>
      <c r="S15" s="465"/>
      <c r="T15" s="461"/>
    </row>
    <row r="16" spans="1:20" ht="15">
      <c r="A16" s="20"/>
      <c r="B16" s="430" t="s">
        <v>117</v>
      </c>
      <c r="C16" s="414"/>
      <c r="D16" s="9">
        <v>20793</v>
      </c>
      <c r="E16" s="505"/>
      <c r="F16" s="506">
        <f t="shared" si="0"/>
        <v>10.604237002886547</v>
      </c>
      <c r="G16" s="34"/>
      <c r="H16" s="505">
        <v>1521</v>
      </c>
      <c r="I16" s="505"/>
      <c r="J16" s="506">
        <f t="shared" si="1"/>
        <v>12.19629540534039</v>
      </c>
      <c r="K16" s="34"/>
      <c r="L16" s="505">
        <f t="shared" si="2"/>
        <v>22314</v>
      </c>
      <c r="M16" s="505"/>
      <c r="N16" s="506">
        <f t="shared" si="3"/>
        <v>10.699438512032913</v>
      </c>
      <c r="O16" s="466"/>
      <c r="P16" s="461"/>
      <c r="Q16" s="472"/>
      <c r="R16" s="461"/>
      <c r="S16" s="465"/>
      <c r="T16" s="461"/>
    </row>
    <row r="17" spans="1:20" ht="15">
      <c r="A17" s="20"/>
      <c r="B17" s="430" t="s">
        <v>118</v>
      </c>
      <c r="C17" s="414"/>
      <c r="D17" s="9">
        <v>57508</v>
      </c>
      <c r="E17" s="505"/>
      <c r="F17" s="506">
        <f t="shared" si="0"/>
        <v>29.32854622045879</v>
      </c>
      <c r="G17" s="34"/>
      <c r="H17" s="505">
        <v>3847</v>
      </c>
      <c r="I17" s="505"/>
      <c r="J17" s="506">
        <f t="shared" si="1"/>
        <v>30.84756635394114</v>
      </c>
      <c r="K17" s="34"/>
      <c r="L17" s="505">
        <f t="shared" si="2"/>
        <v>61355</v>
      </c>
      <c r="M17" s="505"/>
      <c r="N17" s="506">
        <f t="shared" si="3"/>
        <v>29.41938020551131</v>
      </c>
      <c r="O17" s="466"/>
      <c r="P17" s="461"/>
      <c r="Q17" s="472"/>
      <c r="R17" s="461"/>
      <c r="S17" s="473"/>
      <c r="T17" s="463"/>
    </row>
    <row r="18" spans="1:20" ht="14.25">
      <c r="A18" s="20"/>
      <c r="B18" s="430" t="s">
        <v>119</v>
      </c>
      <c r="C18" s="395"/>
      <c r="D18" s="9">
        <v>43817</v>
      </c>
      <c r="E18" s="505"/>
      <c r="F18" s="506">
        <f t="shared" si="0"/>
        <v>22.346263298007976</v>
      </c>
      <c r="G18" s="34"/>
      <c r="H18" s="505">
        <v>2696</v>
      </c>
      <c r="I18" s="505"/>
      <c r="J18" s="506">
        <f t="shared" si="1"/>
        <v>21.618154117552724</v>
      </c>
      <c r="K18" s="34"/>
      <c r="L18" s="505">
        <f t="shared" si="2"/>
        <v>46513</v>
      </c>
      <c r="M18" s="505"/>
      <c r="N18" s="506">
        <f t="shared" si="3"/>
        <v>22.30272400780617</v>
      </c>
      <c r="O18" s="464"/>
      <c r="R18" s="463"/>
      <c r="T18" s="463"/>
    </row>
    <row r="19" spans="1:20" ht="14.25">
      <c r="A19" s="20"/>
      <c r="B19" s="430" t="s">
        <v>120</v>
      </c>
      <c r="C19" s="395"/>
      <c r="D19" s="9">
        <v>30690</v>
      </c>
      <c r="E19" s="505"/>
      <c r="F19" s="506">
        <f t="shared" si="0"/>
        <v>15.651615140604441</v>
      </c>
      <c r="G19" s="34"/>
      <c r="H19" s="505">
        <v>1692</v>
      </c>
      <c r="I19" s="505"/>
      <c r="J19" s="506">
        <f t="shared" si="1"/>
        <v>13.567476545585757</v>
      </c>
      <c r="K19" s="34"/>
      <c r="L19" s="505">
        <f t="shared" si="2"/>
        <v>32382</v>
      </c>
      <c r="M19" s="505"/>
      <c r="N19" s="506">
        <f t="shared" si="3"/>
        <v>15.526988343490626</v>
      </c>
      <c r="O19" s="464"/>
      <c r="R19" s="463"/>
      <c r="T19" s="463"/>
    </row>
    <row r="20" spans="1:20" ht="14.25">
      <c r="A20" s="20"/>
      <c r="B20" s="430" t="s">
        <v>1105</v>
      </c>
      <c r="C20" s="395"/>
      <c r="D20" s="9">
        <v>28390</v>
      </c>
      <c r="E20" s="505"/>
      <c r="F20" s="506">
        <f t="shared" si="0"/>
        <v>14.478636488815905</v>
      </c>
      <c r="G20" s="34"/>
      <c r="H20" s="505">
        <v>1533</v>
      </c>
      <c r="I20" s="505"/>
      <c r="J20" s="506">
        <f t="shared" si="1"/>
        <v>12.292518643252345</v>
      </c>
      <c r="K20" s="34"/>
      <c r="L20" s="505">
        <f t="shared" si="2"/>
        <v>29923</v>
      </c>
      <c r="M20" s="505"/>
      <c r="N20" s="506">
        <f t="shared" si="3"/>
        <v>14.347911562048976</v>
      </c>
      <c r="O20" s="464"/>
      <c r="R20" s="463"/>
      <c r="T20" s="463"/>
    </row>
    <row r="21" spans="1:18" ht="5.25" customHeight="1">
      <c r="A21" s="20"/>
      <c r="B21" s="25"/>
      <c r="C21" s="395"/>
      <c r="D21" s="505"/>
      <c r="E21" s="505"/>
      <c r="F21" s="506"/>
      <c r="G21" s="34"/>
      <c r="H21" s="505"/>
      <c r="I21" s="505"/>
      <c r="J21" s="506"/>
      <c r="K21" s="34"/>
      <c r="L21" s="505"/>
      <c r="M21" s="505"/>
      <c r="N21" s="506"/>
      <c r="O21" s="464"/>
      <c r="R21" s="463"/>
    </row>
    <row r="22" spans="1:15" ht="14.25">
      <c r="A22" s="20" t="s">
        <v>1118</v>
      </c>
      <c r="B22" s="25"/>
      <c r="C22" s="395"/>
      <c r="D22" s="505"/>
      <c r="E22" s="505"/>
      <c r="F22" s="506"/>
      <c r="G22" s="34"/>
      <c r="H22" s="505"/>
      <c r="I22" s="505"/>
      <c r="J22" s="506"/>
      <c r="K22" s="34"/>
      <c r="L22" s="505"/>
      <c r="M22" s="505"/>
      <c r="N22" s="506"/>
      <c r="O22" s="464"/>
    </row>
    <row r="23" spans="1:15" ht="7.5" customHeight="1">
      <c r="A23" s="20"/>
      <c r="B23" s="25"/>
      <c r="C23" s="414"/>
      <c r="D23" s="1"/>
      <c r="E23" s="1"/>
      <c r="F23" s="506"/>
      <c r="G23" s="1"/>
      <c r="H23" s="1"/>
      <c r="I23" s="1"/>
      <c r="J23" s="506"/>
      <c r="K23" s="1"/>
      <c r="L23" s="505"/>
      <c r="M23" s="1"/>
      <c r="N23" s="506"/>
      <c r="O23" s="464"/>
    </row>
    <row r="24" spans="1:15" ht="14.25">
      <c r="A24" s="20"/>
      <c r="B24" s="427" t="s">
        <v>510</v>
      </c>
      <c r="C24" s="395"/>
      <c r="D24" s="9">
        <v>151625</v>
      </c>
      <c r="E24" s="505"/>
      <c r="F24" s="506">
        <f t="shared" si="0"/>
        <v>77.3273426423639</v>
      </c>
      <c r="G24" s="34"/>
      <c r="H24" s="505">
        <v>9417</v>
      </c>
      <c r="I24" s="505"/>
      <c r="J24" s="506">
        <f t="shared" si="1"/>
        <v>75.51118595140727</v>
      </c>
      <c r="K24" s="34"/>
      <c r="L24" s="505">
        <f t="shared" si="2"/>
        <v>161042</v>
      </c>
      <c r="M24" s="505"/>
      <c r="N24" s="506">
        <f t="shared" si="3"/>
        <v>77.21874055995357</v>
      </c>
      <c r="O24" s="464"/>
    </row>
    <row r="25" spans="1:15" ht="14.25">
      <c r="A25" s="20"/>
      <c r="B25" s="427" t="s">
        <v>22</v>
      </c>
      <c r="C25" s="395"/>
      <c r="D25" s="9">
        <v>26486</v>
      </c>
      <c r="E25" s="505"/>
      <c r="F25" s="506">
        <f t="shared" si="0"/>
        <v>13.507614161422262</v>
      </c>
      <c r="G25" s="34"/>
      <c r="H25" s="505">
        <v>2071</v>
      </c>
      <c r="I25" s="505"/>
      <c r="J25" s="506">
        <f t="shared" si="1"/>
        <v>16.606527142971693</v>
      </c>
      <c r="K25" s="34"/>
      <c r="L25" s="505">
        <f t="shared" si="2"/>
        <v>28557</v>
      </c>
      <c r="M25" s="505"/>
      <c r="N25" s="506">
        <f t="shared" si="3"/>
        <v>13.692922182850403</v>
      </c>
      <c r="O25" s="464"/>
    </row>
    <row r="26" spans="1:15" ht="14.25">
      <c r="A26" s="20"/>
      <c r="B26" s="25" t="s">
        <v>292</v>
      </c>
      <c r="C26" s="395"/>
      <c r="D26" s="9">
        <v>14852</v>
      </c>
      <c r="E26" s="505"/>
      <c r="F26" s="506">
        <f t="shared" si="0"/>
        <v>7.574382146244939</v>
      </c>
      <c r="G26" s="34"/>
      <c r="H26" s="505">
        <v>930</v>
      </c>
      <c r="I26" s="505"/>
      <c r="J26" s="506">
        <f t="shared" si="1"/>
        <v>7.457300938176569</v>
      </c>
      <c r="K26" s="34"/>
      <c r="L26" s="505">
        <f t="shared" si="2"/>
        <v>15782</v>
      </c>
      <c r="M26" s="505"/>
      <c r="N26" s="506">
        <f t="shared" si="3"/>
        <v>7.567380953522605</v>
      </c>
      <c r="O26" s="464"/>
    </row>
    <row r="27" spans="1:15" ht="14.25">
      <c r="A27" s="20"/>
      <c r="B27" s="25" t="s">
        <v>24</v>
      </c>
      <c r="C27" s="395"/>
      <c r="D27" s="9">
        <v>3119</v>
      </c>
      <c r="E27" s="505"/>
      <c r="F27" s="506">
        <f t="shared" si="0"/>
        <v>1.5906610499688907</v>
      </c>
      <c r="G27" s="34"/>
      <c r="H27" s="505">
        <v>53</v>
      </c>
      <c r="I27" s="505"/>
      <c r="J27" s="506">
        <f t="shared" si="1"/>
        <v>0.4249859674444712</v>
      </c>
      <c r="K27" s="34"/>
      <c r="L27" s="505">
        <f t="shared" si="2"/>
        <v>3172</v>
      </c>
      <c r="M27" s="505"/>
      <c r="N27" s="506">
        <f t="shared" si="3"/>
        <v>1.5209563036734068</v>
      </c>
      <c r="O27" s="464"/>
    </row>
    <row r="28" spans="1:15" ht="5.25" customHeight="1">
      <c r="A28" s="20"/>
      <c r="B28" s="25"/>
      <c r="C28" s="395"/>
      <c r="D28" s="505"/>
      <c r="E28" s="505"/>
      <c r="F28" s="506"/>
      <c r="G28" s="34"/>
      <c r="H28" s="505"/>
      <c r="I28" s="505"/>
      <c r="J28" s="506"/>
      <c r="K28" s="34"/>
      <c r="L28" s="505"/>
      <c r="M28" s="505"/>
      <c r="N28" s="506"/>
      <c r="O28" s="464"/>
    </row>
    <row r="29" spans="1:15" ht="14.25">
      <c r="A29" s="20" t="s">
        <v>1119</v>
      </c>
      <c r="B29" s="25"/>
      <c r="C29" s="4"/>
      <c r="D29" s="505"/>
      <c r="E29" s="505"/>
      <c r="F29" s="506"/>
      <c r="G29" s="34"/>
      <c r="H29" s="505"/>
      <c r="I29" s="505"/>
      <c r="J29" s="506"/>
      <c r="K29" s="34"/>
      <c r="L29" s="505"/>
      <c r="M29" s="505"/>
      <c r="N29" s="506"/>
      <c r="O29" s="464"/>
    </row>
    <row r="30" spans="1:15" ht="5.25" customHeight="1">
      <c r="A30" s="20"/>
      <c r="B30" s="25"/>
      <c r="C30" s="4"/>
      <c r="D30" s="505"/>
      <c r="E30" s="505"/>
      <c r="F30" s="506"/>
      <c r="G30" s="34"/>
      <c r="H30" s="505"/>
      <c r="I30" s="505"/>
      <c r="J30" s="506"/>
      <c r="K30" s="34"/>
      <c r="L30" s="505"/>
      <c r="M30" s="505"/>
      <c r="N30" s="506"/>
      <c r="O30" s="464"/>
    </row>
    <row r="31" spans="1:20" ht="15">
      <c r="A31" s="20"/>
      <c r="B31" s="430" t="s">
        <v>26</v>
      </c>
      <c r="C31" s="4"/>
      <c r="D31" s="505">
        <v>105773</v>
      </c>
      <c r="E31" s="505"/>
      <c r="F31" s="506">
        <f t="shared" si="0"/>
        <v>53.943248232882155</v>
      </c>
      <c r="G31" s="34"/>
      <c r="H31" s="505">
        <v>3300</v>
      </c>
      <c r="I31" s="505"/>
      <c r="J31" s="506">
        <f t="shared" si="1"/>
        <v>26.46139042578783</v>
      </c>
      <c r="K31" s="34"/>
      <c r="L31" s="505">
        <f t="shared" si="2"/>
        <v>109073</v>
      </c>
      <c r="M31" s="505"/>
      <c r="N31" s="506">
        <f t="shared" si="3"/>
        <v>52.29989499072178</v>
      </c>
      <c r="O31" s="472"/>
      <c r="P31" s="465"/>
      <c r="Q31" s="465"/>
      <c r="R31" s="465"/>
      <c r="S31" s="465"/>
      <c r="T31" s="465"/>
    </row>
    <row r="32" spans="1:20" ht="15">
      <c r="A32" s="20"/>
      <c r="B32" s="430" t="s">
        <v>1109</v>
      </c>
      <c r="C32" s="4"/>
      <c r="D32" s="505">
        <v>90309</v>
      </c>
      <c r="E32" s="505"/>
      <c r="F32" s="506">
        <f t="shared" si="0"/>
        <v>46.05675176711784</v>
      </c>
      <c r="G32" s="34"/>
      <c r="H32" s="505">
        <v>9171</v>
      </c>
      <c r="I32" s="505"/>
      <c r="J32" s="506">
        <f t="shared" si="1"/>
        <v>73.53860957421217</v>
      </c>
      <c r="K32" s="34"/>
      <c r="L32" s="505">
        <f t="shared" si="2"/>
        <v>99480</v>
      </c>
      <c r="M32" s="505"/>
      <c r="N32" s="506">
        <f t="shared" si="3"/>
        <v>47.70010500927822</v>
      </c>
      <c r="O32" s="472"/>
      <c r="P32" s="465"/>
      <c r="Q32" s="465"/>
      <c r="R32" s="465"/>
      <c r="S32" s="465"/>
      <c r="T32" s="465"/>
    </row>
    <row r="33" spans="1:20" ht="5.25" customHeight="1">
      <c r="A33" s="20"/>
      <c r="B33" s="25"/>
      <c r="C33" s="4"/>
      <c r="D33" s="505"/>
      <c r="E33" s="505"/>
      <c r="F33" s="506"/>
      <c r="G33" s="34"/>
      <c r="H33" s="505"/>
      <c r="I33" s="505"/>
      <c r="J33" s="506"/>
      <c r="K33" s="34"/>
      <c r="L33" s="505"/>
      <c r="M33" s="505"/>
      <c r="N33" s="506"/>
      <c r="O33" s="466"/>
      <c r="P33" s="465"/>
      <c r="Q33" s="465"/>
      <c r="R33" s="465"/>
      <c r="S33" s="465"/>
      <c r="T33" s="465"/>
    </row>
    <row r="34" spans="1:20" ht="14.25">
      <c r="A34" s="20" t="s">
        <v>1122</v>
      </c>
      <c r="B34" s="25"/>
      <c r="C34" s="415"/>
      <c r="D34" s="505"/>
      <c r="E34" s="505"/>
      <c r="F34" s="506"/>
      <c r="G34" s="34"/>
      <c r="H34" s="505"/>
      <c r="I34" s="505"/>
      <c r="J34" s="506"/>
      <c r="K34" s="34"/>
      <c r="L34" s="505"/>
      <c r="M34" s="505"/>
      <c r="N34" s="506"/>
      <c r="O34" s="466"/>
      <c r="P34" s="465"/>
      <c r="Q34" s="465"/>
      <c r="R34" s="465"/>
      <c r="S34" s="465"/>
      <c r="T34" s="465"/>
    </row>
    <row r="35" spans="1:20" ht="5.25" customHeight="1">
      <c r="A35" s="20"/>
      <c r="B35" s="25"/>
      <c r="C35" s="415"/>
      <c r="D35" s="505"/>
      <c r="E35" s="505"/>
      <c r="F35" s="506"/>
      <c r="G35" s="34"/>
      <c r="H35" s="505"/>
      <c r="I35" s="505"/>
      <c r="J35" s="506"/>
      <c r="K35" s="34"/>
      <c r="L35" s="505"/>
      <c r="M35" s="505"/>
      <c r="N35" s="506"/>
      <c r="O35" s="466"/>
      <c r="P35" s="465"/>
      <c r="Q35" s="465"/>
      <c r="R35" s="465"/>
      <c r="S35" s="465"/>
      <c r="T35" s="465"/>
    </row>
    <row r="36" spans="1:20" ht="15">
      <c r="A36" s="25"/>
      <c r="B36" s="430">
        <v>0</v>
      </c>
      <c r="C36" s="4"/>
      <c r="D36" s="505">
        <v>96696</v>
      </c>
      <c r="E36" s="505"/>
      <c r="F36" s="506">
        <f t="shared" si="0"/>
        <v>49.314062484062795</v>
      </c>
      <c r="G36" s="34"/>
      <c r="H36" s="505">
        <v>6374</v>
      </c>
      <c r="I36" s="505"/>
      <c r="J36" s="506">
        <f t="shared" si="1"/>
        <v>51.110576537567155</v>
      </c>
      <c r="K36" s="34"/>
      <c r="L36" s="505">
        <f t="shared" si="2"/>
        <v>103070</v>
      </c>
      <c r="M36" s="505"/>
      <c r="N36" s="506">
        <f t="shared" si="3"/>
        <v>49.421489980964076</v>
      </c>
      <c r="O36" s="472"/>
      <c r="P36" s="475"/>
      <c r="Q36" s="465"/>
      <c r="R36" s="465"/>
      <c r="S36" s="465"/>
      <c r="T36" s="465"/>
    </row>
    <row r="37" spans="1:20" ht="15">
      <c r="A37" s="25"/>
      <c r="B37" s="430" t="s">
        <v>34</v>
      </c>
      <c r="C37" s="414"/>
      <c r="D37" s="505">
        <v>99386</v>
      </c>
      <c r="E37" s="505"/>
      <c r="F37" s="506">
        <f t="shared" si="0"/>
        <v>50.685937515937205</v>
      </c>
      <c r="G37" s="34"/>
      <c r="H37" s="505">
        <v>6097</v>
      </c>
      <c r="I37" s="505"/>
      <c r="J37" s="506">
        <f t="shared" si="1"/>
        <v>48.889423462432845</v>
      </c>
      <c r="K37" s="34"/>
      <c r="L37" s="505">
        <f t="shared" si="2"/>
        <v>105483</v>
      </c>
      <c r="M37" s="505"/>
      <c r="N37" s="506">
        <f t="shared" si="3"/>
        <v>50.578510019035924</v>
      </c>
      <c r="O37" s="472"/>
      <c r="P37" s="475"/>
      <c r="Q37" s="465"/>
      <c r="R37" s="465"/>
      <c r="S37" s="465"/>
      <c r="T37" s="465"/>
    </row>
    <row r="38" spans="1:20" ht="4.5" customHeight="1">
      <c r="A38" s="20"/>
      <c r="B38" s="20"/>
      <c r="C38" s="1"/>
      <c r="D38" s="1"/>
      <c r="E38" s="1"/>
      <c r="F38" s="506"/>
      <c r="G38" s="1"/>
      <c r="H38" s="1"/>
      <c r="I38" s="1"/>
      <c r="J38" s="506"/>
      <c r="K38" s="1"/>
      <c r="L38" s="505"/>
      <c r="M38" s="1"/>
      <c r="N38" s="506"/>
      <c r="O38" s="466"/>
      <c r="P38" s="465"/>
      <c r="Q38" s="465"/>
      <c r="R38" s="465"/>
      <c r="S38" s="465"/>
      <c r="T38" s="465"/>
    </row>
    <row r="39" spans="1:20" ht="14.25">
      <c r="A39" s="20" t="s">
        <v>1120</v>
      </c>
      <c r="B39" s="25"/>
      <c r="C39" s="415"/>
      <c r="D39" s="505"/>
      <c r="E39" s="505"/>
      <c r="F39" s="506"/>
      <c r="G39" s="34"/>
      <c r="H39" s="505"/>
      <c r="I39" s="505"/>
      <c r="J39" s="506"/>
      <c r="K39" s="34"/>
      <c r="L39" s="505"/>
      <c r="M39" s="505"/>
      <c r="N39" s="506"/>
      <c r="O39" s="466"/>
      <c r="P39" s="465"/>
      <c r="Q39" s="465"/>
      <c r="R39" s="465"/>
      <c r="S39" s="465"/>
      <c r="T39" s="465"/>
    </row>
    <row r="40" spans="1:20" ht="4.5" customHeight="1">
      <c r="A40" s="20"/>
      <c r="B40" s="25"/>
      <c r="C40" s="415"/>
      <c r="D40" s="505"/>
      <c r="E40" s="505"/>
      <c r="F40" s="506"/>
      <c r="G40" s="34"/>
      <c r="H40" s="505"/>
      <c r="I40" s="505"/>
      <c r="J40" s="506"/>
      <c r="K40" s="34"/>
      <c r="L40" s="505"/>
      <c r="M40" s="505"/>
      <c r="N40" s="506"/>
      <c r="O40" s="466"/>
      <c r="P40" s="465"/>
      <c r="Q40" s="465"/>
      <c r="R40" s="465"/>
      <c r="S40" s="465"/>
      <c r="T40" s="465"/>
    </row>
    <row r="41" spans="1:20" ht="15">
      <c r="A41" s="20"/>
      <c r="B41" s="428">
        <v>0</v>
      </c>
      <c r="C41" s="414"/>
      <c r="D41" s="505">
        <v>126779</v>
      </c>
      <c r="E41" s="505"/>
      <c r="F41" s="506">
        <f t="shared" si="0"/>
        <v>64.65611325873869</v>
      </c>
      <c r="G41" s="34"/>
      <c r="H41" s="505">
        <v>8855</v>
      </c>
      <c r="I41" s="505"/>
      <c r="J41" s="506">
        <f t="shared" si="1"/>
        <v>71.004730975864</v>
      </c>
      <c r="K41" s="34"/>
      <c r="L41" s="505">
        <f t="shared" si="2"/>
        <v>135634</v>
      </c>
      <c r="M41" s="505"/>
      <c r="N41" s="506">
        <f t="shared" si="3"/>
        <v>65.03574630909169</v>
      </c>
      <c r="O41" s="472"/>
      <c r="P41" s="465"/>
      <c r="Q41" s="465"/>
      <c r="R41" s="465"/>
      <c r="S41" s="465"/>
      <c r="T41" s="465"/>
    </row>
    <row r="42" spans="1:20" ht="15">
      <c r="A42" s="20"/>
      <c r="B42" s="428">
        <v>1</v>
      </c>
      <c r="C42" s="415"/>
      <c r="D42" s="505">
        <v>69303</v>
      </c>
      <c r="E42" s="505"/>
      <c r="F42" s="506">
        <f t="shared" si="0"/>
        <v>35.34388674126131</v>
      </c>
      <c r="G42" s="34"/>
      <c r="H42" s="505">
        <v>3616</v>
      </c>
      <c r="I42" s="505"/>
      <c r="J42" s="506">
        <f t="shared" si="1"/>
        <v>28.995269024135993</v>
      </c>
      <c r="K42" s="34"/>
      <c r="L42" s="505">
        <f t="shared" si="2"/>
        <v>72919</v>
      </c>
      <c r="M42" s="505"/>
      <c r="N42" s="506">
        <f t="shared" si="3"/>
        <v>34.96425369090831</v>
      </c>
      <c r="O42" s="472"/>
      <c r="P42" s="465"/>
      <c r="Q42" s="465"/>
      <c r="R42" s="465"/>
      <c r="S42" s="465"/>
      <c r="T42" s="465"/>
    </row>
    <row r="43" spans="1:20" ht="4.5" customHeight="1">
      <c r="A43" s="20"/>
      <c r="B43" s="25"/>
      <c r="C43" s="415"/>
      <c r="D43" s="505"/>
      <c r="E43" s="505"/>
      <c r="F43" s="506"/>
      <c r="G43" s="34"/>
      <c r="H43" s="505"/>
      <c r="I43" s="505"/>
      <c r="J43" s="506"/>
      <c r="K43" s="34"/>
      <c r="L43" s="505"/>
      <c r="M43" s="505"/>
      <c r="N43" s="506"/>
      <c r="O43" s="466"/>
      <c r="P43" s="465"/>
      <c r="Q43" s="465"/>
      <c r="R43" s="465"/>
      <c r="S43" s="465"/>
      <c r="T43" s="465"/>
    </row>
    <row r="44" spans="1:20" ht="14.25">
      <c r="A44" s="25" t="s">
        <v>1121</v>
      </c>
      <c r="B44" s="25"/>
      <c r="C44" s="415"/>
      <c r="D44" s="1"/>
      <c r="E44" s="1"/>
      <c r="F44" s="506"/>
      <c r="G44" s="1"/>
      <c r="H44" s="505"/>
      <c r="I44" s="505"/>
      <c r="J44" s="506"/>
      <c r="K44" s="1"/>
      <c r="L44" s="505"/>
      <c r="M44" s="505"/>
      <c r="N44" s="506"/>
      <c r="O44" s="465"/>
      <c r="P44" s="465"/>
      <c r="Q44" s="465"/>
      <c r="R44" s="465"/>
      <c r="S44" s="465"/>
      <c r="T44" s="465"/>
    </row>
    <row r="45" spans="1:20" ht="4.5" customHeight="1">
      <c r="A45" s="25"/>
      <c r="B45" s="429"/>
      <c r="C45" s="415"/>
      <c r="D45" s="505"/>
      <c r="E45" s="505"/>
      <c r="F45" s="506"/>
      <c r="G45" s="34"/>
      <c r="H45" s="505"/>
      <c r="I45" s="505"/>
      <c r="J45" s="506"/>
      <c r="K45" s="34"/>
      <c r="L45" s="505"/>
      <c r="M45" s="505"/>
      <c r="N45" s="506"/>
      <c r="O45" s="465"/>
      <c r="P45" s="465"/>
      <c r="Q45" s="465"/>
      <c r="R45" s="465"/>
      <c r="S45" s="465"/>
      <c r="T45" s="465"/>
    </row>
    <row r="46" spans="1:20" ht="16.5" customHeight="1">
      <c r="A46" s="25"/>
      <c r="B46" s="431" t="s">
        <v>1123</v>
      </c>
      <c r="C46" s="415"/>
      <c r="D46" s="505">
        <v>48</v>
      </c>
      <c r="E46" s="505"/>
      <c r="F46" s="506">
        <f t="shared" si="0"/>
        <v>0.024479554472108606</v>
      </c>
      <c r="G46" s="34"/>
      <c r="H46" s="505" t="s">
        <v>1106</v>
      </c>
      <c r="I46" s="505"/>
      <c r="J46" s="511" t="s">
        <v>7</v>
      </c>
      <c r="K46" s="34"/>
      <c r="L46" s="505">
        <f>SUM(D46,H46)</f>
        <v>48</v>
      </c>
      <c r="M46" s="505"/>
      <c r="N46" s="511" t="s">
        <v>7</v>
      </c>
      <c r="O46" s="473"/>
      <c r="P46" s="476"/>
      <c r="Q46" s="476"/>
      <c r="R46" s="472"/>
      <c r="S46" s="465"/>
      <c r="T46" s="465"/>
    </row>
    <row r="47" spans="1:20" ht="15">
      <c r="A47" s="25"/>
      <c r="B47" s="431" t="s">
        <v>1124</v>
      </c>
      <c r="C47" s="415"/>
      <c r="D47" s="505">
        <v>150</v>
      </c>
      <c r="E47" s="505"/>
      <c r="F47" s="506">
        <f t="shared" si="0"/>
        <v>0.0764986077253394</v>
      </c>
      <c r="G47" s="34"/>
      <c r="H47" s="505" t="s">
        <v>1106</v>
      </c>
      <c r="I47" s="505"/>
      <c r="J47" s="511" t="s">
        <v>7</v>
      </c>
      <c r="K47" s="34"/>
      <c r="L47" s="505">
        <f t="shared" si="2"/>
        <v>150</v>
      </c>
      <c r="M47" s="505"/>
      <c r="N47" s="511" t="s">
        <v>7</v>
      </c>
      <c r="O47" s="473"/>
      <c r="P47" s="476"/>
      <c r="Q47" s="476"/>
      <c r="R47" s="472"/>
      <c r="S47" s="465"/>
      <c r="T47" s="465"/>
    </row>
    <row r="48" spans="1:20" ht="15">
      <c r="A48" s="25"/>
      <c r="B48" s="431" t="s">
        <v>1125</v>
      </c>
      <c r="C48" s="415"/>
      <c r="D48" s="505">
        <v>191985</v>
      </c>
      <c r="E48" s="505"/>
      <c r="F48" s="506">
        <f t="shared" si="0"/>
        <v>97.9105680276619</v>
      </c>
      <c r="G48" s="34"/>
      <c r="H48" s="505">
        <v>11602</v>
      </c>
      <c r="I48" s="505"/>
      <c r="J48" s="506">
        <f>SUM(H48/12471*100)</f>
        <v>93.03183385454254</v>
      </c>
      <c r="K48" s="34"/>
      <c r="L48" s="505">
        <f t="shared" si="2"/>
        <v>203587</v>
      </c>
      <c r="M48" s="505"/>
      <c r="N48" s="506">
        <f>SUM(L48/208553*100)</f>
        <v>97.61883070490475</v>
      </c>
      <c r="O48" s="473"/>
      <c r="P48" s="476"/>
      <c r="Q48" s="476"/>
      <c r="R48" s="472"/>
      <c r="S48" s="465"/>
      <c r="T48" s="465"/>
    </row>
    <row r="49" spans="1:20" ht="15">
      <c r="A49" s="25"/>
      <c r="B49" s="431" t="s">
        <v>1126</v>
      </c>
      <c r="C49" s="415"/>
      <c r="D49" s="505">
        <v>1478</v>
      </c>
      <c r="E49" s="505"/>
      <c r="F49" s="506">
        <f t="shared" si="0"/>
        <v>0.7537662814536775</v>
      </c>
      <c r="G49" s="34"/>
      <c r="H49" s="505">
        <v>722</v>
      </c>
      <c r="I49" s="505"/>
      <c r="J49" s="506">
        <f>SUM(H49/12471*100)</f>
        <v>5.7894314810360035</v>
      </c>
      <c r="K49" s="34"/>
      <c r="L49" s="505">
        <f t="shared" si="2"/>
        <v>2200</v>
      </c>
      <c r="M49" s="505"/>
      <c r="N49" s="506">
        <f>SUM(L49/208553*100)</f>
        <v>1.0548877263813035</v>
      </c>
      <c r="O49" s="473"/>
      <c r="P49" s="476"/>
      <c r="Q49" s="476"/>
      <c r="R49" s="472"/>
      <c r="S49" s="465"/>
      <c r="T49" s="465"/>
    </row>
    <row r="50" spans="1:20" ht="17.25" customHeight="1">
      <c r="A50" s="25"/>
      <c r="B50" s="431" t="s">
        <v>1127</v>
      </c>
      <c r="C50" s="415"/>
      <c r="D50" s="505">
        <v>2421</v>
      </c>
      <c r="E50" s="505"/>
      <c r="F50" s="506">
        <f t="shared" si="0"/>
        <v>1.2346875286869778</v>
      </c>
      <c r="G50" s="34"/>
      <c r="H50" s="505">
        <v>136</v>
      </c>
      <c r="I50" s="505"/>
      <c r="J50" s="506">
        <f>SUM(H50/12471*100)</f>
        <v>1.0905300296688318</v>
      </c>
      <c r="K50" s="34"/>
      <c r="L50" s="505">
        <f t="shared" si="2"/>
        <v>2557</v>
      </c>
      <c r="M50" s="505"/>
      <c r="N50" s="506">
        <f>SUM(L50/208553*100)</f>
        <v>1.2260672347077242</v>
      </c>
      <c r="O50" s="473"/>
      <c r="P50" s="476"/>
      <c r="Q50" s="476"/>
      <c r="R50" s="472"/>
      <c r="S50" s="465"/>
      <c r="T50" s="465"/>
    </row>
    <row r="51" spans="1:20" ht="4.5" customHeight="1">
      <c r="A51" s="25"/>
      <c r="B51" s="25"/>
      <c r="C51" s="4"/>
      <c r="D51" s="505"/>
      <c r="E51" s="505"/>
      <c r="F51" s="506"/>
      <c r="G51" s="34"/>
      <c r="H51" s="505"/>
      <c r="I51" s="505"/>
      <c r="J51" s="506"/>
      <c r="K51" s="34"/>
      <c r="L51" s="505"/>
      <c r="M51" s="505"/>
      <c r="N51" s="506"/>
      <c r="O51" s="465"/>
      <c r="P51" s="476"/>
      <c r="Q51" s="476"/>
      <c r="R51" s="472"/>
      <c r="S51" s="465"/>
      <c r="T51" s="465"/>
    </row>
    <row r="52" spans="1:20" ht="17.25" customHeight="1">
      <c r="A52" s="25" t="s">
        <v>1158</v>
      </c>
      <c r="B52" s="25"/>
      <c r="C52" s="4"/>
      <c r="D52" s="1"/>
      <c r="E52" s="1"/>
      <c r="F52" s="247"/>
      <c r="G52" s="1"/>
      <c r="H52" s="1"/>
      <c r="I52" s="1"/>
      <c r="J52" s="247"/>
      <c r="K52" s="1"/>
      <c r="L52" s="505"/>
      <c r="M52" s="1"/>
      <c r="N52" s="247"/>
      <c r="O52" s="465"/>
      <c r="P52" s="476"/>
      <c r="Q52" s="476"/>
      <c r="R52" s="472"/>
      <c r="S52" s="465"/>
      <c r="T52" s="465"/>
    </row>
    <row r="53" spans="1:20" ht="20.25" customHeight="1">
      <c r="A53" s="25"/>
      <c r="B53" s="42" t="s">
        <v>1128</v>
      </c>
      <c r="C53" s="1"/>
      <c r="D53" s="510">
        <v>2421</v>
      </c>
      <c r="E53" s="507"/>
      <c r="F53" s="508">
        <v>1</v>
      </c>
      <c r="G53" s="509"/>
      <c r="H53" s="510" t="s">
        <v>1129</v>
      </c>
      <c r="I53" s="507"/>
      <c r="J53" s="508">
        <v>1</v>
      </c>
      <c r="K53" s="509"/>
      <c r="L53" s="510">
        <f>SUM(D53,136)</f>
        <v>2557</v>
      </c>
      <c r="M53" s="507"/>
      <c r="N53" s="508">
        <f>SUM(L53/$L$53)</f>
        <v>1</v>
      </c>
      <c r="O53" s="465"/>
      <c r="P53" s="465"/>
      <c r="Q53" s="465"/>
      <c r="R53" s="465"/>
      <c r="S53" s="465"/>
      <c r="T53" s="465"/>
    </row>
    <row r="54" spans="1:20" ht="7.5" customHeight="1">
      <c r="A54" s="25"/>
      <c r="B54" s="1"/>
      <c r="C54" s="1"/>
      <c r="D54" s="1"/>
      <c r="E54" s="1"/>
      <c r="F54" s="247"/>
      <c r="G54" s="1"/>
      <c r="H54" s="1"/>
      <c r="I54" s="1"/>
      <c r="J54" s="247"/>
      <c r="K54" s="1"/>
      <c r="L54" s="505"/>
      <c r="M54" s="1"/>
      <c r="N54" s="504"/>
      <c r="O54" s="465"/>
      <c r="P54" s="465"/>
      <c r="Q54" s="465"/>
      <c r="R54" s="465"/>
      <c r="S54" s="465"/>
      <c r="T54" s="465"/>
    </row>
    <row r="55" spans="1:15" ht="14.25" customHeight="1">
      <c r="A55" s="25"/>
      <c r="B55" s="432" t="s">
        <v>1163</v>
      </c>
      <c r="C55" s="4"/>
      <c r="D55" s="505">
        <v>574</v>
      </c>
      <c r="E55" s="505"/>
      <c r="F55" s="506">
        <f>SUM(D55/2421*100)</f>
        <v>23.709211069805868</v>
      </c>
      <c r="G55" s="34"/>
      <c r="H55" s="505">
        <v>27</v>
      </c>
      <c r="I55" s="505"/>
      <c r="J55" s="506">
        <f>SUM(H55/136*100)</f>
        <v>19.852941176470587</v>
      </c>
      <c r="K55" s="34"/>
      <c r="L55" s="505">
        <f>SUM(D55,H55)</f>
        <v>601</v>
      </c>
      <c r="M55" s="505"/>
      <c r="N55" s="506">
        <f>SUM(L55/$L$53*100)</f>
        <v>23.504106374657802</v>
      </c>
      <c r="O55" s="473"/>
    </row>
    <row r="56" spans="1:15" ht="15" customHeight="1">
      <c r="A56" s="25"/>
      <c r="B56" s="432" t="s">
        <v>1164</v>
      </c>
      <c r="C56" s="4"/>
      <c r="D56" s="505">
        <v>532</v>
      </c>
      <c r="E56" s="505"/>
      <c r="F56" s="506">
        <f>SUM(D56/2421*100)</f>
        <v>21.97439074762495</v>
      </c>
      <c r="G56" s="34"/>
      <c r="H56" s="505">
        <v>33</v>
      </c>
      <c r="I56" s="505"/>
      <c r="J56" s="506">
        <f>SUM(H56/136*100)</f>
        <v>24.264705882352942</v>
      </c>
      <c r="K56" s="34"/>
      <c r="L56" s="505">
        <f t="shared" si="2"/>
        <v>565</v>
      </c>
      <c r="M56" s="505"/>
      <c r="N56" s="506">
        <f>SUM(L56/$L$53*100)</f>
        <v>22.09620649198279</v>
      </c>
      <c r="O56" s="473"/>
    </row>
    <row r="57" spans="1:15" ht="14.25">
      <c r="A57" s="25"/>
      <c r="B57" s="432" t="s">
        <v>1107</v>
      </c>
      <c r="C57" s="4"/>
      <c r="D57" s="505">
        <v>937</v>
      </c>
      <c r="E57" s="505"/>
      <c r="F57" s="506">
        <f>SUM(D57/2421*100)</f>
        <v>38.70301528294093</v>
      </c>
      <c r="G57" s="34"/>
      <c r="H57" s="505">
        <v>48</v>
      </c>
      <c r="I57" s="505"/>
      <c r="J57" s="506">
        <f>SUM(H57/136*100)</f>
        <v>35.294117647058826</v>
      </c>
      <c r="K57" s="34"/>
      <c r="L57" s="505">
        <f t="shared" si="2"/>
        <v>985</v>
      </c>
      <c r="M57" s="505"/>
      <c r="N57" s="506">
        <f>SUM(L57/$L$53*100)</f>
        <v>38.52170512319124</v>
      </c>
      <c r="O57" s="473"/>
    </row>
    <row r="58" spans="1:15" ht="14.25">
      <c r="A58" s="25"/>
      <c r="B58" s="432" t="s">
        <v>1108</v>
      </c>
      <c r="C58" s="4"/>
      <c r="D58" s="505">
        <v>378</v>
      </c>
      <c r="E58" s="505"/>
      <c r="F58" s="506">
        <f>SUM(D58/2421*100)</f>
        <v>15.613382899628252</v>
      </c>
      <c r="G58" s="34"/>
      <c r="H58" s="505">
        <v>28</v>
      </c>
      <c r="I58" s="505"/>
      <c r="J58" s="506">
        <f>SUM(H58/136*100)</f>
        <v>20.588235294117645</v>
      </c>
      <c r="K58" s="34"/>
      <c r="L58" s="505">
        <f>SUM(D58,H58)</f>
        <v>406</v>
      </c>
      <c r="M58" s="505"/>
      <c r="N58" s="506">
        <f>SUM(L58/$L$53*100)</f>
        <v>15.877982010168164</v>
      </c>
      <c r="O58" s="473"/>
    </row>
    <row r="59" spans="1:14" ht="10.5" customHeight="1">
      <c r="A59" s="5"/>
      <c r="B59" s="5"/>
      <c r="C59" s="5"/>
      <c r="D59" s="5"/>
      <c r="E59" s="5"/>
      <c r="F59" s="370"/>
      <c r="G59" s="5"/>
      <c r="H59" s="5"/>
      <c r="I59" s="5"/>
      <c r="J59" s="370"/>
      <c r="K59" s="5"/>
      <c r="L59" s="5"/>
      <c r="M59" s="5"/>
      <c r="N59" s="370"/>
    </row>
    <row r="60" spans="1:14" ht="10.5" customHeight="1">
      <c r="A60" s="20"/>
      <c r="B60" s="1"/>
      <c r="C60" s="1"/>
      <c r="D60" s="1"/>
      <c r="E60" s="1"/>
      <c r="F60" s="147"/>
      <c r="G60" s="1"/>
      <c r="H60" s="1"/>
      <c r="I60" s="1"/>
      <c r="J60" s="147"/>
      <c r="K60" s="1"/>
      <c r="L60" s="1"/>
      <c r="M60" s="1"/>
      <c r="N60" s="147"/>
    </row>
    <row r="61" spans="1:14" ht="14.25">
      <c r="A61" s="1" t="s">
        <v>1165</v>
      </c>
      <c r="B61" s="35"/>
      <c r="C61" s="112"/>
      <c r="D61" s="174"/>
      <c r="E61" s="174"/>
      <c r="F61" s="460"/>
      <c r="G61" s="174"/>
      <c r="H61" s="1"/>
      <c r="I61" s="1"/>
      <c r="J61" s="147"/>
      <c r="K61" s="174"/>
      <c r="L61" s="1"/>
      <c r="M61" s="1"/>
      <c r="N61" s="147"/>
    </row>
    <row r="62" spans="1:14" ht="14.25">
      <c r="A62" s="29" t="s">
        <v>1160</v>
      </c>
      <c r="B62" s="35"/>
      <c r="C62" s="1"/>
      <c r="D62" s="433"/>
      <c r="E62" s="433"/>
      <c r="F62" s="443"/>
      <c r="G62" s="174"/>
      <c r="H62" s="1"/>
      <c r="I62" s="1"/>
      <c r="J62" s="147"/>
      <c r="K62" s="174"/>
      <c r="L62" s="1"/>
      <c r="M62" s="1"/>
      <c r="N62" s="147"/>
    </row>
    <row r="63" spans="1:14" ht="14.25">
      <c r="A63" s="29" t="s">
        <v>1137</v>
      </c>
      <c r="B63" s="35"/>
      <c r="C63" s="1"/>
      <c r="D63" s="433"/>
      <c r="E63" s="433"/>
      <c r="F63" s="443"/>
      <c r="G63" s="174"/>
      <c r="H63" s="1"/>
      <c r="I63" s="1"/>
      <c r="J63" s="147"/>
      <c r="K63" s="174"/>
      <c r="L63" s="1"/>
      <c r="M63" s="1"/>
      <c r="N63" s="147"/>
    </row>
    <row r="64" spans="1:14" ht="14.25">
      <c r="A64" s="467" t="s">
        <v>1161</v>
      </c>
      <c r="B64" s="4"/>
      <c r="C64" s="4"/>
      <c r="D64" s="4"/>
      <c r="E64" s="4"/>
      <c r="F64" s="217"/>
      <c r="G64" s="4"/>
      <c r="H64" s="4"/>
      <c r="I64" s="4"/>
      <c r="J64" s="217"/>
      <c r="K64" s="4"/>
      <c r="L64" s="4"/>
      <c r="M64" s="4"/>
      <c r="N64" s="217"/>
    </row>
    <row r="65" spans="1:14" ht="14.25">
      <c r="A65" s="137" t="s">
        <v>1159</v>
      </c>
      <c r="B65" s="4"/>
      <c r="C65" s="468"/>
      <c r="D65" s="395"/>
      <c r="E65" s="395"/>
      <c r="F65" s="469"/>
      <c r="G65" s="468"/>
      <c r="H65" s="4"/>
      <c r="I65" s="4"/>
      <c r="J65" s="217"/>
      <c r="K65" s="468"/>
      <c r="L65" s="4"/>
      <c r="M65" s="4"/>
      <c r="N65" s="217"/>
    </row>
    <row r="66" ht="12.75">
      <c r="A66" s="29" t="s">
        <v>388</v>
      </c>
    </row>
    <row r="67" spans="1:14" ht="14.25">
      <c r="A67" s="17"/>
      <c r="B67" s="306"/>
      <c r="C67" s="418"/>
      <c r="D67" s="296"/>
      <c r="E67" s="296"/>
      <c r="F67" s="444"/>
      <c r="G67" s="417"/>
      <c r="H67" s="17"/>
      <c r="I67" s="17"/>
      <c r="J67" s="222"/>
      <c r="K67" s="417"/>
      <c r="L67" s="17"/>
      <c r="M67" s="17"/>
      <c r="N67" s="222"/>
    </row>
    <row r="68" spans="1:14" ht="14.25">
      <c r="A68" s="17"/>
      <c r="B68" s="296"/>
      <c r="C68" s="417"/>
      <c r="D68" s="296"/>
      <c r="E68" s="296"/>
      <c r="F68" s="444"/>
      <c r="G68" s="417"/>
      <c r="H68" s="17"/>
      <c r="I68" s="17"/>
      <c r="J68" s="222"/>
      <c r="K68" s="417"/>
      <c r="L68" s="17"/>
      <c r="M68" s="17"/>
      <c r="N68" s="222"/>
    </row>
    <row r="69" spans="1:14" ht="14.25">
      <c r="A69" s="282"/>
      <c r="B69" s="282"/>
      <c r="C69" s="419"/>
      <c r="D69" s="420"/>
      <c r="E69" s="420"/>
      <c r="F69" s="435"/>
      <c r="G69" s="419"/>
      <c r="H69" s="420"/>
      <c r="I69" s="420"/>
      <c r="J69" s="435"/>
      <c r="K69" s="419"/>
      <c r="L69" s="420"/>
      <c r="M69" s="420"/>
      <c r="N69" s="435"/>
    </row>
    <row r="70" spans="1:14" ht="14.25">
      <c r="A70" s="282"/>
      <c r="B70" s="282"/>
      <c r="C70" s="419"/>
      <c r="D70" s="420"/>
      <c r="E70" s="420"/>
      <c r="F70" s="435"/>
      <c r="G70" s="419"/>
      <c r="H70" s="420"/>
      <c r="I70" s="420"/>
      <c r="J70" s="435"/>
      <c r="K70" s="419"/>
      <c r="L70" s="420"/>
      <c r="M70" s="420"/>
      <c r="N70" s="435"/>
    </row>
    <row r="71" spans="1:14" ht="14.25">
      <c r="A71" s="282"/>
      <c r="B71" s="282"/>
      <c r="C71" s="418"/>
      <c r="D71" s="418"/>
      <c r="E71" s="418"/>
      <c r="F71" s="436"/>
      <c r="G71" s="418"/>
      <c r="H71" s="418"/>
      <c r="I71" s="418"/>
      <c r="J71" s="436"/>
      <c r="K71" s="418"/>
      <c r="L71" s="418"/>
      <c r="M71" s="418"/>
      <c r="N71" s="436"/>
    </row>
    <row r="72" spans="1:14" ht="14.25">
      <c r="A72" s="282"/>
      <c r="B72" s="309"/>
      <c r="C72" s="296"/>
      <c r="D72" s="420"/>
      <c r="E72" s="420"/>
      <c r="F72" s="435"/>
      <c r="G72" s="296"/>
      <c r="H72" s="420"/>
      <c r="I72" s="420"/>
      <c r="J72" s="435"/>
      <c r="K72" s="296"/>
      <c r="L72" s="420"/>
      <c r="M72" s="420"/>
      <c r="N72" s="435"/>
    </row>
    <row r="73" spans="1:14" ht="14.25">
      <c r="A73" s="282"/>
      <c r="B73" s="282"/>
      <c r="C73" s="296"/>
      <c r="D73" s="420"/>
      <c r="E73" s="420"/>
      <c r="F73" s="435"/>
      <c r="G73" s="296"/>
      <c r="H73" s="420"/>
      <c r="I73" s="420"/>
      <c r="J73" s="435"/>
      <c r="K73" s="296"/>
      <c r="L73" s="420"/>
      <c r="M73" s="420"/>
      <c r="N73" s="435"/>
    </row>
    <row r="74" spans="1:14" ht="14.25">
      <c r="A74" s="282"/>
      <c r="B74" s="17"/>
      <c r="C74" s="419"/>
      <c r="D74" s="420"/>
      <c r="E74" s="420"/>
      <c r="F74" s="435"/>
      <c r="G74" s="419"/>
      <c r="H74" s="420"/>
      <c r="I74" s="420"/>
      <c r="J74" s="435"/>
      <c r="K74" s="419"/>
      <c r="L74" s="420"/>
      <c r="M74" s="420"/>
      <c r="N74" s="435"/>
    </row>
    <row r="75" spans="1:14" ht="14.25">
      <c r="A75" s="17"/>
      <c r="B75" s="282"/>
      <c r="C75" s="419"/>
      <c r="D75" s="420"/>
      <c r="E75" s="420"/>
      <c r="F75" s="435"/>
      <c r="G75" s="419"/>
      <c r="H75" s="420"/>
      <c r="I75" s="420"/>
      <c r="J75" s="435"/>
      <c r="K75" s="419"/>
      <c r="L75" s="420"/>
      <c r="M75" s="420"/>
      <c r="N75" s="435"/>
    </row>
    <row r="76" spans="1:14" ht="14.25">
      <c r="A76" s="282"/>
      <c r="B76" s="282"/>
      <c r="C76" s="418"/>
      <c r="D76" s="418"/>
      <c r="E76" s="418"/>
      <c r="F76" s="436"/>
      <c r="G76" s="418"/>
      <c r="H76" s="418"/>
      <c r="I76" s="418"/>
      <c r="J76" s="436"/>
      <c r="K76" s="418"/>
      <c r="L76" s="418"/>
      <c r="M76" s="418"/>
      <c r="N76" s="436"/>
    </row>
    <row r="77" spans="1:14" ht="14.25">
      <c r="A77" s="282"/>
      <c r="B77" s="421"/>
      <c r="C77" s="419"/>
      <c r="D77" s="420"/>
      <c r="E77" s="420"/>
      <c r="F77" s="435"/>
      <c r="G77" s="419"/>
      <c r="H77" s="420"/>
      <c r="I77" s="420"/>
      <c r="J77" s="435"/>
      <c r="K77" s="419"/>
      <c r="L77" s="420"/>
      <c r="M77" s="420"/>
      <c r="N77" s="435"/>
    </row>
    <row r="78" spans="1:14" ht="14.25">
      <c r="A78" s="282"/>
      <c r="B78" s="282"/>
      <c r="C78" s="419"/>
      <c r="D78" s="420"/>
      <c r="E78" s="420"/>
      <c r="F78" s="435"/>
      <c r="G78" s="419"/>
      <c r="H78" s="420"/>
      <c r="I78" s="420"/>
      <c r="J78" s="435"/>
      <c r="K78" s="419"/>
      <c r="L78" s="420"/>
      <c r="M78" s="420"/>
      <c r="N78" s="435"/>
    </row>
    <row r="79" spans="1:14" ht="14.25">
      <c r="A79" s="282"/>
      <c r="B79" s="282"/>
      <c r="C79" s="419"/>
      <c r="D79" s="420"/>
      <c r="E79" s="420"/>
      <c r="F79" s="435"/>
      <c r="G79" s="419"/>
      <c r="H79" s="420"/>
      <c r="I79" s="420"/>
      <c r="J79" s="435"/>
      <c r="K79" s="419"/>
      <c r="L79" s="420"/>
      <c r="M79" s="420"/>
      <c r="N79" s="435"/>
    </row>
    <row r="80" spans="1:14" ht="14.25">
      <c r="A80" s="282"/>
      <c r="B80" s="282"/>
      <c r="C80" s="419"/>
      <c r="D80" s="420"/>
      <c r="E80" s="420"/>
      <c r="F80" s="435"/>
      <c r="G80" s="419"/>
      <c r="H80" s="420"/>
      <c r="I80" s="420"/>
      <c r="J80" s="435"/>
      <c r="K80" s="419"/>
      <c r="L80" s="420"/>
      <c r="M80" s="420"/>
      <c r="N80" s="435"/>
    </row>
    <row r="81" spans="1:14" ht="14.25">
      <c r="A81" s="282"/>
      <c r="B81" s="282"/>
      <c r="C81" s="418"/>
      <c r="D81" s="418"/>
      <c r="E81" s="418"/>
      <c r="F81" s="436"/>
      <c r="G81" s="418"/>
      <c r="H81" s="418"/>
      <c r="I81" s="418"/>
      <c r="J81" s="436"/>
      <c r="K81" s="418"/>
      <c r="L81" s="418"/>
      <c r="M81" s="418"/>
      <c r="N81" s="436"/>
    </row>
    <row r="82" spans="1:14" ht="14.25">
      <c r="A82" s="282"/>
      <c r="B82" s="423"/>
      <c r="C82" s="424"/>
      <c r="D82" s="425"/>
      <c r="E82" s="425"/>
      <c r="F82" s="437"/>
      <c r="G82" s="424"/>
      <c r="H82" s="425"/>
      <c r="I82" s="425"/>
      <c r="J82" s="437"/>
      <c r="K82" s="424"/>
      <c r="L82" s="425"/>
      <c r="M82" s="425"/>
      <c r="N82" s="437"/>
    </row>
    <row r="83" spans="1:15" ht="14.25">
      <c r="A83" s="422"/>
      <c r="B83" s="422"/>
      <c r="C83" s="424"/>
      <c r="D83" s="425"/>
      <c r="E83" s="425"/>
      <c r="F83" s="437"/>
      <c r="G83" s="424"/>
      <c r="H83" s="425"/>
      <c r="I83" s="425"/>
      <c r="J83" s="437"/>
      <c r="K83" s="424"/>
      <c r="L83" s="425"/>
      <c r="M83" s="425"/>
      <c r="N83" s="437"/>
      <c r="O83" s="464"/>
    </row>
    <row r="84" spans="1:15" ht="14.25">
      <c r="A84" s="422"/>
      <c r="B84" s="422"/>
      <c r="C84" s="422"/>
      <c r="D84" s="422"/>
      <c r="E84" s="422"/>
      <c r="F84" s="438"/>
      <c r="G84" s="422"/>
      <c r="H84" s="422"/>
      <c r="I84" s="422"/>
      <c r="J84" s="438"/>
      <c r="K84" s="422"/>
      <c r="L84" s="422"/>
      <c r="M84" s="422"/>
      <c r="N84" s="438"/>
      <c r="O84" s="464"/>
    </row>
    <row r="85" spans="1:15" ht="12.75">
      <c r="A85" s="413"/>
      <c r="B85" s="413"/>
      <c r="C85" s="413"/>
      <c r="D85" s="413"/>
      <c r="E85" s="413"/>
      <c r="F85" s="439"/>
      <c r="G85" s="413"/>
      <c r="H85" s="413"/>
      <c r="I85" s="413"/>
      <c r="J85" s="439"/>
      <c r="K85" s="413"/>
      <c r="L85" s="413"/>
      <c r="M85" s="413"/>
      <c r="N85" s="439"/>
      <c r="O85" s="464"/>
    </row>
    <row r="86" spans="1:15" ht="12.75">
      <c r="A86" s="416"/>
      <c r="B86" s="17"/>
      <c r="C86" s="426"/>
      <c r="D86" s="426"/>
      <c r="E86" s="426"/>
      <c r="F86" s="440"/>
      <c r="G86" s="426"/>
      <c r="H86" s="426"/>
      <c r="I86" s="426"/>
      <c r="J86" s="440"/>
      <c r="K86" s="426"/>
      <c r="L86" s="426"/>
      <c r="M86" s="426"/>
      <c r="N86" s="440"/>
      <c r="O86" s="464"/>
    </row>
    <row r="87" spans="1:15" ht="12.75">
      <c r="A87" s="413"/>
      <c r="B87" s="17"/>
      <c r="C87" s="100"/>
      <c r="D87" s="100"/>
      <c r="E87" s="100"/>
      <c r="F87" s="441"/>
      <c r="G87" s="100"/>
      <c r="H87" s="100"/>
      <c r="I87" s="100"/>
      <c r="J87" s="441"/>
      <c r="K87" s="100"/>
      <c r="L87" s="100"/>
      <c r="M87" s="100"/>
      <c r="N87" s="441"/>
      <c r="O87" s="464"/>
    </row>
    <row r="88" spans="1:14" ht="16.5">
      <c r="A88" s="281"/>
      <c r="B88" s="17"/>
      <c r="C88" s="281"/>
      <c r="D88" s="281"/>
      <c r="E88" s="281"/>
      <c r="F88" s="442"/>
      <c r="G88" s="281"/>
      <c r="H88" s="281"/>
      <c r="I88" s="281"/>
      <c r="J88" s="442"/>
      <c r="K88" s="281"/>
      <c r="L88" s="281"/>
      <c r="M88" s="281"/>
      <c r="N88" s="442"/>
    </row>
    <row r="89" spans="1:14" ht="12.75">
      <c r="A89" s="100"/>
      <c r="B89" s="17"/>
      <c r="C89" s="100"/>
      <c r="D89" s="100"/>
      <c r="E89" s="100"/>
      <c r="F89" s="441"/>
      <c r="G89" s="100"/>
      <c r="H89" s="100"/>
      <c r="I89" s="100"/>
      <c r="J89" s="441"/>
      <c r="K89" s="100"/>
      <c r="L89" s="100"/>
      <c r="M89" s="100"/>
      <c r="N89" s="441"/>
    </row>
    <row r="90" spans="1:14" ht="12.75">
      <c r="A90" s="17"/>
      <c r="B90" s="17"/>
      <c r="C90" s="17"/>
      <c r="D90" s="17"/>
      <c r="E90" s="17"/>
      <c r="F90" s="222"/>
      <c r="G90" s="17"/>
      <c r="H90" s="17"/>
      <c r="I90" s="17"/>
      <c r="J90" s="222"/>
      <c r="K90" s="17"/>
      <c r="L90" s="17"/>
      <c r="M90" s="17"/>
      <c r="N90" s="222"/>
    </row>
    <row r="91" spans="1:14" ht="12.75">
      <c r="A91" s="17"/>
      <c r="B91" s="17"/>
      <c r="C91" s="17"/>
      <c r="D91" s="17"/>
      <c r="E91" s="17"/>
      <c r="F91" s="222"/>
      <c r="G91" s="17"/>
      <c r="H91" s="17"/>
      <c r="I91" s="17"/>
      <c r="J91" s="222"/>
      <c r="K91" s="17"/>
      <c r="L91" s="17"/>
      <c r="M91" s="17"/>
      <c r="N91" s="222"/>
    </row>
    <row r="92" spans="1:14" ht="12.75">
      <c r="A92" s="17"/>
      <c r="B92" s="17"/>
      <c r="C92" s="17"/>
      <c r="D92" s="17"/>
      <c r="E92" s="17"/>
      <c r="F92" s="222"/>
      <c r="G92" s="17"/>
      <c r="H92" s="17"/>
      <c r="I92" s="17"/>
      <c r="J92" s="222"/>
      <c r="K92" s="17"/>
      <c r="L92" s="17"/>
      <c r="M92" s="17"/>
      <c r="N92" s="222"/>
    </row>
    <row r="93" spans="1:14" ht="12.75">
      <c r="A93" s="17"/>
      <c r="B93" s="17"/>
      <c r="C93" s="17"/>
      <c r="D93" s="17"/>
      <c r="E93" s="17"/>
      <c r="F93" s="222"/>
      <c r="G93" s="17"/>
      <c r="H93" s="17"/>
      <c r="I93" s="17"/>
      <c r="J93" s="222"/>
      <c r="K93" s="17"/>
      <c r="L93" s="17"/>
      <c r="M93" s="17"/>
      <c r="N93" s="222"/>
    </row>
    <row r="94" spans="1:14" ht="12.75">
      <c r="A94" s="17"/>
      <c r="B94" s="17"/>
      <c r="C94" s="17"/>
      <c r="D94" s="17"/>
      <c r="E94" s="17"/>
      <c r="F94" s="222"/>
      <c r="G94" s="17"/>
      <c r="H94" s="17"/>
      <c r="I94" s="17"/>
      <c r="J94" s="222"/>
      <c r="K94" s="17"/>
      <c r="L94" s="17"/>
      <c r="M94" s="17"/>
      <c r="N94" s="222"/>
    </row>
    <row r="95" spans="1:14" ht="12.75">
      <c r="A95" s="17"/>
      <c r="B95" s="17"/>
      <c r="C95" s="17"/>
      <c r="D95" s="17"/>
      <c r="E95" s="17"/>
      <c r="F95" s="222"/>
      <c r="G95" s="17"/>
      <c r="H95" s="17"/>
      <c r="I95" s="17"/>
      <c r="J95" s="222"/>
      <c r="K95" s="17"/>
      <c r="L95" s="17"/>
      <c r="M95" s="17"/>
      <c r="N95" s="222"/>
    </row>
    <row r="96" spans="1:14" ht="12.75">
      <c r="A96" s="17"/>
      <c r="B96" s="17"/>
      <c r="C96" s="17"/>
      <c r="D96" s="17"/>
      <c r="E96" s="17"/>
      <c r="F96" s="222"/>
      <c r="G96" s="17"/>
      <c r="H96" s="17"/>
      <c r="I96" s="17"/>
      <c r="J96" s="222"/>
      <c r="K96" s="17"/>
      <c r="L96" s="17"/>
      <c r="M96" s="17"/>
      <c r="N96" s="222"/>
    </row>
    <row r="97" spans="1:14" ht="12.75">
      <c r="A97" s="17"/>
      <c r="B97" s="17"/>
      <c r="C97" s="17"/>
      <c r="D97" s="17"/>
      <c r="E97" s="17"/>
      <c r="F97" s="222"/>
      <c r="G97" s="17"/>
      <c r="H97" s="17"/>
      <c r="I97" s="17"/>
      <c r="J97" s="222"/>
      <c r="K97" s="17"/>
      <c r="L97" s="17"/>
      <c r="M97" s="17"/>
      <c r="N97" s="222"/>
    </row>
    <row r="98" spans="1:14" ht="12.75">
      <c r="A98" s="17"/>
      <c r="B98" s="17"/>
      <c r="C98" s="17"/>
      <c r="D98" s="17"/>
      <c r="E98" s="17"/>
      <c r="F98" s="222"/>
      <c r="G98" s="17"/>
      <c r="H98" s="17"/>
      <c r="I98" s="17"/>
      <c r="J98" s="222"/>
      <c r="K98" s="17"/>
      <c r="L98" s="17"/>
      <c r="M98" s="17"/>
      <c r="N98" s="222"/>
    </row>
    <row r="99" spans="1:14" ht="12.75">
      <c r="A99" s="17"/>
      <c r="B99" s="17"/>
      <c r="C99" s="17"/>
      <c r="D99" s="17"/>
      <c r="E99" s="17"/>
      <c r="F99" s="222"/>
      <c r="G99" s="17"/>
      <c r="H99" s="17"/>
      <c r="I99" s="17"/>
      <c r="J99" s="222"/>
      <c r="K99" s="17"/>
      <c r="L99" s="17"/>
      <c r="M99" s="17"/>
      <c r="N99" s="222"/>
    </row>
    <row r="100" spans="1:14" ht="12.75">
      <c r="A100" s="17"/>
      <c r="B100" s="17"/>
      <c r="C100" s="17"/>
      <c r="D100" s="17"/>
      <c r="E100" s="17"/>
      <c r="F100" s="222"/>
      <c r="G100" s="17"/>
      <c r="H100" s="17"/>
      <c r="I100" s="17"/>
      <c r="J100" s="222"/>
      <c r="K100" s="17"/>
      <c r="L100" s="17"/>
      <c r="M100" s="17"/>
      <c r="N100" s="222"/>
    </row>
    <row r="101" spans="1:14" ht="12.75">
      <c r="A101" s="17"/>
      <c r="B101" s="17"/>
      <c r="C101" s="17"/>
      <c r="D101" s="17"/>
      <c r="E101" s="17"/>
      <c r="F101" s="222"/>
      <c r="G101" s="17"/>
      <c r="H101" s="17"/>
      <c r="I101" s="17"/>
      <c r="J101" s="222"/>
      <c r="K101" s="17"/>
      <c r="L101" s="17"/>
      <c r="M101" s="17"/>
      <c r="N101" s="222"/>
    </row>
    <row r="102" spans="1:14" ht="12.75">
      <c r="A102" s="17"/>
      <c r="B102" s="17"/>
      <c r="C102" s="17"/>
      <c r="D102" s="17"/>
      <c r="E102" s="17"/>
      <c r="F102" s="222"/>
      <c r="G102" s="17"/>
      <c r="H102" s="17"/>
      <c r="I102" s="17"/>
      <c r="J102" s="222"/>
      <c r="K102" s="17"/>
      <c r="L102" s="17"/>
      <c r="M102" s="17"/>
      <c r="N102" s="222"/>
    </row>
    <row r="103" spans="1:14" ht="12.75">
      <c r="A103" s="17"/>
      <c r="B103" s="17"/>
      <c r="C103" s="17"/>
      <c r="D103" s="17"/>
      <c r="E103" s="17"/>
      <c r="F103" s="222"/>
      <c r="G103" s="17"/>
      <c r="H103" s="17"/>
      <c r="I103" s="17"/>
      <c r="J103" s="222"/>
      <c r="K103" s="17"/>
      <c r="L103" s="17"/>
      <c r="M103" s="17"/>
      <c r="N103" s="222"/>
    </row>
    <row r="104" spans="1:14" ht="12.75">
      <c r="A104" s="17"/>
      <c r="B104" s="17"/>
      <c r="C104" s="17"/>
      <c r="D104" s="17"/>
      <c r="E104" s="17"/>
      <c r="F104" s="222"/>
      <c r="G104" s="17"/>
      <c r="H104" s="17"/>
      <c r="I104" s="17"/>
      <c r="J104" s="222"/>
      <c r="K104" s="17"/>
      <c r="L104" s="17"/>
      <c r="M104" s="17"/>
      <c r="N104" s="222"/>
    </row>
    <row r="105" spans="1:14" ht="12.75">
      <c r="A105" s="17"/>
      <c r="B105" s="17"/>
      <c r="C105" s="17"/>
      <c r="D105" s="17"/>
      <c r="E105" s="17"/>
      <c r="F105" s="222"/>
      <c r="G105" s="17"/>
      <c r="H105" s="17"/>
      <c r="I105" s="17"/>
      <c r="J105" s="222"/>
      <c r="K105" s="17"/>
      <c r="L105" s="17"/>
      <c r="M105" s="17"/>
      <c r="N105" s="222"/>
    </row>
    <row r="106" spans="1:14" ht="12.75">
      <c r="A106" s="17"/>
      <c r="B106" s="17"/>
      <c r="C106" s="17"/>
      <c r="D106" s="17"/>
      <c r="E106" s="17"/>
      <c r="F106" s="222"/>
      <c r="G106" s="17"/>
      <c r="H106" s="17"/>
      <c r="I106" s="17"/>
      <c r="J106" s="222"/>
      <c r="K106" s="17"/>
      <c r="L106" s="17"/>
      <c r="M106" s="17"/>
      <c r="N106" s="222"/>
    </row>
    <row r="107" spans="1:14" ht="12.75">
      <c r="A107" s="17"/>
      <c r="B107" s="17"/>
      <c r="C107" s="17"/>
      <c r="D107" s="17"/>
      <c r="E107" s="17"/>
      <c r="F107" s="222"/>
      <c r="G107" s="17"/>
      <c r="H107" s="17"/>
      <c r="I107" s="17"/>
      <c r="J107" s="222"/>
      <c r="K107" s="17"/>
      <c r="L107" s="17"/>
      <c r="M107" s="17"/>
      <c r="N107" s="222"/>
    </row>
    <row r="108" spans="1:14" ht="12.75">
      <c r="A108" s="17"/>
      <c r="B108" s="17"/>
      <c r="C108" s="17"/>
      <c r="D108" s="17"/>
      <c r="E108" s="17"/>
      <c r="F108" s="222"/>
      <c r="G108" s="17"/>
      <c r="H108" s="17"/>
      <c r="I108" s="17"/>
      <c r="J108" s="222"/>
      <c r="K108" s="17"/>
      <c r="L108" s="17"/>
      <c r="M108" s="17"/>
      <c r="N108" s="222"/>
    </row>
    <row r="109" spans="1:14" ht="12.75">
      <c r="A109" s="17"/>
      <c r="B109" s="17"/>
      <c r="C109" s="17"/>
      <c r="D109" s="17"/>
      <c r="E109" s="17"/>
      <c r="F109" s="222"/>
      <c r="G109" s="17"/>
      <c r="H109" s="17"/>
      <c r="I109" s="17"/>
      <c r="J109" s="222"/>
      <c r="K109" s="17"/>
      <c r="L109" s="17"/>
      <c r="M109" s="17"/>
      <c r="N109" s="222"/>
    </row>
    <row r="110" spans="1:14" ht="12.75">
      <c r="A110" s="17"/>
      <c r="B110" s="17"/>
      <c r="C110" s="17"/>
      <c r="D110" s="17"/>
      <c r="E110" s="17"/>
      <c r="F110" s="222"/>
      <c r="G110" s="17"/>
      <c r="H110" s="17"/>
      <c r="I110" s="17"/>
      <c r="J110" s="222"/>
      <c r="K110" s="17"/>
      <c r="L110" s="17"/>
      <c r="M110" s="17"/>
      <c r="N110" s="222"/>
    </row>
    <row r="111" spans="1:14" ht="12.75">
      <c r="A111" s="17"/>
      <c r="B111" s="17"/>
      <c r="C111" s="17"/>
      <c r="D111" s="17"/>
      <c r="E111" s="17"/>
      <c r="F111" s="222"/>
      <c r="G111" s="17"/>
      <c r="H111" s="17"/>
      <c r="I111" s="17"/>
      <c r="J111" s="222"/>
      <c r="K111" s="17"/>
      <c r="L111" s="17"/>
      <c r="M111" s="17"/>
      <c r="N111" s="222"/>
    </row>
    <row r="112" spans="1:14" ht="12.75">
      <c r="A112" s="17"/>
      <c r="B112" s="17"/>
      <c r="C112" s="17"/>
      <c r="D112" s="17"/>
      <c r="E112" s="17"/>
      <c r="F112" s="222"/>
      <c r="G112" s="17"/>
      <c r="H112" s="17"/>
      <c r="I112" s="17"/>
      <c r="J112" s="222"/>
      <c r="K112" s="17"/>
      <c r="L112" s="17"/>
      <c r="M112" s="17"/>
      <c r="N112" s="222"/>
    </row>
    <row r="113" spans="1:14" ht="12.75">
      <c r="A113" s="17"/>
      <c r="B113" s="17"/>
      <c r="C113" s="17"/>
      <c r="D113" s="17"/>
      <c r="E113" s="17"/>
      <c r="F113" s="222"/>
      <c r="G113" s="17"/>
      <c r="H113" s="17"/>
      <c r="I113" s="17"/>
      <c r="J113" s="222"/>
      <c r="K113" s="17"/>
      <c r="L113" s="17"/>
      <c r="M113" s="17"/>
      <c r="N113" s="222"/>
    </row>
    <row r="114" spans="1:14" ht="12.75">
      <c r="A114" s="17"/>
      <c r="B114" s="17"/>
      <c r="C114" s="17"/>
      <c r="D114" s="17"/>
      <c r="E114" s="17"/>
      <c r="F114" s="222"/>
      <c r="G114" s="17"/>
      <c r="H114" s="17"/>
      <c r="I114" s="17"/>
      <c r="J114" s="222"/>
      <c r="K114" s="17"/>
      <c r="L114" s="17"/>
      <c r="M114" s="17"/>
      <c r="N114" s="222"/>
    </row>
    <row r="115" spans="1:14" ht="12.75">
      <c r="A115" s="17"/>
      <c r="B115" s="17"/>
      <c r="C115" s="17"/>
      <c r="D115" s="17"/>
      <c r="E115" s="17"/>
      <c r="F115" s="222"/>
      <c r="G115" s="17"/>
      <c r="H115" s="17"/>
      <c r="I115" s="17"/>
      <c r="J115" s="222"/>
      <c r="K115" s="17"/>
      <c r="L115" s="17"/>
      <c r="M115" s="17"/>
      <c r="N115" s="222"/>
    </row>
    <row r="116" spans="1:14" ht="12.75">
      <c r="A116" s="17"/>
      <c r="B116" s="17"/>
      <c r="C116" s="17"/>
      <c r="D116" s="17"/>
      <c r="E116" s="17"/>
      <c r="F116" s="222"/>
      <c r="G116" s="17"/>
      <c r="H116" s="17"/>
      <c r="I116" s="17"/>
      <c r="J116" s="222"/>
      <c r="K116" s="17"/>
      <c r="L116" s="17"/>
      <c r="M116" s="17"/>
      <c r="N116" s="222"/>
    </row>
    <row r="117" spans="1:14" ht="12.75">
      <c r="A117" s="17"/>
      <c r="B117" s="17"/>
      <c r="C117" s="17"/>
      <c r="D117" s="17"/>
      <c r="E117" s="17"/>
      <c r="F117" s="222"/>
      <c r="G117" s="17"/>
      <c r="H117" s="17"/>
      <c r="I117" s="17"/>
      <c r="J117" s="222"/>
      <c r="K117" s="17"/>
      <c r="L117" s="17"/>
      <c r="M117" s="17"/>
      <c r="N117" s="222"/>
    </row>
    <row r="118" spans="1:14" ht="12.75">
      <c r="A118" s="17"/>
      <c r="B118" s="17"/>
      <c r="C118" s="17"/>
      <c r="D118" s="17"/>
      <c r="E118" s="17"/>
      <c r="F118" s="222"/>
      <c r="G118" s="17"/>
      <c r="H118" s="17"/>
      <c r="I118" s="17"/>
      <c r="J118" s="222"/>
      <c r="K118" s="17"/>
      <c r="L118" s="17"/>
      <c r="M118" s="17"/>
      <c r="N118" s="222"/>
    </row>
    <row r="119" spans="1:14" ht="12.75">
      <c r="A119" s="17"/>
      <c r="B119" s="17"/>
      <c r="C119" s="17"/>
      <c r="D119" s="17"/>
      <c r="E119" s="17"/>
      <c r="F119" s="222"/>
      <c r="G119" s="17"/>
      <c r="H119" s="17"/>
      <c r="I119" s="17"/>
      <c r="J119" s="222"/>
      <c r="K119" s="17"/>
      <c r="L119" s="17"/>
      <c r="M119" s="17"/>
      <c r="N119" s="222"/>
    </row>
    <row r="120" spans="1:14" ht="12.75">
      <c r="A120" s="17"/>
      <c r="B120" s="17"/>
      <c r="C120" s="17"/>
      <c r="D120" s="17"/>
      <c r="E120" s="17"/>
      <c r="F120" s="222"/>
      <c r="G120" s="17"/>
      <c r="H120" s="17"/>
      <c r="I120" s="17"/>
      <c r="J120" s="222"/>
      <c r="K120" s="17"/>
      <c r="L120" s="17"/>
      <c r="M120" s="17"/>
      <c r="N120" s="222"/>
    </row>
    <row r="121" spans="1:14" ht="12.75">
      <c r="A121" s="17"/>
      <c r="B121" s="17"/>
      <c r="C121" s="17"/>
      <c r="D121" s="17"/>
      <c r="E121" s="17"/>
      <c r="F121" s="222"/>
      <c r="G121" s="17"/>
      <c r="H121" s="17"/>
      <c r="I121" s="17"/>
      <c r="J121" s="222"/>
      <c r="K121" s="17"/>
      <c r="L121" s="17"/>
      <c r="M121" s="17"/>
      <c r="N121" s="222"/>
    </row>
    <row r="122" spans="1:14" ht="12.75">
      <c r="A122" s="17"/>
      <c r="B122" s="17"/>
      <c r="C122" s="17"/>
      <c r="D122" s="17"/>
      <c r="E122" s="17"/>
      <c r="F122" s="222"/>
      <c r="G122" s="17"/>
      <c r="H122" s="17"/>
      <c r="I122" s="17"/>
      <c r="J122" s="222"/>
      <c r="K122" s="17"/>
      <c r="L122" s="17"/>
      <c r="M122" s="17"/>
      <c r="N122" s="222"/>
    </row>
    <row r="123" spans="1:14" ht="12.75">
      <c r="A123" s="17"/>
      <c r="B123" s="17"/>
      <c r="C123" s="17"/>
      <c r="D123" s="17"/>
      <c r="E123" s="17"/>
      <c r="F123" s="222"/>
      <c r="G123" s="17"/>
      <c r="H123" s="17"/>
      <c r="I123" s="17"/>
      <c r="J123" s="222"/>
      <c r="K123" s="17"/>
      <c r="L123" s="17"/>
      <c r="M123" s="17"/>
      <c r="N123" s="222"/>
    </row>
    <row r="124" spans="1:14" ht="12.75">
      <c r="A124" s="17"/>
      <c r="B124" s="17"/>
      <c r="C124" s="17"/>
      <c r="D124" s="17"/>
      <c r="E124" s="17"/>
      <c r="F124" s="222"/>
      <c r="G124" s="17"/>
      <c r="H124" s="17"/>
      <c r="I124" s="17"/>
      <c r="J124" s="222"/>
      <c r="K124" s="17"/>
      <c r="L124" s="17"/>
      <c r="M124" s="17"/>
      <c r="N124" s="222"/>
    </row>
    <row r="125" spans="1:14" ht="12.75">
      <c r="A125" s="17"/>
      <c r="B125" s="17"/>
      <c r="C125" s="17"/>
      <c r="D125" s="17"/>
      <c r="E125" s="17"/>
      <c r="F125" s="222"/>
      <c r="G125" s="17"/>
      <c r="H125" s="17"/>
      <c r="I125" s="17"/>
      <c r="J125" s="222"/>
      <c r="K125" s="17"/>
      <c r="L125" s="17"/>
      <c r="M125" s="17"/>
      <c r="N125" s="222"/>
    </row>
    <row r="126" spans="1:14" ht="12.75">
      <c r="A126" s="17"/>
      <c r="B126" s="17"/>
      <c r="C126" s="17"/>
      <c r="D126" s="17"/>
      <c r="E126" s="17"/>
      <c r="F126" s="222"/>
      <c r="G126" s="17"/>
      <c r="H126" s="17"/>
      <c r="I126" s="17"/>
      <c r="J126" s="222"/>
      <c r="K126" s="17"/>
      <c r="L126" s="17"/>
      <c r="M126" s="17"/>
      <c r="N126" s="222"/>
    </row>
    <row r="127" ht="12.75">
      <c r="A127" s="17"/>
    </row>
  </sheetData>
  <sheetProtection/>
  <mergeCells count="3">
    <mergeCell ref="D7:F7"/>
    <mergeCell ref="H7:J7"/>
    <mergeCell ref="L7:N7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showGridLines="0" view="pageLayout" zoomScale="0" zoomScalePageLayoutView="0" workbookViewId="0" topLeftCell="A1">
      <selection activeCell="O68" sqref="O68"/>
    </sheetView>
  </sheetViews>
  <sheetFormatPr defaultColWidth="9.140625" defaultRowHeight="12.75"/>
  <cols>
    <col min="1" max="1" width="6.7109375" style="0" customWidth="1"/>
    <col min="2" max="2" width="1.421875" style="0" customWidth="1"/>
    <col min="4" max="4" width="1.7109375" style="0" customWidth="1"/>
    <col min="6" max="6" width="1.8515625" style="0" customWidth="1"/>
    <col min="7" max="7" width="8.140625" style="0" customWidth="1"/>
    <col min="8" max="8" width="1.28515625" style="0" customWidth="1"/>
    <col min="10" max="10" width="1.421875" style="0" customWidth="1"/>
    <col min="12" max="12" width="2.140625" style="0" customWidth="1"/>
    <col min="14" max="14" width="1.8515625" style="0" customWidth="1"/>
    <col min="16" max="16" width="2.00390625" style="0" customWidth="1"/>
    <col min="17" max="17" width="14.8515625" style="0" customWidth="1"/>
  </cols>
  <sheetData>
    <row r="1" spans="1:17" ht="15.75" customHeight="1">
      <c r="A1" s="240" t="s">
        <v>877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2.75">
      <c r="A3" s="3" t="s">
        <v>0</v>
      </c>
      <c r="B3" s="3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</row>
    <row r="4" spans="1:17" ht="6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 t="s">
        <v>1</v>
      </c>
      <c r="B6" s="1"/>
      <c r="C6" s="2" t="s">
        <v>2</v>
      </c>
      <c r="D6" s="1"/>
      <c r="E6" s="1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 t="s">
        <v>4</v>
      </c>
    </row>
    <row r="7" spans="1:17" ht="6.75" customHeight="1">
      <c r="A7" s="1"/>
      <c r="B7" s="1"/>
      <c r="C7" s="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6"/>
    </row>
    <row r="8" spans="1:17" ht="6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47" t="s">
        <v>572</v>
      </c>
      <c r="L9" s="1"/>
      <c r="M9" s="552" t="s">
        <v>569</v>
      </c>
      <c r="N9" s="552"/>
      <c r="O9" s="552"/>
      <c r="P9" s="1"/>
      <c r="Q9" s="1"/>
    </row>
    <row r="10" spans="1:17" ht="12.75">
      <c r="A10" s="1"/>
      <c r="B10" s="1"/>
      <c r="C10" s="1"/>
      <c r="D10" s="1"/>
      <c r="E10" s="1"/>
      <c r="F10" s="2"/>
      <c r="G10" s="552" t="s">
        <v>566</v>
      </c>
      <c r="H10" s="552"/>
      <c r="I10" s="552"/>
      <c r="J10" s="2"/>
      <c r="K10" s="147" t="s">
        <v>573</v>
      </c>
      <c r="L10" s="1"/>
      <c r="M10" s="552" t="s">
        <v>570</v>
      </c>
      <c r="N10" s="552"/>
      <c r="O10" s="552"/>
      <c r="P10" s="1"/>
      <c r="Q10" s="1"/>
    </row>
    <row r="11" spans="1:17" ht="5.25" customHeight="1">
      <c r="A11" s="1"/>
      <c r="B11" s="1"/>
      <c r="C11" s="1"/>
      <c r="D11" s="1"/>
      <c r="E11" s="1"/>
      <c r="F11" s="2"/>
      <c r="G11" s="555"/>
      <c r="H11" s="555"/>
      <c r="I11" s="555"/>
      <c r="J11" s="2"/>
      <c r="K11" s="1"/>
      <c r="L11" s="1"/>
      <c r="M11" s="5"/>
      <c r="N11" s="5"/>
      <c r="O11" s="5"/>
      <c r="P11" s="1"/>
      <c r="Q11" s="1"/>
    </row>
    <row r="12" spans="1:17" ht="4.5" customHeight="1">
      <c r="A12" s="1"/>
      <c r="B12" s="1"/>
      <c r="C12" s="1"/>
      <c r="D12" s="1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2"/>
    </row>
    <row r="13" spans="1:17" ht="12.75" customHeight="1">
      <c r="A13" s="1"/>
      <c r="B13" s="1"/>
      <c r="C13" s="1"/>
      <c r="D13" s="1"/>
      <c r="E13" s="2" t="s">
        <v>2</v>
      </c>
      <c r="F13" s="2"/>
      <c r="G13" s="2" t="s">
        <v>5</v>
      </c>
      <c r="H13" s="2"/>
      <c r="I13" s="2" t="s">
        <v>567</v>
      </c>
      <c r="J13" s="2"/>
      <c r="L13" s="1"/>
      <c r="M13" s="1"/>
      <c r="N13" s="1"/>
      <c r="O13" s="1"/>
      <c r="P13" s="1"/>
      <c r="Q13" s="2" t="s">
        <v>2</v>
      </c>
    </row>
    <row r="14" spans="1:17" ht="14.25">
      <c r="A14" s="1"/>
      <c r="B14" s="1"/>
      <c r="C14" s="1"/>
      <c r="D14" s="1"/>
      <c r="E14" s="2"/>
      <c r="F14" s="2"/>
      <c r="G14" s="2" t="s">
        <v>577</v>
      </c>
      <c r="H14" s="2"/>
      <c r="I14" s="2" t="s">
        <v>588</v>
      </c>
      <c r="J14" s="2"/>
      <c r="K14" s="1"/>
      <c r="L14" s="1"/>
      <c r="M14" s="2" t="s">
        <v>592</v>
      </c>
      <c r="N14" s="2"/>
      <c r="O14" s="2" t="s">
        <v>6</v>
      </c>
      <c r="P14" s="1"/>
      <c r="Q14" s="1"/>
    </row>
    <row r="15" spans="1:17" ht="6.75" customHeight="1">
      <c r="A15" s="5"/>
      <c r="B15" s="4"/>
      <c r="C15" s="5"/>
      <c r="D15" s="1"/>
      <c r="E15" s="5"/>
      <c r="F15" s="1"/>
      <c r="G15" s="5"/>
      <c r="H15" s="1"/>
      <c r="I15" s="5"/>
      <c r="J15" s="1"/>
      <c r="K15" s="221"/>
      <c r="L15" s="4"/>
      <c r="M15" s="6"/>
      <c r="N15" s="8"/>
      <c r="O15" s="6"/>
      <c r="P15" s="1"/>
      <c r="Q15" s="5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92" t="s">
        <v>591</v>
      </c>
      <c r="B17" s="7"/>
      <c r="C17" s="9">
        <v>23641</v>
      </c>
      <c r="D17" s="9"/>
      <c r="E17" s="10">
        <v>22332</v>
      </c>
      <c r="F17" s="10"/>
      <c r="G17" s="10">
        <v>14492</v>
      </c>
      <c r="H17" s="10"/>
      <c r="I17" s="2" t="s">
        <v>7</v>
      </c>
      <c r="J17" s="2"/>
      <c r="K17" s="10">
        <v>7840</v>
      </c>
      <c r="L17" s="10"/>
      <c r="M17" s="2" t="s">
        <v>7</v>
      </c>
      <c r="N17" s="2"/>
      <c r="O17" s="2" t="s">
        <v>7</v>
      </c>
      <c r="P17" s="1"/>
      <c r="Q17" s="10">
        <v>1309</v>
      </c>
    </row>
    <row r="18" spans="1:17" ht="12.75">
      <c r="A18" s="7">
        <v>1969</v>
      </c>
      <c r="B18" s="7"/>
      <c r="C18" s="9">
        <v>54819</v>
      </c>
      <c r="D18" s="9"/>
      <c r="E18" s="10">
        <v>49829</v>
      </c>
      <c r="F18" s="10"/>
      <c r="G18" s="10">
        <v>33562</v>
      </c>
      <c r="H18" s="10"/>
      <c r="I18" s="2" t="s">
        <v>7</v>
      </c>
      <c r="J18" s="2"/>
      <c r="K18" s="10">
        <v>16267</v>
      </c>
      <c r="L18" s="10"/>
      <c r="M18" s="11">
        <v>5.2</v>
      </c>
      <c r="N18" s="11"/>
      <c r="O18" s="11">
        <v>5.3</v>
      </c>
      <c r="P18" s="1"/>
      <c r="Q18" s="10">
        <v>4990</v>
      </c>
    </row>
    <row r="19" spans="1:17" ht="12.75">
      <c r="A19" s="7">
        <v>1970</v>
      </c>
      <c r="B19" s="7"/>
      <c r="C19" s="9">
        <v>86565</v>
      </c>
      <c r="D19" s="9"/>
      <c r="E19" s="10">
        <v>75962</v>
      </c>
      <c r="F19" s="10"/>
      <c r="G19" s="10">
        <v>47370</v>
      </c>
      <c r="H19" s="10"/>
      <c r="I19" s="2" t="s">
        <v>7</v>
      </c>
      <c r="J19" s="2"/>
      <c r="K19" s="10">
        <v>28592</v>
      </c>
      <c r="L19" s="10"/>
      <c r="M19" s="11">
        <v>8</v>
      </c>
      <c r="N19" s="11"/>
      <c r="O19" s="11">
        <v>8.1</v>
      </c>
      <c r="P19" s="1"/>
      <c r="Q19" s="10">
        <v>10603</v>
      </c>
    </row>
    <row r="20" spans="1:17" ht="12.75">
      <c r="A20" s="7"/>
      <c r="B20" s="7"/>
      <c r="C20" s="1"/>
      <c r="D20" s="1"/>
      <c r="E20" s="2"/>
      <c r="F20" s="2"/>
      <c r="G20" s="2"/>
      <c r="H20" s="2"/>
      <c r="I20" s="2"/>
      <c r="J20" s="2"/>
      <c r="K20" s="2"/>
      <c r="L20" s="2"/>
      <c r="M20" s="11"/>
      <c r="N20" s="11"/>
      <c r="O20" s="11"/>
      <c r="P20" s="1"/>
      <c r="Q20" s="2"/>
    </row>
    <row r="21" spans="1:17" ht="12.75">
      <c r="A21" s="7">
        <v>1971</v>
      </c>
      <c r="B21" s="7"/>
      <c r="C21" s="9">
        <v>126777</v>
      </c>
      <c r="D21" s="9"/>
      <c r="E21" s="10">
        <v>94570</v>
      </c>
      <c r="F21" s="10"/>
      <c r="G21" s="10">
        <v>53455</v>
      </c>
      <c r="H21" s="10"/>
      <c r="I21" s="2" t="s">
        <v>7</v>
      </c>
      <c r="J21" s="2"/>
      <c r="K21" s="10">
        <v>41115</v>
      </c>
      <c r="L21" s="10"/>
      <c r="M21" s="11">
        <v>9.9</v>
      </c>
      <c r="N21" s="11"/>
      <c r="O21" s="11">
        <v>10.1</v>
      </c>
      <c r="P21" s="1"/>
      <c r="Q21" s="10">
        <v>32207</v>
      </c>
    </row>
    <row r="22" spans="1:17" ht="12.75">
      <c r="A22" s="7">
        <v>1972</v>
      </c>
      <c r="B22" s="7"/>
      <c r="C22" s="9">
        <v>159884</v>
      </c>
      <c r="D22" s="9"/>
      <c r="E22" s="10">
        <v>108565</v>
      </c>
      <c r="F22" s="10"/>
      <c r="G22" s="10">
        <v>56861</v>
      </c>
      <c r="H22" s="10"/>
      <c r="I22" s="2" t="s">
        <v>7</v>
      </c>
      <c r="J22" s="2"/>
      <c r="K22" s="10">
        <v>51704</v>
      </c>
      <c r="L22" s="10"/>
      <c r="M22" s="11">
        <v>11.3</v>
      </c>
      <c r="N22" s="11"/>
      <c r="O22" s="11">
        <v>11.5</v>
      </c>
      <c r="P22" s="1"/>
      <c r="Q22" s="10">
        <v>51319</v>
      </c>
    </row>
    <row r="23" spans="1:18" ht="12.75">
      <c r="A23" s="7">
        <v>1973</v>
      </c>
      <c r="B23" s="7"/>
      <c r="C23" s="9">
        <v>167149</v>
      </c>
      <c r="D23" s="9"/>
      <c r="E23" s="10">
        <v>110568</v>
      </c>
      <c r="F23" s="10"/>
      <c r="G23" s="10">
        <v>55456</v>
      </c>
      <c r="H23" s="10"/>
      <c r="I23" s="2" t="s">
        <v>7</v>
      </c>
      <c r="J23" s="2"/>
      <c r="K23" s="10">
        <v>55112</v>
      </c>
      <c r="L23" s="10"/>
      <c r="M23" s="11">
        <v>11.4</v>
      </c>
      <c r="N23" s="11"/>
      <c r="O23" s="11">
        <v>11.7</v>
      </c>
      <c r="P23" s="1"/>
      <c r="Q23" s="10">
        <v>56581</v>
      </c>
      <c r="R23" s="193"/>
    </row>
    <row r="24" spans="1:18" ht="12.75">
      <c r="A24" s="7">
        <v>1974</v>
      </c>
      <c r="B24" s="7"/>
      <c r="C24" s="9">
        <v>162940</v>
      </c>
      <c r="D24" s="9"/>
      <c r="E24" s="10">
        <v>109445</v>
      </c>
      <c r="F24" s="10"/>
      <c r="G24" s="10">
        <v>56076</v>
      </c>
      <c r="H24" s="10"/>
      <c r="I24" s="2" t="s">
        <v>7</v>
      </c>
      <c r="J24" s="2"/>
      <c r="K24" s="10">
        <v>53369</v>
      </c>
      <c r="L24" s="10"/>
      <c r="M24" s="11">
        <v>11.2</v>
      </c>
      <c r="N24" s="11"/>
      <c r="O24" s="11">
        <v>11.5</v>
      </c>
      <c r="P24" s="1"/>
      <c r="Q24" s="10">
        <v>53495</v>
      </c>
      <c r="R24" s="193"/>
    </row>
    <row r="25" spans="1:18" ht="12.75">
      <c r="A25" s="7">
        <v>1975</v>
      </c>
      <c r="B25" s="7"/>
      <c r="C25" s="9">
        <v>139702</v>
      </c>
      <c r="D25" s="9"/>
      <c r="E25" s="10">
        <v>106224</v>
      </c>
      <c r="F25" s="10"/>
      <c r="G25" s="10">
        <v>50941</v>
      </c>
      <c r="H25" s="10"/>
      <c r="I25" s="2" t="s">
        <v>7</v>
      </c>
      <c r="J25" s="2"/>
      <c r="K25" s="10">
        <v>55283</v>
      </c>
      <c r="L25" s="10"/>
      <c r="M25" s="11">
        <v>10.8</v>
      </c>
      <c r="N25" s="11"/>
      <c r="O25" s="11">
        <v>11.1</v>
      </c>
      <c r="P25" s="1"/>
      <c r="Q25" s="10">
        <v>33478</v>
      </c>
      <c r="R25" s="193"/>
    </row>
    <row r="26" spans="1:18" ht="12.75">
      <c r="A26" s="7"/>
      <c r="B26" s="7"/>
      <c r="C26" s="1"/>
      <c r="D26" s="1"/>
      <c r="E26" s="2"/>
      <c r="F26" s="2"/>
      <c r="G26" s="2"/>
      <c r="H26" s="2"/>
      <c r="I26" s="2"/>
      <c r="J26" s="2"/>
      <c r="K26" s="2"/>
      <c r="L26" s="2"/>
      <c r="M26" s="11"/>
      <c r="N26" s="11"/>
      <c r="O26" s="11"/>
      <c r="P26" s="1"/>
      <c r="Q26" s="2"/>
      <c r="R26" s="193"/>
    </row>
    <row r="27" spans="1:18" ht="12.75">
      <c r="A27" s="7">
        <v>1976</v>
      </c>
      <c r="B27" s="7"/>
      <c r="C27" s="9">
        <v>129673</v>
      </c>
      <c r="D27" s="9"/>
      <c r="E27" s="10">
        <v>101912</v>
      </c>
      <c r="F27" s="10"/>
      <c r="G27" s="10">
        <v>50569</v>
      </c>
      <c r="H27" s="10"/>
      <c r="I27" s="2" t="s">
        <v>7</v>
      </c>
      <c r="J27" s="2"/>
      <c r="K27" s="10">
        <v>51343</v>
      </c>
      <c r="L27" s="10"/>
      <c r="M27" s="11">
        <v>10.2</v>
      </c>
      <c r="N27" s="11"/>
      <c r="O27" s="11">
        <v>10.5</v>
      </c>
      <c r="P27" s="1"/>
      <c r="Q27" s="10">
        <v>27761</v>
      </c>
      <c r="R27" s="193"/>
    </row>
    <row r="28" spans="1:18" ht="12.75">
      <c r="A28" s="7">
        <v>1977</v>
      </c>
      <c r="B28" s="7"/>
      <c r="C28" s="9">
        <v>133004</v>
      </c>
      <c r="D28" s="9"/>
      <c r="E28" s="10">
        <v>102677</v>
      </c>
      <c r="F28" s="10"/>
      <c r="G28" s="10">
        <v>52530</v>
      </c>
      <c r="H28" s="10"/>
      <c r="I28" s="2" t="s">
        <v>7</v>
      </c>
      <c r="J28" s="2"/>
      <c r="K28" s="10">
        <v>50147</v>
      </c>
      <c r="L28" s="10"/>
      <c r="M28" s="11">
        <v>10.1</v>
      </c>
      <c r="N28" s="11"/>
      <c r="O28" s="11">
        <v>10.5</v>
      </c>
      <c r="P28" s="1"/>
      <c r="Q28" s="10">
        <v>30327</v>
      </c>
      <c r="R28" s="193"/>
    </row>
    <row r="29" spans="1:18" ht="12.75">
      <c r="A29" s="7">
        <v>1978</v>
      </c>
      <c r="B29" s="7"/>
      <c r="C29" s="9">
        <v>141558</v>
      </c>
      <c r="D29" s="9"/>
      <c r="E29" s="10">
        <v>111851</v>
      </c>
      <c r="F29" s="10"/>
      <c r="G29" s="10">
        <v>55040</v>
      </c>
      <c r="H29" s="10"/>
      <c r="I29" s="2" t="s">
        <v>7</v>
      </c>
      <c r="J29" s="2"/>
      <c r="K29" s="10">
        <v>56811</v>
      </c>
      <c r="L29" s="10"/>
      <c r="M29" s="11">
        <v>10.9</v>
      </c>
      <c r="N29" s="11"/>
      <c r="O29" s="11">
        <v>11.3</v>
      </c>
      <c r="P29" s="1"/>
      <c r="Q29" s="10">
        <v>29707</v>
      </c>
      <c r="R29" s="193"/>
    </row>
    <row r="30" spans="1:18" ht="12.75">
      <c r="A30" s="7">
        <v>1979</v>
      </c>
      <c r="B30" s="7"/>
      <c r="C30" s="9">
        <v>149746</v>
      </c>
      <c r="D30" s="9"/>
      <c r="E30" s="10">
        <v>120611</v>
      </c>
      <c r="F30" s="10"/>
      <c r="G30" s="10">
        <v>55558</v>
      </c>
      <c r="H30" s="10"/>
      <c r="I30" s="2" t="s">
        <v>7</v>
      </c>
      <c r="J30" s="2"/>
      <c r="K30" s="10">
        <v>65053</v>
      </c>
      <c r="L30" s="10"/>
      <c r="M30" s="11">
        <v>11.5</v>
      </c>
      <c r="N30" s="11"/>
      <c r="O30" s="11">
        <v>12</v>
      </c>
      <c r="P30" s="1"/>
      <c r="Q30" s="10">
        <v>29135</v>
      </c>
      <c r="R30" s="193"/>
    </row>
    <row r="31" spans="1:18" ht="12.75">
      <c r="A31" s="7">
        <v>1980</v>
      </c>
      <c r="B31" s="7"/>
      <c r="C31" s="9">
        <v>160903</v>
      </c>
      <c r="D31" s="9"/>
      <c r="E31" s="10">
        <v>128927</v>
      </c>
      <c r="F31" s="10"/>
      <c r="G31" s="10">
        <v>60594</v>
      </c>
      <c r="H31" s="10"/>
      <c r="I31" s="2" t="s">
        <v>7</v>
      </c>
      <c r="J31" s="2"/>
      <c r="K31" s="10">
        <v>68333</v>
      </c>
      <c r="L31" s="10"/>
      <c r="M31" s="11">
        <v>12.1</v>
      </c>
      <c r="N31" s="11"/>
      <c r="O31" s="11">
        <v>12.6</v>
      </c>
      <c r="P31" s="1"/>
      <c r="Q31" s="10">
        <v>31976</v>
      </c>
      <c r="R31" s="193"/>
    </row>
    <row r="32" spans="1:18" ht="12.75">
      <c r="A32" s="7"/>
      <c r="B32" s="7"/>
      <c r="C32" s="1"/>
      <c r="D32" s="1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"/>
      <c r="Q32" s="2"/>
      <c r="R32" s="193"/>
    </row>
    <row r="33" spans="1:18" ht="12.75">
      <c r="A33" s="7">
        <v>1981</v>
      </c>
      <c r="B33" s="7"/>
      <c r="C33" s="9">
        <v>162480</v>
      </c>
      <c r="D33" s="9"/>
      <c r="E33" s="10">
        <v>128581</v>
      </c>
      <c r="F33" s="10"/>
      <c r="G33" s="10">
        <v>61103</v>
      </c>
      <c r="H33" s="10"/>
      <c r="I33" s="10">
        <v>2343</v>
      </c>
      <c r="J33" s="10"/>
      <c r="K33" s="10">
        <v>65135</v>
      </c>
      <c r="L33" s="10"/>
      <c r="M33" s="11">
        <v>11.9</v>
      </c>
      <c r="N33" s="11"/>
      <c r="O33" s="11">
        <v>12.4</v>
      </c>
      <c r="P33" s="1"/>
      <c r="Q33" s="10">
        <v>33899</v>
      </c>
      <c r="R33" s="193"/>
    </row>
    <row r="34" spans="1:18" ht="12.75">
      <c r="A34" s="7">
        <v>1982</v>
      </c>
      <c r="B34" s="7"/>
      <c r="C34" s="9">
        <v>163045</v>
      </c>
      <c r="D34" s="9"/>
      <c r="E34" s="9">
        <v>128553</v>
      </c>
      <c r="F34" s="9"/>
      <c r="G34" s="9">
        <v>62409</v>
      </c>
      <c r="H34" s="9"/>
      <c r="I34" s="9">
        <v>4425</v>
      </c>
      <c r="J34" s="9"/>
      <c r="K34" s="9">
        <v>61719</v>
      </c>
      <c r="L34" s="9"/>
      <c r="M34" s="11">
        <v>11.8</v>
      </c>
      <c r="N34" s="11"/>
      <c r="O34" s="11">
        <v>12.3</v>
      </c>
      <c r="P34" s="1"/>
      <c r="Q34" s="9">
        <v>34492</v>
      </c>
      <c r="R34" s="193"/>
    </row>
    <row r="35" spans="1:18" ht="12.75">
      <c r="A35" s="7">
        <v>1983</v>
      </c>
      <c r="B35" s="7"/>
      <c r="C35" s="9">
        <v>162161</v>
      </c>
      <c r="D35" s="9"/>
      <c r="E35" s="9">
        <v>127375</v>
      </c>
      <c r="F35" s="9"/>
      <c r="G35" s="9">
        <v>62609</v>
      </c>
      <c r="H35" s="9"/>
      <c r="I35" s="9">
        <v>4614</v>
      </c>
      <c r="J35" s="9"/>
      <c r="K35" s="9">
        <v>60152</v>
      </c>
      <c r="L35" s="9"/>
      <c r="M35" s="11">
        <v>11.5</v>
      </c>
      <c r="N35" s="11"/>
      <c r="O35" s="11">
        <v>12.1</v>
      </c>
      <c r="P35" s="1"/>
      <c r="Q35" s="9">
        <v>34786</v>
      </c>
      <c r="R35" s="193"/>
    </row>
    <row r="36" spans="1:18" ht="12.75">
      <c r="A36" s="7">
        <v>1984</v>
      </c>
      <c r="B36" s="7"/>
      <c r="C36" s="9">
        <v>169993</v>
      </c>
      <c r="D36" s="9"/>
      <c r="E36" s="9">
        <v>136388</v>
      </c>
      <c r="F36" s="9"/>
      <c r="G36" s="9">
        <v>64823</v>
      </c>
      <c r="H36" s="9"/>
      <c r="I36" s="9">
        <v>4912</v>
      </c>
      <c r="J36" s="9"/>
      <c r="K36" s="9">
        <v>66653</v>
      </c>
      <c r="L36" s="9"/>
      <c r="M36" s="11">
        <v>12.2</v>
      </c>
      <c r="N36" s="11"/>
      <c r="O36" s="11">
        <v>12.8</v>
      </c>
      <c r="P36" s="1"/>
      <c r="Q36" s="9">
        <v>33605</v>
      </c>
      <c r="R36" s="193"/>
    </row>
    <row r="37" spans="1:18" ht="12.75">
      <c r="A37" s="7">
        <v>1985</v>
      </c>
      <c r="B37" s="7"/>
      <c r="C37" s="9">
        <v>171873</v>
      </c>
      <c r="D37" s="9"/>
      <c r="E37" s="9">
        <v>141101</v>
      </c>
      <c r="F37" s="9"/>
      <c r="G37" s="9">
        <v>65176</v>
      </c>
      <c r="H37" s="9"/>
      <c r="I37" s="9">
        <v>5929</v>
      </c>
      <c r="J37" s="9"/>
      <c r="K37" s="9">
        <v>69996</v>
      </c>
      <c r="L37" s="9"/>
      <c r="M37" s="11">
        <v>12.5</v>
      </c>
      <c r="N37" s="11"/>
      <c r="O37" s="11">
        <v>13.1</v>
      </c>
      <c r="P37" s="1"/>
      <c r="Q37" s="9">
        <v>30772</v>
      </c>
      <c r="R37" s="193"/>
    </row>
    <row r="38" spans="1:18" ht="12.75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1"/>
      <c r="O38" s="11"/>
      <c r="P38" s="1"/>
      <c r="Q38" s="1"/>
      <c r="R38" s="193"/>
    </row>
    <row r="39" spans="1:18" ht="12.75">
      <c r="A39" s="7">
        <v>1986</v>
      </c>
      <c r="B39" s="7"/>
      <c r="C39" s="9">
        <v>172286</v>
      </c>
      <c r="D39" s="9"/>
      <c r="E39" s="9">
        <v>147619</v>
      </c>
      <c r="F39" s="9"/>
      <c r="G39" s="9">
        <v>67451</v>
      </c>
      <c r="H39" s="9"/>
      <c r="I39" s="9">
        <v>6819</v>
      </c>
      <c r="J39" s="9"/>
      <c r="K39" s="9">
        <v>73349</v>
      </c>
      <c r="L39" s="9"/>
      <c r="M39" s="11">
        <v>13</v>
      </c>
      <c r="N39" s="11"/>
      <c r="O39" s="11">
        <v>13.5</v>
      </c>
      <c r="P39" s="1"/>
      <c r="Q39" s="9">
        <v>24667</v>
      </c>
      <c r="R39" s="193"/>
    </row>
    <row r="40" spans="1:18" ht="12.75">
      <c r="A40" s="7">
        <v>1987</v>
      </c>
      <c r="B40" s="7"/>
      <c r="C40" s="9">
        <v>174276</v>
      </c>
      <c r="D40" s="9"/>
      <c r="E40" s="9">
        <v>156191</v>
      </c>
      <c r="F40" s="9"/>
      <c r="G40" s="9">
        <v>69442</v>
      </c>
      <c r="H40" s="9"/>
      <c r="I40" s="9">
        <v>8041</v>
      </c>
      <c r="J40" s="9"/>
      <c r="K40" s="9">
        <v>78708</v>
      </c>
      <c r="L40" s="9"/>
      <c r="M40" s="11">
        <v>13.7</v>
      </c>
      <c r="N40" s="11"/>
      <c r="O40" s="11">
        <v>14.2</v>
      </c>
      <c r="P40" s="1"/>
      <c r="Q40" s="9">
        <v>18085</v>
      </c>
      <c r="R40" s="193"/>
    </row>
    <row r="41" spans="1:18" ht="12.75">
      <c r="A41" s="7">
        <v>1988</v>
      </c>
      <c r="B41" s="7"/>
      <c r="C41" s="9">
        <v>183798</v>
      </c>
      <c r="D41" s="9"/>
      <c r="E41" s="9">
        <v>168298</v>
      </c>
      <c r="F41" s="9"/>
      <c r="G41" s="9">
        <v>69103</v>
      </c>
      <c r="H41" s="9"/>
      <c r="I41" s="9">
        <v>9357</v>
      </c>
      <c r="J41" s="9"/>
      <c r="K41" s="9">
        <v>89838</v>
      </c>
      <c r="L41" s="9"/>
      <c r="M41" s="11">
        <v>14.8</v>
      </c>
      <c r="N41" s="11"/>
      <c r="O41" s="11">
        <v>15.3</v>
      </c>
      <c r="P41" s="1"/>
      <c r="Q41" s="9">
        <v>15500</v>
      </c>
      <c r="R41" s="193"/>
    </row>
    <row r="42" spans="1:18" ht="12.75">
      <c r="A42" s="7">
        <v>1989</v>
      </c>
      <c r="B42" s="7"/>
      <c r="C42" s="9">
        <v>183974</v>
      </c>
      <c r="D42" s="9"/>
      <c r="E42" s="9">
        <v>170463</v>
      </c>
      <c r="F42" s="9"/>
      <c r="G42" s="9">
        <v>70722</v>
      </c>
      <c r="H42" s="9"/>
      <c r="I42" s="9">
        <v>9200</v>
      </c>
      <c r="J42" s="9"/>
      <c r="K42" s="9">
        <v>90541</v>
      </c>
      <c r="L42" s="9"/>
      <c r="M42" s="11">
        <v>15.1</v>
      </c>
      <c r="N42" s="11"/>
      <c r="O42" s="11">
        <v>15.5</v>
      </c>
      <c r="P42" s="1"/>
      <c r="Q42" s="9">
        <v>13511</v>
      </c>
      <c r="R42" s="193"/>
    </row>
    <row r="43" spans="1:18" ht="12.75">
      <c r="A43" s="7">
        <v>1990</v>
      </c>
      <c r="B43" s="7"/>
      <c r="C43" s="9">
        <v>186912</v>
      </c>
      <c r="D43" s="9"/>
      <c r="E43" s="9">
        <v>173900</v>
      </c>
      <c r="F43" s="9"/>
      <c r="G43" s="9">
        <v>73517</v>
      </c>
      <c r="H43" s="9"/>
      <c r="I43" s="9">
        <v>9582</v>
      </c>
      <c r="J43" s="9"/>
      <c r="K43" s="9">
        <v>90801</v>
      </c>
      <c r="L43" s="9"/>
      <c r="M43" s="11">
        <v>15.5</v>
      </c>
      <c r="N43" s="11"/>
      <c r="O43" s="11">
        <v>15.8</v>
      </c>
      <c r="P43" s="1"/>
      <c r="Q43" s="9">
        <v>13012</v>
      </c>
      <c r="R43" s="193"/>
    </row>
    <row r="44" spans="1:18" ht="12.75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11"/>
      <c r="P44" s="1"/>
      <c r="Q44" s="1"/>
      <c r="R44" s="193"/>
    </row>
    <row r="45" spans="1:18" ht="12.75">
      <c r="A45" s="7">
        <v>1991</v>
      </c>
      <c r="B45" s="7"/>
      <c r="C45" s="9">
        <v>179522</v>
      </c>
      <c r="D45" s="9"/>
      <c r="E45" s="9">
        <v>167376</v>
      </c>
      <c r="F45" s="9"/>
      <c r="G45" s="9">
        <v>75172</v>
      </c>
      <c r="H45" s="9"/>
      <c r="I45" s="9">
        <v>9197</v>
      </c>
      <c r="J45" s="9"/>
      <c r="K45" s="9">
        <v>83007</v>
      </c>
      <c r="L45" s="9"/>
      <c r="M45" s="11">
        <v>15</v>
      </c>
      <c r="N45" s="11"/>
      <c r="O45" s="11">
        <v>15.2</v>
      </c>
      <c r="P45" s="1"/>
      <c r="Q45" s="9">
        <v>12146</v>
      </c>
      <c r="R45" s="193"/>
    </row>
    <row r="46" spans="1:18" ht="12.75">
      <c r="A46" s="7">
        <v>1992</v>
      </c>
      <c r="B46" s="7"/>
      <c r="C46" s="9">
        <v>172069</v>
      </c>
      <c r="D46" s="9"/>
      <c r="E46" s="9">
        <v>160501</v>
      </c>
      <c r="F46" s="9"/>
      <c r="G46" s="9">
        <v>79543</v>
      </c>
      <c r="H46" s="9"/>
      <c r="I46" s="9">
        <v>11982</v>
      </c>
      <c r="J46" s="9"/>
      <c r="K46" s="9">
        <v>68976</v>
      </c>
      <c r="L46" s="9"/>
      <c r="M46" s="11">
        <v>14.6</v>
      </c>
      <c r="N46" s="11"/>
      <c r="O46" s="11">
        <v>14.8</v>
      </c>
      <c r="P46" s="1"/>
      <c r="Q46" s="9">
        <v>11568</v>
      </c>
      <c r="R46" s="193"/>
    </row>
    <row r="47" spans="1:18" ht="12.75">
      <c r="A47" s="7">
        <v>1993</v>
      </c>
      <c r="B47" s="7"/>
      <c r="C47" s="9">
        <v>168714</v>
      </c>
      <c r="D47" s="9"/>
      <c r="E47" s="9">
        <v>157846</v>
      </c>
      <c r="F47" s="9"/>
      <c r="G47" s="9">
        <v>84071</v>
      </c>
      <c r="H47" s="9"/>
      <c r="I47" s="9">
        <v>14835</v>
      </c>
      <c r="J47" s="9"/>
      <c r="K47" s="9">
        <v>58940</v>
      </c>
      <c r="L47" s="9"/>
      <c r="M47" s="11">
        <v>14.5</v>
      </c>
      <c r="N47" s="11"/>
      <c r="O47" s="11">
        <v>14.7</v>
      </c>
      <c r="P47" s="1"/>
      <c r="Q47" s="9">
        <v>10868</v>
      </c>
      <c r="R47" s="193"/>
    </row>
    <row r="48" spans="1:18" ht="12.75">
      <c r="A48" s="7">
        <v>1994</v>
      </c>
      <c r="B48" s="7"/>
      <c r="C48" s="9">
        <v>166876</v>
      </c>
      <c r="D48" s="9"/>
      <c r="E48" s="9">
        <v>156539</v>
      </c>
      <c r="F48" s="9"/>
      <c r="G48" s="9">
        <v>85243</v>
      </c>
      <c r="H48" s="9"/>
      <c r="I48" s="9">
        <v>19551</v>
      </c>
      <c r="J48" s="9"/>
      <c r="K48" s="9">
        <v>51745</v>
      </c>
      <c r="L48" s="9"/>
      <c r="M48" s="11">
        <v>14.6</v>
      </c>
      <c r="N48" s="11"/>
      <c r="O48" s="11">
        <v>14.6</v>
      </c>
      <c r="P48" s="1"/>
      <c r="Q48" s="9">
        <v>10337</v>
      </c>
      <c r="R48" s="193"/>
    </row>
    <row r="49" spans="1:18" ht="12.75">
      <c r="A49" s="7">
        <v>1995</v>
      </c>
      <c r="B49" s="7"/>
      <c r="C49" s="9">
        <v>163638</v>
      </c>
      <c r="D49" s="9"/>
      <c r="E49" s="9">
        <v>154315</v>
      </c>
      <c r="F49" s="9"/>
      <c r="G49" s="9">
        <v>84478</v>
      </c>
      <c r="H49" s="9"/>
      <c r="I49" s="9">
        <v>24363</v>
      </c>
      <c r="J49" s="9"/>
      <c r="K49" s="9">
        <v>45474</v>
      </c>
      <c r="L49" s="9"/>
      <c r="M49" s="11">
        <v>14.5</v>
      </c>
      <c r="N49" s="11"/>
      <c r="O49" s="11">
        <v>14.4</v>
      </c>
      <c r="P49" s="1"/>
      <c r="Q49" s="9">
        <v>9323</v>
      </c>
      <c r="R49" s="193"/>
    </row>
    <row r="50" spans="1:18" ht="12.75">
      <c r="A50" s="7"/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11"/>
      <c r="O50" s="11"/>
      <c r="P50" s="1"/>
      <c r="Q50" s="9"/>
      <c r="R50" s="193"/>
    </row>
    <row r="51" spans="1:18" ht="12.75">
      <c r="A51" s="7">
        <v>1996</v>
      </c>
      <c r="B51" s="7"/>
      <c r="C51" s="9">
        <v>177495</v>
      </c>
      <c r="D51" s="9"/>
      <c r="E51" s="9">
        <v>167916</v>
      </c>
      <c r="F51" s="9"/>
      <c r="G51" s="9">
        <v>88410</v>
      </c>
      <c r="H51" s="9"/>
      <c r="I51" s="9">
        <v>33255</v>
      </c>
      <c r="J51" s="9"/>
      <c r="K51" s="9">
        <v>46251</v>
      </c>
      <c r="L51" s="9"/>
      <c r="M51" s="11">
        <v>16</v>
      </c>
      <c r="N51" s="11"/>
      <c r="O51" s="11">
        <v>15.7</v>
      </c>
      <c r="P51" s="1"/>
      <c r="Q51" s="9">
        <v>9579</v>
      </c>
      <c r="R51" s="193"/>
    </row>
    <row r="52" spans="1:18" ht="12.75">
      <c r="A52" s="7">
        <v>1997</v>
      </c>
      <c r="B52" s="7"/>
      <c r="C52" s="9">
        <v>179746</v>
      </c>
      <c r="D52" s="9"/>
      <c r="E52" s="9">
        <v>170145</v>
      </c>
      <c r="F52" s="9"/>
      <c r="G52" s="9">
        <v>86414</v>
      </c>
      <c r="H52" s="9"/>
      <c r="I52" s="9">
        <v>37472</v>
      </c>
      <c r="J52" s="9"/>
      <c r="K52" s="9">
        <v>46259</v>
      </c>
      <c r="L52" s="9"/>
      <c r="M52" s="11">
        <v>16.3</v>
      </c>
      <c r="N52" s="11"/>
      <c r="O52" s="11">
        <v>15.9</v>
      </c>
      <c r="P52" s="1"/>
      <c r="Q52" s="9">
        <v>9601</v>
      </c>
      <c r="R52" s="193"/>
    </row>
    <row r="53" spans="1:18" ht="12.75">
      <c r="A53" s="7">
        <v>1998</v>
      </c>
      <c r="B53" s="7"/>
      <c r="C53" s="9">
        <v>187402</v>
      </c>
      <c r="D53" s="9"/>
      <c r="E53" s="9">
        <v>177871</v>
      </c>
      <c r="F53" s="9"/>
      <c r="G53" s="9">
        <v>87568</v>
      </c>
      <c r="H53" s="9"/>
      <c r="I53" s="9">
        <v>44332</v>
      </c>
      <c r="J53" s="9"/>
      <c r="K53" s="9">
        <v>45971</v>
      </c>
      <c r="L53" s="9"/>
      <c r="M53" s="11">
        <v>17.2</v>
      </c>
      <c r="N53" s="11"/>
      <c r="O53" s="11">
        <v>16.6</v>
      </c>
      <c r="P53" s="1"/>
      <c r="Q53" s="9">
        <v>9531</v>
      </c>
      <c r="R53" s="193"/>
    </row>
    <row r="54" spans="1:18" ht="12.75">
      <c r="A54" s="7">
        <v>1999</v>
      </c>
      <c r="B54" s="7"/>
      <c r="C54" s="9">
        <v>183250</v>
      </c>
      <c r="D54" s="9"/>
      <c r="E54" s="9">
        <v>173701</v>
      </c>
      <c r="F54" s="9"/>
      <c r="G54" s="9">
        <v>84992</v>
      </c>
      <c r="H54" s="9"/>
      <c r="I54" s="9">
        <v>43266</v>
      </c>
      <c r="J54" s="9"/>
      <c r="K54" s="9">
        <v>45443</v>
      </c>
      <c r="L54" s="9"/>
      <c r="M54" s="11">
        <v>16.8</v>
      </c>
      <c r="N54" s="11"/>
      <c r="O54" s="11">
        <v>16.2</v>
      </c>
      <c r="P54" s="1"/>
      <c r="Q54" s="9">
        <v>9549</v>
      </c>
      <c r="R54" s="193"/>
    </row>
    <row r="55" spans="1:18" ht="12.75">
      <c r="A55" s="7">
        <v>2000</v>
      </c>
      <c r="B55" s="7"/>
      <c r="C55" s="9">
        <v>185375</v>
      </c>
      <c r="D55" s="9"/>
      <c r="E55" s="9">
        <v>175542</v>
      </c>
      <c r="F55" s="9"/>
      <c r="G55" s="9">
        <v>81074</v>
      </c>
      <c r="H55" s="9"/>
      <c r="I55" s="9">
        <v>50400</v>
      </c>
      <c r="J55" s="9"/>
      <c r="K55" s="9">
        <v>44068</v>
      </c>
      <c r="L55" s="9"/>
      <c r="M55" s="11">
        <v>17</v>
      </c>
      <c r="N55" s="11"/>
      <c r="O55" s="11">
        <v>16.3</v>
      </c>
      <c r="P55" s="1"/>
      <c r="Q55" s="9">
        <v>9833</v>
      </c>
      <c r="R55" s="193"/>
    </row>
    <row r="56" spans="1:18" ht="12.75">
      <c r="A56" s="7"/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11"/>
      <c r="N56" s="11"/>
      <c r="O56" s="11"/>
      <c r="P56" s="1"/>
      <c r="Q56" s="9"/>
      <c r="R56" s="193"/>
    </row>
    <row r="57" spans="1:18" ht="12.75">
      <c r="A57" s="7">
        <v>2001</v>
      </c>
      <c r="B57" s="7"/>
      <c r="C57" s="9">
        <v>186274</v>
      </c>
      <c r="D57" s="9"/>
      <c r="E57" s="9">
        <v>176364</v>
      </c>
      <c r="F57" s="9"/>
      <c r="G57" s="9">
        <v>76166</v>
      </c>
      <c r="H57" s="9"/>
      <c r="I57" s="9">
        <v>58445</v>
      </c>
      <c r="J57" s="9"/>
      <c r="K57" s="9">
        <v>41753</v>
      </c>
      <c r="L57" s="9"/>
      <c r="M57" s="11">
        <v>17.1</v>
      </c>
      <c r="N57" s="11"/>
      <c r="O57" s="11">
        <v>16.3</v>
      </c>
      <c r="P57" s="1"/>
      <c r="Q57" s="9">
        <v>9910</v>
      </c>
      <c r="R57" s="193"/>
    </row>
    <row r="58" spans="1:21" ht="12.75">
      <c r="A58" s="7">
        <v>2002</v>
      </c>
      <c r="B58" s="7"/>
      <c r="C58" s="12">
        <v>185385</v>
      </c>
      <c r="D58" s="12"/>
      <c r="E58" s="12">
        <v>175932</v>
      </c>
      <c r="F58" s="12"/>
      <c r="G58" s="12">
        <v>73544</v>
      </c>
      <c r="H58" s="12"/>
      <c r="I58" s="12">
        <v>63938</v>
      </c>
      <c r="J58" s="12"/>
      <c r="K58" s="12">
        <v>38450</v>
      </c>
      <c r="L58" s="9"/>
      <c r="M58" s="11">
        <v>17</v>
      </c>
      <c r="N58" s="11"/>
      <c r="O58" s="11">
        <v>16.2</v>
      </c>
      <c r="P58" s="1"/>
      <c r="Q58" s="12">
        <f>C58-E58</f>
        <v>9453</v>
      </c>
      <c r="R58" s="193"/>
      <c r="S58" s="287"/>
      <c r="T58" s="13"/>
      <c r="U58" s="13"/>
    </row>
    <row r="59" spans="1:21" ht="12.75">
      <c r="A59" s="7">
        <v>2003</v>
      </c>
      <c r="B59" s="7"/>
      <c r="C59" s="12">
        <v>190660</v>
      </c>
      <c r="D59" s="12"/>
      <c r="E59" s="12">
        <v>181582</v>
      </c>
      <c r="F59" s="12"/>
      <c r="G59" s="12">
        <v>75791</v>
      </c>
      <c r="H59" s="12"/>
      <c r="I59" s="12">
        <v>69133</v>
      </c>
      <c r="J59" s="12"/>
      <c r="K59" s="12">
        <v>36658</v>
      </c>
      <c r="L59" s="9"/>
      <c r="M59" s="11">
        <v>17.5</v>
      </c>
      <c r="N59" s="11"/>
      <c r="O59" s="11">
        <v>16.6</v>
      </c>
      <c r="P59" s="1"/>
      <c r="Q59" s="12">
        <v>9078</v>
      </c>
      <c r="R59" s="193"/>
      <c r="T59" s="13"/>
      <c r="U59" s="13"/>
    </row>
    <row r="60" spans="1:21" ht="14.25">
      <c r="A60" s="192">
        <v>2004</v>
      </c>
      <c r="B60" s="7"/>
      <c r="C60" s="12">
        <v>194498</v>
      </c>
      <c r="D60" s="12"/>
      <c r="E60" s="12">
        <v>185713</v>
      </c>
      <c r="F60" s="276">
        <v>4</v>
      </c>
      <c r="G60" s="12">
        <v>75328</v>
      </c>
      <c r="H60" s="12"/>
      <c r="I60" s="12">
        <v>77289</v>
      </c>
      <c r="J60" s="12"/>
      <c r="K60" s="12">
        <v>33096</v>
      </c>
      <c r="L60" s="9"/>
      <c r="M60" s="11">
        <v>17.8</v>
      </c>
      <c r="N60" s="11"/>
      <c r="O60" s="11">
        <v>16.9</v>
      </c>
      <c r="P60" s="1"/>
      <c r="Q60" s="12">
        <v>8785</v>
      </c>
      <c r="R60" s="193"/>
      <c r="T60" s="13"/>
      <c r="U60" s="13"/>
    </row>
    <row r="61" spans="1:21" ht="12.75">
      <c r="A61" s="7">
        <v>2005</v>
      </c>
      <c r="B61" s="7"/>
      <c r="C61" s="12">
        <v>194353</v>
      </c>
      <c r="D61" s="12"/>
      <c r="E61" s="12">
        <v>186416</v>
      </c>
      <c r="F61" s="12"/>
      <c r="G61" s="12">
        <v>74744</v>
      </c>
      <c r="H61" s="12"/>
      <c r="I61" s="12">
        <v>82518</v>
      </c>
      <c r="J61" s="12"/>
      <c r="K61" s="12">
        <v>29154</v>
      </c>
      <c r="L61" s="9"/>
      <c r="M61" s="11">
        <v>17.8</v>
      </c>
      <c r="N61" s="11"/>
      <c r="O61" s="11">
        <v>17</v>
      </c>
      <c r="P61" s="1"/>
      <c r="Q61" s="12">
        <v>7937</v>
      </c>
      <c r="R61" s="193"/>
      <c r="T61" s="13"/>
      <c r="U61" s="13"/>
    </row>
    <row r="62" spans="1:21" s="17" customFormat="1" ht="12.75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9"/>
      <c r="M62" s="11"/>
      <c r="N62" s="11"/>
      <c r="O62" s="11"/>
      <c r="P62" s="1"/>
      <c r="Q62" s="12"/>
      <c r="R62" s="193"/>
      <c r="T62" s="193"/>
      <c r="U62" s="193"/>
    </row>
    <row r="63" spans="1:21" s="17" customFormat="1" ht="12.75">
      <c r="A63" s="7">
        <v>2006</v>
      </c>
      <c r="B63" s="7"/>
      <c r="C63" s="12">
        <v>201173</v>
      </c>
      <c r="D63" s="12"/>
      <c r="E63" s="12">
        <v>193737</v>
      </c>
      <c r="F63" s="12"/>
      <c r="G63" s="12">
        <v>75328</v>
      </c>
      <c r="H63" s="12"/>
      <c r="I63" s="12">
        <v>92494</v>
      </c>
      <c r="J63" s="12"/>
      <c r="K63" s="12">
        <v>25915</v>
      </c>
      <c r="L63" s="9"/>
      <c r="M63" s="11">
        <v>18.3</v>
      </c>
      <c r="N63" s="11"/>
      <c r="O63" s="11">
        <v>17.52</v>
      </c>
      <c r="P63" s="1"/>
      <c r="Q63" s="12">
        <v>7436</v>
      </c>
      <c r="R63" s="193"/>
      <c r="T63" s="193"/>
      <c r="U63" s="193"/>
    </row>
    <row r="64" spans="1:21" s="17" customFormat="1" ht="12.75">
      <c r="A64" s="7">
        <v>2007</v>
      </c>
      <c r="B64" s="7"/>
      <c r="C64" s="12">
        <v>205598</v>
      </c>
      <c r="D64" s="12"/>
      <c r="E64" s="12">
        <v>198499</v>
      </c>
      <c r="F64" s="12"/>
      <c r="G64" s="12">
        <v>75518</v>
      </c>
      <c r="H64" s="12"/>
      <c r="I64" s="12">
        <v>100195</v>
      </c>
      <c r="J64" s="12"/>
      <c r="K64" s="12">
        <v>22786</v>
      </c>
      <c r="L64" s="9"/>
      <c r="M64" s="11">
        <v>18.6</v>
      </c>
      <c r="N64" s="11"/>
      <c r="O64" s="11">
        <v>17.9</v>
      </c>
      <c r="P64" s="1"/>
      <c r="Q64" s="12">
        <v>7099</v>
      </c>
      <c r="R64" s="193"/>
      <c r="T64" s="193"/>
      <c r="U64" s="193"/>
    </row>
    <row r="65" spans="1:21" s="17" customFormat="1" ht="12.75">
      <c r="A65" s="7">
        <v>2008</v>
      </c>
      <c r="B65" s="7"/>
      <c r="C65" s="12">
        <v>202158</v>
      </c>
      <c r="D65" s="12"/>
      <c r="E65" s="12">
        <v>195296</v>
      </c>
      <c r="F65" s="12"/>
      <c r="G65" s="12">
        <v>74433</v>
      </c>
      <c r="H65" s="12"/>
      <c r="I65" s="12">
        <v>103905</v>
      </c>
      <c r="J65" s="12"/>
      <c r="K65" s="12">
        <v>16958</v>
      </c>
      <c r="L65" s="9"/>
      <c r="M65" s="11">
        <v>18.2</v>
      </c>
      <c r="N65" s="11"/>
      <c r="O65" s="11">
        <v>17.6</v>
      </c>
      <c r="P65" s="1"/>
      <c r="Q65" s="12">
        <v>6862</v>
      </c>
      <c r="R65" s="193"/>
      <c r="T65" s="193"/>
      <c r="U65" s="193"/>
    </row>
    <row r="66" spans="1:21" s="17" customFormat="1" ht="12.75">
      <c r="A66" s="7">
        <v>2009</v>
      </c>
      <c r="B66" s="7"/>
      <c r="C66" s="12">
        <v>195743</v>
      </c>
      <c r="D66" s="12"/>
      <c r="E66" s="12">
        <v>189100</v>
      </c>
      <c r="F66" s="12"/>
      <c r="G66" s="12">
        <v>71477</v>
      </c>
      <c r="H66" s="1"/>
      <c r="I66" s="12">
        <v>106161</v>
      </c>
      <c r="J66" s="1"/>
      <c r="K66" s="12">
        <v>11462</v>
      </c>
      <c r="L66" s="9"/>
      <c r="M66" s="11">
        <v>17.5</v>
      </c>
      <c r="N66" s="1"/>
      <c r="O66" s="11">
        <v>17</v>
      </c>
      <c r="P66" s="1"/>
      <c r="Q66" s="12">
        <v>6643</v>
      </c>
      <c r="R66" s="193"/>
      <c r="S66" s="266"/>
      <c r="T66" s="248"/>
      <c r="U66" s="193"/>
    </row>
    <row r="67" spans="1:21" s="17" customFormat="1" ht="12.75">
      <c r="A67" s="7">
        <v>2010</v>
      </c>
      <c r="B67" s="7"/>
      <c r="C67" s="12">
        <v>196109</v>
      </c>
      <c r="D67" s="12"/>
      <c r="E67" s="12">
        <v>189574</v>
      </c>
      <c r="F67" s="12"/>
      <c r="G67" s="12">
        <v>69529</v>
      </c>
      <c r="H67" s="1"/>
      <c r="I67" s="267">
        <v>111775</v>
      </c>
      <c r="K67" s="267">
        <v>8270</v>
      </c>
      <c r="L67" s="9"/>
      <c r="M67" s="11">
        <v>17.5</v>
      </c>
      <c r="N67" s="1"/>
      <c r="O67" s="11">
        <v>17.1</v>
      </c>
      <c r="P67" s="1"/>
      <c r="Q67" s="12">
        <v>6535</v>
      </c>
      <c r="R67" s="193"/>
      <c r="T67" s="193"/>
      <c r="U67" s="193"/>
    </row>
    <row r="68" spans="1:21" s="17" customFormat="1" ht="12.75">
      <c r="A68" s="7">
        <v>2011</v>
      </c>
      <c r="B68" s="7"/>
      <c r="C68" s="12">
        <v>196082</v>
      </c>
      <c r="D68" s="12"/>
      <c r="E68" s="12">
        <v>189931</v>
      </c>
      <c r="F68" s="12"/>
      <c r="G68" s="12">
        <v>66470</v>
      </c>
      <c r="H68" s="1"/>
      <c r="I68" s="12">
        <v>116582</v>
      </c>
      <c r="J68" s="1"/>
      <c r="K68" s="12">
        <v>6879</v>
      </c>
      <c r="L68" s="9"/>
      <c r="M68" s="11">
        <v>17.5</v>
      </c>
      <c r="N68" s="1"/>
      <c r="O68" s="11">
        <v>17.2</v>
      </c>
      <c r="P68" s="1"/>
      <c r="Q68" s="12">
        <v>6151</v>
      </c>
      <c r="R68" s="368"/>
      <c r="S68" s="369"/>
      <c r="T68" s="368"/>
      <c r="U68" s="193"/>
    </row>
    <row r="69" spans="1:21" ht="6" customHeight="1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6"/>
      <c r="P69" s="5"/>
      <c r="Q69" s="15"/>
      <c r="U69" s="13"/>
    </row>
    <row r="70" spans="1:17" s="17" customFormat="1" ht="6" customHeight="1">
      <c r="A70" s="7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20" s="19" customFormat="1" ht="13.5">
      <c r="A71" s="554" t="s">
        <v>590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  <c r="P71" s="554"/>
      <c r="Q71" s="554"/>
      <c r="T71" s="13"/>
    </row>
    <row r="72" spans="1:17" s="19" customFormat="1" ht="13.5">
      <c r="A72" s="554" t="s">
        <v>589</v>
      </c>
      <c r="B72" s="554"/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</row>
    <row r="73" spans="1:17" s="19" customFormat="1" ht="13.5">
      <c r="A73" s="553" t="s">
        <v>865</v>
      </c>
      <c r="B73" s="553"/>
      <c r="C73" s="553"/>
      <c r="D73" s="553"/>
      <c r="E73" s="553"/>
      <c r="F73" s="553"/>
      <c r="G73" s="553"/>
      <c r="H73" s="553"/>
      <c r="I73" s="553"/>
      <c r="J73" s="553"/>
      <c r="K73" s="553"/>
      <c r="L73" s="553"/>
      <c r="M73" s="553"/>
      <c r="N73" s="553"/>
      <c r="O73" s="553"/>
      <c r="P73" s="553"/>
      <c r="Q73" s="553"/>
    </row>
    <row r="74" spans="1:17" s="19" customFormat="1" ht="13.5" customHeight="1">
      <c r="A74" s="277" t="s">
        <v>866</v>
      </c>
      <c r="B74" s="104"/>
      <c r="C74" s="104"/>
      <c r="D74" s="104"/>
      <c r="E74" s="104"/>
      <c r="F74" s="104"/>
      <c r="G74" s="104"/>
      <c r="H74" s="269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2.75">
      <c r="A75" s="284" t="s">
        <v>869</v>
      </c>
      <c r="B75" s="284"/>
      <c r="C75" s="104"/>
      <c r="D75" s="104"/>
      <c r="E75" s="104"/>
      <c r="F75" s="104"/>
      <c r="G75" s="104"/>
      <c r="H75" s="17"/>
      <c r="I75" s="1"/>
      <c r="J75" s="1"/>
      <c r="K75" s="1"/>
      <c r="L75" s="1"/>
      <c r="M75" s="1"/>
      <c r="N75" s="1"/>
      <c r="O75" s="1"/>
      <c r="P75" s="1"/>
      <c r="Q75" s="1"/>
    </row>
  </sheetData>
  <sheetProtection/>
  <mergeCells count="7">
    <mergeCell ref="G10:I10"/>
    <mergeCell ref="M9:O9"/>
    <mergeCell ref="M10:O10"/>
    <mergeCell ref="A73:Q73"/>
    <mergeCell ref="A72:Q72"/>
    <mergeCell ref="A71:Q71"/>
    <mergeCell ref="G11:I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view="pageLayout" zoomScale="0" zoomScaleNormal="75" zoomScalePageLayoutView="0" workbookViewId="0" topLeftCell="A1">
      <selection activeCell="H56" sqref="H56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2.28125" style="0" customWidth="1"/>
    <col min="4" max="4" width="11.8515625" style="0" customWidth="1"/>
    <col min="5" max="5" width="2.28125" style="0" customWidth="1"/>
    <col min="6" max="6" width="8.8515625" style="45" bestFit="1" customWidth="1"/>
    <col min="7" max="7" width="3.57421875" style="1" customWidth="1"/>
    <col min="8" max="8" width="11.8515625" style="1" customWidth="1"/>
    <col min="9" max="9" width="2.28125" style="1" customWidth="1"/>
    <col min="10" max="10" width="8.00390625" style="45" customWidth="1"/>
    <col min="11" max="11" width="3.57421875" style="1" customWidth="1"/>
    <col min="12" max="12" width="11.8515625" style="1" customWidth="1"/>
    <col min="13" max="13" width="2.28125" style="1" customWidth="1"/>
    <col min="14" max="14" width="7.28125" style="45" customWidth="1"/>
    <col min="15" max="15" width="3.421875" style="1" customWidth="1"/>
    <col min="16" max="16" width="11.8515625" style="1" customWidth="1"/>
    <col min="17" max="17" width="2.28125" style="1" customWidth="1"/>
    <col min="18" max="18" width="6.8515625" style="45" customWidth="1"/>
    <col min="20" max="20" width="10.8515625" style="0" bestFit="1" customWidth="1"/>
    <col min="21" max="21" width="9.28125" style="0" bestFit="1" customWidth="1"/>
    <col min="22" max="22" width="10.8515625" style="0" bestFit="1" customWidth="1"/>
    <col min="23" max="23" width="9.28125" style="0" bestFit="1" customWidth="1"/>
  </cols>
  <sheetData>
    <row r="1" spans="1:18" ht="15.75">
      <c r="A1" s="240" t="s">
        <v>600</v>
      </c>
      <c r="B1" s="20"/>
      <c r="C1" s="21"/>
      <c r="D1" s="21"/>
      <c r="E1" s="21"/>
      <c r="F1" s="482"/>
      <c r="G1" s="21"/>
      <c r="H1" s="21"/>
      <c r="I1" s="21"/>
      <c r="J1" s="482"/>
      <c r="K1" s="21"/>
      <c r="L1" s="21"/>
      <c r="M1" s="21"/>
      <c r="N1" s="482"/>
      <c r="O1" s="21"/>
      <c r="P1" s="21"/>
      <c r="Q1" s="21"/>
      <c r="R1" s="482"/>
    </row>
    <row r="2" spans="1:18" ht="15.75">
      <c r="A2" s="240" t="s">
        <v>880</v>
      </c>
      <c r="B2" s="1"/>
      <c r="C2" s="21"/>
      <c r="D2" s="21"/>
      <c r="E2" s="21"/>
      <c r="F2" s="482"/>
      <c r="G2" s="21"/>
      <c r="H2" s="21"/>
      <c r="I2" s="21"/>
      <c r="J2" s="482"/>
      <c r="K2" s="21"/>
      <c r="L2" s="21"/>
      <c r="M2" s="21"/>
      <c r="N2" s="482"/>
      <c r="O2" s="21"/>
      <c r="P2" s="21"/>
      <c r="Q2" s="21"/>
      <c r="R2" s="482"/>
    </row>
    <row r="3" spans="1:5" ht="9.75" customHeight="1">
      <c r="A3" s="1"/>
      <c r="B3" s="1"/>
      <c r="C3" s="1"/>
      <c r="D3" s="1"/>
      <c r="E3" s="1"/>
    </row>
    <row r="4" spans="1:18" ht="14.25">
      <c r="A4" s="22" t="s">
        <v>8</v>
      </c>
      <c r="B4" s="20"/>
      <c r="C4" s="1"/>
      <c r="D4" s="1"/>
      <c r="E4" s="1"/>
      <c r="O4" s="29"/>
      <c r="P4" s="29"/>
      <c r="Q4" s="29"/>
      <c r="R4" s="170" t="s">
        <v>593</v>
      </c>
    </row>
    <row r="5" spans="1:18" ht="9" customHeight="1">
      <c r="A5" s="23"/>
      <c r="B5" s="24"/>
      <c r="C5" s="5"/>
      <c r="D5" s="5"/>
      <c r="E5" s="5"/>
      <c r="F5" s="250"/>
      <c r="G5" s="5"/>
      <c r="H5" s="5"/>
      <c r="I5" s="5"/>
      <c r="J5" s="250"/>
      <c r="K5" s="5"/>
      <c r="L5" s="5"/>
      <c r="M5" s="5"/>
      <c r="N5" s="250"/>
      <c r="O5" s="5"/>
      <c r="P5" s="5"/>
      <c r="Q5" s="5"/>
      <c r="R5" s="250"/>
    </row>
    <row r="6" spans="1:5" ht="6.75" customHeight="1">
      <c r="A6" s="20"/>
      <c r="B6" s="20"/>
      <c r="C6" s="1"/>
      <c r="D6" s="1"/>
      <c r="E6" s="1"/>
    </row>
    <row r="7" spans="1:18" ht="14.25">
      <c r="A7" s="20"/>
      <c r="B7" s="20" t="s">
        <v>10</v>
      </c>
      <c r="C7" s="1"/>
      <c r="D7" s="556" t="s">
        <v>290</v>
      </c>
      <c r="E7" s="552"/>
      <c r="F7" s="552"/>
      <c r="H7" s="556" t="s">
        <v>11</v>
      </c>
      <c r="I7" s="552"/>
      <c r="J7" s="552"/>
      <c r="L7" s="556" t="s">
        <v>12</v>
      </c>
      <c r="M7" s="552"/>
      <c r="N7" s="552"/>
      <c r="P7" s="556" t="s">
        <v>53</v>
      </c>
      <c r="Q7" s="552"/>
      <c r="R7" s="552"/>
    </row>
    <row r="8" spans="1:18" ht="4.5" customHeight="1">
      <c r="A8" s="25"/>
      <c r="B8" s="25" t="s">
        <v>10</v>
      </c>
      <c r="C8" s="1"/>
      <c r="D8" s="5"/>
      <c r="E8" s="5"/>
      <c r="F8" s="250"/>
      <c r="H8" s="14"/>
      <c r="I8" s="5"/>
      <c r="J8" s="250"/>
      <c r="L8" s="14"/>
      <c r="M8" s="5"/>
      <c r="N8" s="250"/>
      <c r="P8" s="14"/>
      <c r="Q8" s="5"/>
      <c r="R8" s="250"/>
    </row>
    <row r="9" spans="1:5" ht="6.75" customHeight="1">
      <c r="A9" s="20"/>
      <c r="B9" s="20"/>
      <c r="C9" s="1"/>
      <c r="D9" s="1"/>
      <c r="E9" s="1"/>
    </row>
    <row r="10" spans="1:18" ht="11.25" customHeight="1">
      <c r="A10" s="20"/>
      <c r="B10" s="20"/>
      <c r="C10" s="1"/>
      <c r="D10" s="160" t="s">
        <v>594</v>
      </c>
      <c r="E10" s="147"/>
      <c r="F10" s="483" t="s">
        <v>595</v>
      </c>
      <c r="G10" s="147"/>
      <c r="H10" s="160" t="s">
        <v>594</v>
      </c>
      <c r="I10" s="147"/>
      <c r="J10" s="483" t="s">
        <v>595</v>
      </c>
      <c r="K10" s="147"/>
      <c r="L10" s="160" t="s">
        <v>594</v>
      </c>
      <c r="M10" s="147"/>
      <c r="N10" s="483" t="s">
        <v>595</v>
      </c>
      <c r="O10" s="147"/>
      <c r="P10" s="160" t="s">
        <v>594</v>
      </c>
      <c r="Q10" s="147"/>
      <c r="R10" s="483" t="s">
        <v>595</v>
      </c>
    </row>
    <row r="11" spans="1:18" ht="4.5" customHeight="1">
      <c r="A11" s="25"/>
      <c r="B11" s="25" t="s">
        <v>10</v>
      </c>
      <c r="C11" s="1"/>
      <c r="D11" s="5"/>
      <c r="E11" s="1"/>
      <c r="F11" s="250"/>
      <c r="H11" s="14"/>
      <c r="J11" s="250"/>
      <c r="L11" s="14"/>
      <c r="N11" s="250"/>
      <c r="P11" s="14"/>
      <c r="R11" s="250"/>
    </row>
    <row r="12" spans="1:5" ht="6.75" customHeight="1">
      <c r="A12" s="20"/>
      <c r="B12" s="20"/>
      <c r="C12" s="1"/>
      <c r="D12" s="1"/>
      <c r="E12" s="1"/>
    </row>
    <row r="13" spans="1:18" ht="15">
      <c r="A13" s="177" t="s">
        <v>13</v>
      </c>
      <c r="C13" s="20"/>
      <c r="D13" s="161">
        <v>189931</v>
      </c>
      <c r="E13" s="20"/>
      <c r="F13" s="484">
        <f>D13/D$13</f>
        <v>1</v>
      </c>
      <c r="G13" s="20"/>
      <c r="H13" s="161">
        <v>34923</v>
      </c>
      <c r="I13" s="20"/>
      <c r="J13" s="484">
        <f>H13/H$13</f>
        <v>1</v>
      </c>
      <c r="K13" s="20"/>
      <c r="L13" s="161">
        <v>127809</v>
      </c>
      <c r="M13" s="20"/>
      <c r="N13" s="484">
        <f>L13/L$13</f>
        <v>1</v>
      </c>
      <c r="O13" s="20"/>
      <c r="P13" s="161">
        <v>27199</v>
      </c>
      <c r="Q13" s="20"/>
      <c r="R13" s="484">
        <f>P13/P$13</f>
        <v>1</v>
      </c>
    </row>
    <row r="14" spans="1:18" ht="7.5" customHeight="1">
      <c r="A14" s="20"/>
      <c r="B14" s="25"/>
      <c r="C14" s="20"/>
      <c r="D14" s="161"/>
      <c r="E14" s="20"/>
      <c r="F14" s="484"/>
      <c r="G14" s="20"/>
      <c r="H14" s="164"/>
      <c r="I14" s="20"/>
      <c r="J14" s="484"/>
      <c r="K14" s="20"/>
      <c r="L14" s="164"/>
      <c r="M14" s="20"/>
      <c r="N14" s="484"/>
      <c r="O14" s="20"/>
      <c r="P14" s="164"/>
      <c r="Q14" s="20"/>
      <c r="R14" s="484"/>
    </row>
    <row r="15" spans="1:18" ht="15">
      <c r="A15" s="20" t="s">
        <v>14</v>
      </c>
      <c r="B15" s="20"/>
      <c r="C15" s="20"/>
      <c r="D15" s="161"/>
      <c r="E15" s="20"/>
      <c r="F15" s="484"/>
      <c r="G15" s="20"/>
      <c r="H15" s="164"/>
      <c r="I15" s="20"/>
      <c r="J15" s="484"/>
      <c r="K15" s="20"/>
      <c r="L15" s="164"/>
      <c r="M15" s="20"/>
      <c r="N15" s="484"/>
      <c r="O15" s="20"/>
      <c r="P15" s="164"/>
      <c r="Q15" s="20"/>
      <c r="R15" s="484"/>
    </row>
    <row r="16" spans="1:18" ht="3" customHeight="1">
      <c r="A16" s="20"/>
      <c r="B16" s="20"/>
      <c r="C16" s="20"/>
      <c r="D16" s="161"/>
      <c r="E16" s="20"/>
      <c r="F16" s="484">
        <f>D16/189574</f>
        <v>0</v>
      </c>
      <c r="G16" s="20"/>
      <c r="H16" s="164"/>
      <c r="I16" s="20"/>
      <c r="J16" s="484">
        <f>H16/38269</f>
        <v>0</v>
      </c>
      <c r="K16" s="20"/>
      <c r="L16" s="164"/>
      <c r="M16" s="20"/>
      <c r="N16" s="484"/>
      <c r="O16" s="20"/>
      <c r="P16" s="164"/>
      <c r="Q16" s="20"/>
      <c r="R16" s="484"/>
    </row>
    <row r="17" spans="1:18" ht="15">
      <c r="A17" s="20"/>
      <c r="B17" s="20" t="s">
        <v>579</v>
      </c>
      <c r="C17" s="20"/>
      <c r="D17" s="161">
        <v>66470</v>
      </c>
      <c r="E17" s="20"/>
      <c r="F17" s="486">
        <f>D17/189931*100</f>
        <v>34.99691993408132</v>
      </c>
      <c r="G17" s="20"/>
      <c r="H17" s="164">
        <v>13556</v>
      </c>
      <c r="I17" s="20"/>
      <c r="J17" s="486">
        <f>H17/H$13*100</f>
        <v>38.81682558772156</v>
      </c>
      <c r="K17" s="20"/>
      <c r="L17" s="164">
        <v>44146</v>
      </c>
      <c r="M17" s="20"/>
      <c r="N17" s="486">
        <f>L17/L$13*100</f>
        <v>34.54060355687002</v>
      </c>
      <c r="O17" s="20"/>
      <c r="P17" s="164">
        <v>8768</v>
      </c>
      <c r="Q17" s="20"/>
      <c r="R17" s="487">
        <f>P17/P$13*100</f>
        <v>32.236479282326556</v>
      </c>
    </row>
    <row r="18" spans="1:18" ht="15">
      <c r="A18" s="20"/>
      <c r="B18" s="20" t="s">
        <v>578</v>
      </c>
      <c r="C18" s="20"/>
      <c r="D18" s="161">
        <v>116582</v>
      </c>
      <c r="E18" s="20"/>
      <c r="F18" s="486">
        <f>D18/189931*100</f>
        <v>61.38123844975281</v>
      </c>
      <c r="G18" s="20"/>
      <c r="H18" s="164">
        <v>20987</v>
      </c>
      <c r="I18" s="20"/>
      <c r="J18" s="486">
        <f>H18/H$13*100</f>
        <v>60.095066288692266</v>
      </c>
      <c r="K18" s="20"/>
      <c r="L18" s="164">
        <v>79020</v>
      </c>
      <c r="M18" s="20"/>
      <c r="N18" s="486">
        <f>L18/L$13*100</f>
        <v>61.82663192732905</v>
      </c>
      <c r="O18" s="20"/>
      <c r="P18" s="164">
        <v>16575</v>
      </c>
      <c r="Q18" s="20"/>
      <c r="R18" s="487">
        <f>P18/P$13*100</f>
        <v>60.93974043163352</v>
      </c>
    </row>
    <row r="19" spans="1:18" ht="15.75" customHeight="1">
      <c r="A19" s="20"/>
      <c r="B19" s="20" t="s">
        <v>574</v>
      </c>
      <c r="C19" s="20"/>
      <c r="D19" s="161">
        <v>6879</v>
      </c>
      <c r="E19" s="20"/>
      <c r="F19" s="486">
        <f>D19/189931*100</f>
        <v>3.621841616165871</v>
      </c>
      <c r="G19" s="20"/>
      <c r="H19" s="164">
        <v>380</v>
      </c>
      <c r="I19" s="20"/>
      <c r="J19" s="486">
        <f>H19/H$13*100</f>
        <v>1.0881081235861754</v>
      </c>
      <c r="K19" s="20"/>
      <c r="L19" s="164">
        <v>4643</v>
      </c>
      <c r="M19" s="20"/>
      <c r="N19" s="486">
        <f>L19/L$13*100</f>
        <v>3.6327645158009214</v>
      </c>
      <c r="O19" s="20"/>
      <c r="P19" s="164">
        <v>1856</v>
      </c>
      <c r="Q19" s="20"/>
      <c r="R19" s="487">
        <f>P19/P$13*100</f>
        <v>6.823780286039928</v>
      </c>
    </row>
    <row r="20" spans="1:18" ht="6.75" customHeight="1">
      <c r="A20" s="20"/>
      <c r="B20" s="20"/>
      <c r="C20" s="20"/>
      <c r="D20" s="42"/>
      <c r="E20" s="20"/>
      <c r="F20" s="486"/>
      <c r="G20" s="20"/>
      <c r="I20" s="20"/>
      <c r="J20" s="486"/>
      <c r="K20" s="20"/>
      <c r="M20" s="20"/>
      <c r="N20" s="486"/>
      <c r="O20" s="20"/>
      <c r="Q20" s="20"/>
      <c r="R20" s="487"/>
    </row>
    <row r="21" spans="1:18" ht="14.25">
      <c r="A21" s="20" t="s">
        <v>15</v>
      </c>
      <c r="B21" s="20"/>
      <c r="C21" s="20"/>
      <c r="D21" s="166"/>
      <c r="E21" s="20"/>
      <c r="F21" s="486"/>
      <c r="G21" s="20"/>
      <c r="H21" s="166"/>
      <c r="I21" s="20"/>
      <c r="J21" s="486"/>
      <c r="K21" s="20"/>
      <c r="L21" s="166"/>
      <c r="M21" s="20"/>
      <c r="N21" s="486"/>
      <c r="O21" s="20"/>
      <c r="P21" s="166"/>
      <c r="Q21" s="20"/>
      <c r="R21" s="487"/>
    </row>
    <row r="22" spans="1:18" ht="5.25" customHeight="1">
      <c r="A22" s="20"/>
      <c r="B22" s="20"/>
      <c r="C22" s="20"/>
      <c r="D22" s="161"/>
      <c r="E22" s="20"/>
      <c r="F22" s="486"/>
      <c r="G22" s="20"/>
      <c r="H22" s="162"/>
      <c r="I22" s="20"/>
      <c r="J22" s="486"/>
      <c r="K22" s="20"/>
      <c r="L22" s="162"/>
      <c r="M22" s="20"/>
      <c r="N22" s="486"/>
      <c r="O22" s="20"/>
      <c r="P22" s="162"/>
      <c r="Q22" s="20"/>
      <c r="R22" s="487"/>
    </row>
    <row r="23" spans="1:18" ht="15">
      <c r="A23" s="20"/>
      <c r="B23" s="20" t="s">
        <v>878</v>
      </c>
      <c r="C23" s="20"/>
      <c r="D23" s="161">
        <v>45</v>
      </c>
      <c r="E23" s="20"/>
      <c r="F23" s="486">
        <f aca="true" t="shared" si="0" ref="F23:F29">D23/189931*100</f>
        <v>0.023692814759044074</v>
      </c>
      <c r="G23" s="20"/>
      <c r="H23" s="164">
        <v>3</v>
      </c>
      <c r="I23" s="20"/>
      <c r="J23" s="486">
        <f aca="true" t="shared" si="1" ref="J23:J29">H23/H$13*100</f>
        <v>0.008590327291469805</v>
      </c>
      <c r="K23" s="20"/>
      <c r="L23" s="164">
        <v>26</v>
      </c>
      <c r="M23" s="20"/>
      <c r="N23" s="486">
        <f aca="true" t="shared" si="2" ref="N23:N29">L23/L$13*100</f>
        <v>0.020342855354474255</v>
      </c>
      <c r="O23" s="20"/>
      <c r="P23" s="164">
        <v>16</v>
      </c>
      <c r="Q23" s="20"/>
      <c r="R23" s="487">
        <f aca="true" t="shared" si="3" ref="R23:R29">P23/P$13*100</f>
        <v>0.05882569212103386</v>
      </c>
    </row>
    <row r="24" spans="1:18" ht="15">
      <c r="A24" s="20"/>
      <c r="B24" s="20" t="s">
        <v>17</v>
      </c>
      <c r="C24" s="20"/>
      <c r="D24" s="161">
        <v>102</v>
      </c>
      <c r="E24" s="28"/>
      <c r="F24" s="486">
        <f t="shared" si="0"/>
        <v>0.053703713453833235</v>
      </c>
      <c r="G24" s="28"/>
      <c r="H24" s="164">
        <v>14</v>
      </c>
      <c r="I24" s="28"/>
      <c r="J24" s="486">
        <f t="shared" si="1"/>
        <v>0.04008819402685909</v>
      </c>
      <c r="K24" s="28"/>
      <c r="L24" s="164">
        <v>62</v>
      </c>
      <c r="M24" s="28"/>
      <c r="N24" s="486">
        <f t="shared" si="2"/>
        <v>0.04850988584528476</v>
      </c>
      <c r="O24" s="28"/>
      <c r="P24" s="164">
        <v>26</v>
      </c>
      <c r="Q24" s="28"/>
      <c r="R24" s="487">
        <f t="shared" si="3"/>
        <v>0.09559174969668002</v>
      </c>
    </row>
    <row r="25" spans="1:18" ht="15">
      <c r="A25" s="20"/>
      <c r="B25" s="20" t="s">
        <v>539</v>
      </c>
      <c r="C25" s="20"/>
      <c r="D25" s="161">
        <v>48</v>
      </c>
      <c r="E25" s="20"/>
      <c r="F25" s="486">
        <f t="shared" si="0"/>
        <v>0.025272335742980347</v>
      </c>
      <c r="G25" s="20"/>
      <c r="H25" s="164">
        <v>3</v>
      </c>
      <c r="I25" s="20"/>
      <c r="J25" s="486">
        <f t="shared" si="1"/>
        <v>0.008590327291469805</v>
      </c>
      <c r="K25" s="20"/>
      <c r="L25" s="164">
        <v>39</v>
      </c>
      <c r="M25" s="20"/>
      <c r="N25" s="486">
        <f t="shared" si="2"/>
        <v>0.030514283031711383</v>
      </c>
      <c r="O25" s="20"/>
      <c r="P25" s="164">
        <v>6</v>
      </c>
      <c r="Q25" s="20"/>
      <c r="R25" s="487">
        <f t="shared" si="3"/>
        <v>0.0220596345453877</v>
      </c>
    </row>
    <row r="26" spans="1:18" ht="15">
      <c r="A26" s="20"/>
      <c r="B26" s="20" t="s">
        <v>18</v>
      </c>
      <c r="C26" s="20"/>
      <c r="D26" s="161">
        <v>185973</v>
      </c>
      <c r="E26" s="20"/>
      <c r="F26" s="486">
        <f t="shared" si="0"/>
        <v>97.91608531519341</v>
      </c>
      <c r="G26" s="20"/>
      <c r="H26" s="164">
        <v>34699</v>
      </c>
      <c r="I26" s="20"/>
      <c r="J26" s="486">
        <f t="shared" si="1"/>
        <v>99.35858889557025</v>
      </c>
      <c r="K26" s="20"/>
      <c r="L26" s="164">
        <v>125252</v>
      </c>
      <c r="M26" s="20"/>
      <c r="N26" s="486">
        <f t="shared" si="2"/>
        <v>97.99935841763882</v>
      </c>
      <c r="O26" s="20"/>
      <c r="P26" s="164">
        <v>26022</v>
      </c>
      <c r="Q26" s="20"/>
      <c r="R26" s="487">
        <f t="shared" si="3"/>
        <v>95.67263502334644</v>
      </c>
    </row>
    <row r="27" spans="1:18" ht="15">
      <c r="A27" s="20"/>
      <c r="B27" s="20" t="s">
        <v>19</v>
      </c>
      <c r="C27" s="20"/>
      <c r="D27" s="161">
        <v>1455</v>
      </c>
      <c r="E27" s="20"/>
      <c r="F27" s="486">
        <f t="shared" si="0"/>
        <v>0.7660676772090917</v>
      </c>
      <c r="G27" s="20"/>
      <c r="H27" s="164">
        <v>99</v>
      </c>
      <c r="I27" s="20"/>
      <c r="J27" s="486">
        <f t="shared" si="1"/>
        <v>0.28348080061850356</v>
      </c>
      <c r="K27" s="20"/>
      <c r="L27" s="164">
        <v>1067</v>
      </c>
      <c r="M27" s="20"/>
      <c r="N27" s="486">
        <f t="shared" si="2"/>
        <v>0.8348394870470781</v>
      </c>
      <c r="O27" s="20"/>
      <c r="P27" s="164">
        <v>289</v>
      </c>
      <c r="Q27" s="20"/>
      <c r="R27" s="487">
        <f t="shared" si="3"/>
        <v>1.062539063936174</v>
      </c>
    </row>
    <row r="28" spans="1:18" ht="15">
      <c r="A28" s="20"/>
      <c r="B28" s="20" t="s">
        <v>540</v>
      </c>
      <c r="C28" s="20"/>
      <c r="D28" s="161">
        <v>2307</v>
      </c>
      <c r="E28" s="28"/>
      <c r="F28" s="486">
        <f t="shared" si="0"/>
        <v>1.2146516366469928</v>
      </c>
      <c r="G28" s="28"/>
      <c r="H28" s="164">
        <v>105</v>
      </c>
      <c r="I28" s="28"/>
      <c r="J28" s="486">
        <f t="shared" si="1"/>
        <v>0.30066145520144316</v>
      </c>
      <c r="K28" s="28"/>
      <c r="L28" s="164">
        <v>1362</v>
      </c>
      <c r="M28" s="28"/>
      <c r="N28" s="486">
        <f t="shared" si="2"/>
        <v>1.0656526535689974</v>
      </c>
      <c r="O28" s="28"/>
      <c r="P28" s="164">
        <v>840</v>
      </c>
      <c r="Q28" s="28"/>
      <c r="R28" s="487">
        <f t="shared" si="3"/>
        <v>3.0883488363542777</v>
      </c>
    </row>
    <row r="29" spans="1:18" ht="15">
      <c r="A29" s="20"/>
      <c r="B29" s="282" t="s">
        <v>879</v>
      </c>
      <c r="C29" s="282"/>
      <c r="D29" s="161">
        <v>1</v>
      </c>
      <c r="E29" s="28"/>
      <c r="F29" s="486">
        <f t="shared" si="0"/>
        <v>0.0005265069946454239</v>
      </c>
      <c r="G29" s="28"/>
      <c r="H29" s="164">
        <v>0</v>
      </c>
      <c r="I29" s="28"/>
      <c r="J29" s="486">
        <f t="shared" si="1"/>
        <v>0</v>
      </c>
      <c r="K29" s="28"/>
      <c r="L29" s="164">
        <v>1</v>
      </c>
      <c r="M29" s="28"/>
      <c r="N29" s="486">
        <f t="shared" si="2"/>
        <v>0.0007824175136336252</v>
      </c>
      <c r="O29" s="28"/>
      <c r="P29" s="164">
        <v>0</v>
      </c>
      <c r="Q29" s="28"/>
      <c r="R29" s="487">
        <f t="shared" si="3"/>
        <v>0</v>
      </c>
    </row>
    <row r="30" spans="1:18" ht="7.5" customHeight="1">
      <c r="A30" s="20"/>
      <c r="B30" s="20"/>
      <c r="C30" s="20"/>
      <c r="D30" s="161"/>
      <c r="E30" s="20"/>
      <c r="F30" s="486"/>
      <c r="G30" s="20"/>
      <c r="H30" s="167"/>
      <c r="I30" s="20"/>
      <c r="J30" s="486"/>
      <c r="K30" s="20"/>
      <c r="L30" s="161"/>
      <c r="M30" s="20"/>
      <c r="N30" s="486"/>
      <c r="O30" s="20"/>
      <c r="P30" s="167"/>
      <c r="Q30" s="20"/>
      <c r="R30" s="487"/>
    </row>
    <row r="31" spans="1:18" ht="14.25">
      <c r="A31" s="20" t="s">
        <v>21</v>
      </c>
      <c r="B31" s="20"/>
      <c r="C31" s="20"/>
      <c r="D31" s="255"/>
      <c r="E31" s="20"/>
      <c r="F31" s="486"/>
      <c r="G31" s="20"/>
      <c r="H31" s="255"/>
      <c r="I31" s="20"/>
      <c r="J31" s="486"/>
      <c r="K31" s="20"/>
      <c r="L31" s="255"/>
      <c r="M31" s="20"/>
      <c r="N31" s="486"/>
      <c r="O31" s="20"/>
      <c r="P31" s="255"/>
      <c r="Q31" s="20"/>
      <c r="R31" s="487"/>
    </row>
    <row r="32" spans="1:18" ht="6.75" customHeight="1">
      <c r="A32" s="20"/>
      <c r="B32" s="20"/>
      <c r="C32" s="20"/>
      <c r="D32" s="161"/>
      <c r="E32" s="20"/>
      <c r="F32" s="486"/>
      <c r="G32" s="20"/>
      <c r="H32" s="164"/>
      <c r="I32" s="20"/>
      <c r="J32" s="486"/>
      <c r="K32" s="20"/>
      <c r="L32" s="164"/>
      <c r="M32" s="20"/>
      <c r="N32" s="486"/>
      <c r="O32" s="20"/>
      <c r="P32" s="164"/>
      <c r="Q32" s="20"/>
      <c r="R32" s="487"/>
    </row>
    <row r="33" spans="1:18" ht="15">
      <c r="A33" s="20"/>
      <c r="B33" s="203" t="s">
        <v>510</v>
      </c>
      <c r="C33" s="20"/>
      <c r="D33" s="161">
        <v>147636</v>
      </c>
      <c r="E33" s="20"/>
      <c r="F33" s="486">
        <f>D33/189931*100</f>
        <v>77.7313866614718</v>
      </c>
      <c r="G33" s="20"/>
      <c r="H33" s="164">
        <v>25332</v>
      </c>
      <c r="I33" s="20"/>
      <c r="J33" s="486">
        <f>H33/H$13*100</f>
        <v>72.53672364917104</v>
      </c>
      <c r="K33" s="20"/>
      <c r="L33" s="164">
        <v>100581</v>
      </c>
      <c r="M33" s="20"/>
      <c r="N33" s="486">
        <f>L33/L$13*100</f>
        <v>78.69633593878366</v>
      </c>
      <c r="O33" s="20"/>
      <c r="P33" s="164">
        <v>21723</v>
      </c>
      <c r="Q33" s="20"/>
      <c r="R33" s="487">
        <f>P33/P$13*100</f>
        <v>79.86690687157616</v>
      </c>
    </row>
    <row r="34" spans="1:18" ht="15">
      <c r="A34" s="20"/>
      <c r="B34" s="28" t="s">
        <v>22</v>
      </c>
      <c r="C34" s="28"/>
      <c r="D34" s="161">
        <v>25540</v>
      </c>
      <c r="E34" s="28"/>
      <c r="F34" s="486">
        <f>D34/189931*100</f>
        <v>13.446988643244126</v>
      </c>
      <c r="G34" s="28"/>
      <c r="H34" s="164">
        <v>5617</v>
      </c>
      <c r="I34" s="28"/>
      <c r="J34" s="486">
        <f>H34/H$13*100</f>
        <v>16.083956132061967</v>
      </c>
      <c r="K34" s="28"/>
      <c r="L34" s="164">
        <v>16728</v>
      </c>
      <c r="M34" s="28"/>
      <c r="N34" s="486">
        <f>L34/L$13*100</f>
        <v>13.088280168063282</v>
      </c>
      <c r="O34" s="28"/>
      <c r="P34" s="164">
        <v>3195</v>
      </c>
      <c r="Q34" s="28"/>
      <c r="R34" s="487">
        <f>P34/P$13*100</f>
        <v>11.74675539541895</v>
      </c>
    </row>
    <row r="35" spans="1:18" ht="15">
      <c r="A35" s="20"/>
      <c r="B35" s="20" t="s">
        <v>23</v>
      </c>
      <c r="C35" s="20"/>
      <c r="D35" s="161">
        <v>14026</v>
      </c>
      <c r="E35" s="20"/>
      <c r="F35" s="486">
        <f>D35/189931*100</f>
        <v>7.384787106896715</v>
      </c>
      <c r="G35" s="20"/>
      <c r="H35" s="164">
        <v>3357</v>
      </c>
      <c r="I35" s="20"/>
      <c r="J35" s="486">
        <f>H35/H$13*100</f>
        <v>9.612576239154711</v>
      </c>
      <c r="K35" s="20"/>
      <c r="L35" s="164">
        <v>8784</v>
      </c>
      <c r="M35" s="20"/>
      <c r="N35" s="486">
        <f>L35/L$13*100</f>
        <v>6.872755439757763</v>
      </c>
      <c r="O35" s="20"/>
      <c r="P35" s="164">
        <v>1885</v>
      </c>
      <c r="Q35" s="20"/>
      <c r="R35" s="487">
        <f>P35/P$13*100</f>
        <v>6.930401853009302</v>
      </c>
    </row>
    <row r="36" spans="1:18" ht="15">
      <c r="A36" s="20"/>
      <c r="B36" s="20" t="s">
        <v>24</v>
      </c>
      <c r="C36" s="20"/>
      <c r="D36" s="161">
        <v>2729</v>
      </c>
      <c r="E36" s="20"/>
      <c r="F36" s="486">
        <f>D36/189931*100</f>
        <v>1.4368375883873619</v>
      </c>
      <c r="G36" s="20"/>
      <c r="H36" s="164">
        <v>617</v>
      </c>
      <c r="I36" s="20"/>
      <c r="J36" s="486">
        <f>H36/H$13*100</f>
        <v>1.7667439796122901</v>
      </c>
      <c r="K36" s="20"/>
      <c r="L36" s="164">
        <v>1716</v>
      </c>
      <c r="M36" s="20"/>
      <c r="N36" s="486">
        <f>L36/L$13*100</f>
        <v>1.3426284533953008</v>
      </c>
      <c r="O36" s="20"/>
      <c r="P36" s="164">
        <v>396</v>
      </c>
      <c r="Q36" s="20"/>
      <c r="R36" s="487">
        <f>P36/P$13*100</f>
        <v>1.4559358799955882</v>
      </c>
    </row>
    <row r="37" spans="1:20" ht="11.25" customHeight="1">
      <c r="A37" s="20"/>
      <c r="B37" s="20"/>
      <c r="C37" s="20"/>
      <c r="D37" s="42"/>
      <c r="E37" s="20"/>
      <c r="F37" s="486"/>
      <c r="G37" s="20"/>
      <c r="H37" s="162"/>
      <c r="I37" s="20"/>
      <c r="J37" s="486"/>
      <c r="K37" s="20"/>
      <c r="L37" s="162"/>
      <c r="M37" s="20"/>
      <c r="N37" s="486"/>
      <c r="O37" s="20"/>
      <c r="P37" s="162"/>
      <c r="Q37" s="20"/>
      <c r="R37" s="487"/>
      <c r="S37" s="17"/>
      <c r="T37" s="17"/>
    </row>
    <row r="38" spans="1:20" ht="14.25">
      <c r="A38" s="20" t="s">
        <v>25</v>
      </c>
      <c r="B38" s="20"/>
      <c r="C38" s="20"/>
      <c r="D38" s="27"/>
      <c r="E38" s="20"/>
      <c r="F38" s="486"/>
      <c r="G38" s="20"/>
      <c r="H38" s="27"/>
      <c r="I38" s="20"/>
      <c r="J38" s="486"/>
      <c r="K38" s="20"/>
      <c r="L38" s="27"/>
      <c r="M38" s="20"/>
      <c r="N38" s="486"/>
      <c r="O38" s="20"/>
      <c r="P38" s="27"/>
      <c r="Q38" s="20"/>
      <c r="R38" s="487"/>
      <c r="S38" s="17"/>
      <c r="T38" s="17"/>
    </row>
    <row r="39" spans="1:20" ht="6" customHeight="1">
      <c r="A39" s="20"/>
      <c r="B39" s="20"/>
      <c r="C39" s="20"/>
      <c r="D39" s="42"/>
      <c r="E39" s="20"/>
      <c r="F39" s="486"/>
      <c r="G39" s="20"/>
      <c r="H39" s="372"/>
      <c r="I39" s="20"/>
      <c r="J39" s="486"/>
      <c r="K39" s="20"/>
      <c r="L39" s="372"/>
      <c r="M39" s="20"/>
      <c r="N39" s="486"/>
      <c r="O39" s="20"/>
      <c r="P39" s="372"/>
      <c r="Q39" s="20"/>
      <c r="R39" s="487"/>
      <c r="S39" s="17"/>
      <c r="T39" s="17"/>
    </row>
    <row r="40" spans="1:18" ht="15">
      <c r="A40" s="20"/>
      <c r="B40" s="20" t="s">
        <v>26</v>
      </c>
      <c r="C40" s="20"/>
      <c r="D40" s="161">
        <v>100190</v>
      </c>
      <c r="E40" s="20"/>
      <c r="F40" s="486">
        <f>D40/189931*100</f>
        <v>52.75073579352502</v>
      </c>
      <c r="G40" s="20"/>
      <c r="H40" s="164">
        <v>18307</v>
      </c>
      <c r="I40" s="20"/>
      <c r="J40" s="486">
        <f>H40/H$13*100</f>
        <v>52.42104057497924</v>
      </c>
      <c r="K40" s="20"/>
      <c r="L40" s="164">
        <v>66502</v>
      </c>
      <c r="M40" s="20"/>
      <c r="N40" s="486">
        <f>L40/L$13*100</f>
        <v>52.03232949166334</v>
      </c>
      <c r="O40" s="20"/>
      <c r="P40" s="164">
        <v>15381</v>
      </c>
      <c r="Q40" s="20"/>
      <c r="R40" s="487">
        <f>P40/P$13*100</f>
        <v>56.54987315710136</v>
      </c>
    </row>
    <row r="41" spans="1:18" ht="15">
      <c r="A41" s="20"/>
      <c r="B41" s="20" t="s">
        <v>27</v>
      </c>
      <c r="C41" s="20"/>
      <c r="D41" s="161">
        <v>89741</v>
      </c>
      <c r="E41" s="28"/>
      <c r="F41" s="486">
        <f>D41/189931*100</f>
        <v>47.24926420647498</v>
      </c>
      <c r="G41" s="28"/>
      <c r="H41" s="164">
        <v>16616</v>
      </c>
      <c r="I41" s="28"/>
      <c r="J41" s="486">
        <f>H41/H$13*100</f>
        <v>47.57895942502076</v>
      </c>
      <c r="K41" s="28"/>
      <c r="L41" s="164">
        <v>61307</v>
      </c>
      <c r="M41" s="28"/>
      <c r="N41" s="486">
        <f>L41/L$13*100</f>
        <v>47.96767050833666</v>
      </c>
      <c r="O41" s="28"/>
      <c r="P41" s="164">
        <v>11818</v>
      </c>
      <c r="Q41" s="28"/>
      <c r="R41" s="487">
        <f>P41/P$13*100</f>
        <v>43.450126842898634</v>
      </c>
    </row>
    <row r="42" spans="1:18" ht="6.75" customHeight="1">
      <c r="A42" s="20"/>
      <c r="B42" s="20"/>
      <c r="C42" s="20"/>
      <c r="D42" s="161"/>
      <c r="E42" s="20"/>
      <c r="F42" s="486"/>
      <c r="G42" s="20"/>
      <c r="H42" s="164"/>
      <c r="I42" s="20"/>
      <c r="J42" s="486"/>
      <c r="K42" s="20"/>
      <c r="L42" s="164"/>
      <c r="M42" s="20"/>
      <c r="N42" s="486"/>
      <c r="O42" s="20"/>
      <c r="P42" s="164"/>
      <c r="Q42" s="20"/>
      <c r="R42" s="487"/>
    </row>
    <row r="43" spans="1:18" ht="6.75" customHeight="1">
      <c r="A43" s="20"/>
      <c r="B43" s="20"/>
      <c r="C43" s="20"/>
      <c r="D43" s="161"/>
      <c r="E43" s="20"/>
      <c r="F43" s="486"/>
      <c r="G43" s="20"/>
      <c r="H43" s="164"/>
      <c r="I43" s="20"/>
      <c r="J43" s="486"/>
      <c r="K43" s="20"/>
      <c r="L43" s="164"/>
      <c r="M43" s="20"/>
      <c r="N43" s="486"/>
      <c r="O43" s="20"/>
      <c r="P43" s="164"/>
      <c r="Q43" s="20"/>
      <c r="R43" s="487"/>
    </row>
    <row r="44" spans="1:18" ht="16.5">
      <c r="A44" s="20" t="s">
        <v>601</v>
      </c>
      <c r="B44" s="20"/>
      <c r="C44" s="20"/>
      <c r="D44" s="166"/>
      <c r="E44" s="20"/>
      <c r="F44" s="486"/>
      <c r="G44" s="20"/>
      <c r="H44" s="166"/>
      <c r="I44" s="20"/>
      <c r="J44" s="486"/>
      <c r="K44" s="20"/>
      <c r="L44" s="166"/>
      <c r="M44" s="20"/>
      <c r="N44" s="486"/>
      <c r="O44" s="20"/>
      <c r="P44" s="166"/>
      <c r="Q44" s="20"/>
      <c r="R44" s="487"/>
    </row>
    <row r="45" spans="1:18" ht="3.75" customHeight="1">
      <c r="A45" s="20"/>
      <c r="B45" s="20"/>
      <c r="C45" s="20"/>
      <c r="D45" s="161"/>
      <c r="E45" s="20"/>
      <c r="F45" s="486">
        <f>D45/189931*100</f>
        <v>0</v>
      </c>
      <c r="G45" s="20"/>
      <c r="H45" s="164"/>
      <c r="I45" s="20"/>
      <c r="J45" s="486">
        <f>H45/H$13*100</f>
        <v>0</v>
      </c>
      <c r="K45" s="20"/>
      <c r="L45" s="164"/>
      <c r="M45" s="20"/>
      <c r="N45" s="486">
        <f>L45/L$13*100</f>
        <v>0</v>
      </c>
      <c r="O45" s="20"/>
      <c r="P45" s="164"/>
      <c r="Q45" s="20"/>
      <c r="R45" s="487">
        <f>P45/P$13*100</f>
        <v>0</v>
      </c>
    </row>
    <row r="46" spans="1:18" ht="15">
      <c r="A46" s="20"/>
      <c r="B46" s="20" t="s">
        <v>346</v>
      </c>
      <c r="C46" s="20"/>
      <c r="D46" s="161">
        <v>46790</v>
      </c>
      <c r="E46" s="20"/>
      <c r="F46" s="486">
        <f>D46/180420*100</f>
        <v>25.933931936592398</v>
      </c>
      <c r="G46" s="20"/>
      <c r="H46" s="164">
        <v>10810</v>
      </c>
      <c r="I46" s="20"/>
      <c r="J46" s="486">
        <f>H46/33000*100</f>
        <v>32.75757575757576</v>
      </c>
      <c r="K46" s="20"/>
      <c r="L46" s="164">
        <v>32001</v>
      </c>
      <c r="M46" s="20"/>
      <c r="N46" s="486">
        <f>L46/121565*100</f>
        <v>26.32418870563073</v>
      </c>
      <c r="O46" s="20"/>
      <c r="P46" s="164">
        <v>3979</v>
      </c>
      <c r="Q46" s="20"/>
      <c r="R46" s="487">
        <f>P46/25855*100</f>
        <v>15.389673177335139</v>
      </c>
    </row>
    <row r="47" spans="1:18" ht="15">
      <c r="A47" s="20"/>
      <c r="B47" s="20" t="s">
        <v>347</v>
      </c>
      <c r="C47" s="20"/>
      <c r="D47" s="161">
        <v>88667</v>
      </c>
      <c r="E47" s="28"/>
      <c r="F47" s="486">
        <f>D47/180420*100</f>
        <v>49.144773306728744</v>
      </c>
      <c r="G47" s="28"/>
      <c r="H47" s="164">
        <v>19374</v>
      </c>
      <c r="I47" s="28"/>
      <c r="J47" s="486">
        <f>H47/33000*100</f>
        <v>58.70909090909091</v>
      </c>
      <c r="K47" s="28"/>
      <c r="L47" s="164">
        <v>60734</v>
      </c>
      <c r="M47" s="28"/>
      <c r="N47" s="486">
        <f>L47/121565*100</f>
        <v>49.96010364825402</v>
      </c>
      <c r="O47" s="28"/>
      <c r="P47" s="164">
        <v>8559</v>
      </c>
      <c r="Q47" s="28"/>
      <c r="R47" s="487">
        <f>P47/25855*100</f>
        <v>33.10384838522529</v>
      </c>
    </row>
    <row r="48" spans="1:18" ht="15">
      <c r="A48" s="20"/>
      <c r="B48" s="20" t="s">
        <v>348</v>
      </c>
      <c r="C48" s="20"/>
      <c r="D48" s="161">
        <v>10171</v>
      </c>
      <c r="E48" s="20"/>
      <c r="F48" s="486">
        <f>D48/180420*100</f>
        <v>5.637401618445849</v>
      </c>
      <c r="G48" s="20"/>
      <c r="H48" s="164">
        <v>2493</v>
      </c>
      <c r="I48" s="20"/>
      <c r="J48" s="486">
        <f>H48/33000*100</f>
        <v>7.554545454545454</v>
      </c>
      <c r="K48" s="20"/>
      <c r="L48" s="164">
        <v>6871</v>
      </c>
      <c r="M48" s="20"/>
      <c r="N48" s="486">
        <f>L48/121565*100</f>
        <v>5.652120264878872</v>
      </c>
      <c r="O48" s="20"/>
      <c r="P48" s="164">
        <v>807</v>
      </c>
      <c r="Q48" s="20"/>
      <c r="R48" s="487">
        <f>P48/25855*100</f>
        <v>3.121253142525624</v>
      </c>
    </row>
    <row r="49" spans="1:18" ht="15">
      <c r="A49" s="20"/>
      <c r="B49" s="20" t="s">
        <v>552</v>
      </c>
      <c r="C49" s="20"/>
      <c r="D49" s="161">
        <v>29107</v>
      </c>
      <c r="E49" s="28"/>
      <c r="F49" s="486">
        <f>D49/180420*100</f>
        <v>16.132912094002883</v>
      </c>
      <c r="G49" s="28"/>
      <c r="H49" s="164">
        <v>180</v>
      </c>
      <c r="I49" s="28"/>
      <c r="J49" s="486">
        <f>H49/33000*100</f>
        <v>0.5454545454545455</v>
      </c>
      <c r="K49" s="28"/>
      <c r="L49" s="164">
        <v>18543</v>
      </c>
      <c r="M49" s="28"/>
      <c r="N49" s="486">
        <f>L49/121565*100</f>
        <v>15.253568050014396</v>
      </c>
      <c r="O49" s="28"/>
      <c r="P49" s="164">
        <v>10384</v>
      </c>
      <c r="Q49" s="28"/>
      <c r="R49" s="487">
        <f>P49/25855*100</f>
        <v>40.162444401469735</v>
      </c>
    </row>
    <row r="50" spans="1:18" ht="15">
      <c r="A50" s="20"/>
      <c r="B50" s="20" t="s">
        <v>536</v>
      </c>
      <c r="C50" s="20"/>
      <c r="D50" s="161">
        <v>5685</v>
      </c>
      <c r="E50" s="20"/>
      <c r="F50" s="486">
        <f>D50/180420*100</f>
        <v>3.15098104423013</v>
      </c>
      <c r="G50" s="20"/>
      <c r="H50" s="164">
        <v>143</v>
      </c>
      <c r="I50" s="20"/>
      <c r="J50" s="486">
        <f>H50/33000*100</f>
        <v>0.4333333333333333</v>
      </c>
      <c r="K50" s="20"/>
      <c r="L50" s="164">
        <v>3416</v>
      </c>
      <c r="M50" s="20"/>
      <c r="N50" s="486">
        <f>L50/121565*100</f>
        <v>2.81001933122198</v>
      </c>
      <c r="O50" s="20"/>
      <c r="P50" s="164">
        <v>2126</v>
      </c>
      <c r="Q50" s="20"/>
      <c r="R50" s="487">
        <f>P50/25855*100</f>
        <v>8.222780893444208</v>
      </c>
    </row>
    <row r="51" spans="1:18" ht="15">
      <c r="A51" s="20"/>
      <c r="B51" s="20" t="s">
        <v>349</v>
      </c>
      <c r="C51" s="20"/>
      <c r="D51" s="161">
        <v>9511</v>
      </c>
      <c r="E51" s="28"/>
      <c r="F51" s="486"/>
      <c r="G51" s="28"/>
      <c r="H51" s="164">
        <v>1923</v>
      </c>
      <c r="I51" s="28"/>
      <c r="J51" s="486"/>
      <c r="K51" s="28"/>
      <c r="L51" s="164">
        <v>6244</v>
      </c>
      <c r="M51" s="28"/>
      <c r="N51" s="486"/>
      <c r="O51" s="28"/>
      <c r="P51" s="164">
        <v>1344</v>
      </c>
      <c r="Q51" s="28"/>
      <c r="R51" s="487"/>
    </row>
    <row r="52" spans="1:18" ht="9" customHeight="1">
      <c r="A52" s="20"/>
      <c r="B52" s="20"/>
      <c r="C52" s="20"/>
      <c r="D52" s="161"/>
      <c r="E52" s="20"/>
      <c r="F52" s="486"/>
      <c r="G52" s="20"/>
      <c r="H52" s="164"/>
      <c r="I52" s="20"/>
      <c r="J52" s="486"/>
      <c r="K52" s="20"/>
      <c r="L52" s="164"/>
      <c r="M52" s="20"/>
      <c r="N52" s="486"/>
      <c r="O52" s="20"/>
      <c r="P52" s="164"/>
      <c r="Q52" s="20"/>
      <c r="R52" s="487"/>
    </row>
    <row r="53" spans="1:18" ht="16.5">
      <c r="A53" s="20" t="s">
        <v>599</v>
      </c>
      <c r="B53" s="20"/>
      <c r="C53" s="20"/>
      <c r="D53" s="166"/>
      <c r="E53" s="20"/>
      <c r="F53" s="486"/>
      <c r="G53" s="20"/>
      <c r="H53" s="166"/>
      <c r="I53" s="20"/>
      <c r="J53" s="486"/>
      <c r="K53" s="20"/>
      <c r="L53" s="166"/>
      <c r="M53" s="20"/>
      <c r="N53" s="486"/>
      <c r="O53" s="20"/>
      <c r="P53" s="166"/>
      <c r="Q53" s="20"/>
      <c r="R53" s="487"/>
    </row>
    <row r="54" spans="1:18" ht="5.25" customHeight="1">
      <c r="A54" s="20"/>
      <c r="B54" s="20"/>
      <c r="C54" s="20"/>
      <c r="D54" s="42"/>
      <c r="E54" s="20"/>
      <c r="F54" s="486"/>
      <c r="G54" s="20"/>
      <c r="I54" s="20"/>
      <c r="J54" s="486"/>
      <c r="K54" s="20"/>
      <c r="M54" s="20"/>
      <c r="N54" s="486"/>
      <c r="O54" s="20"/>
      <c r="Q54" s="20"/>
      <c r="R54" s="487"/>
    </row>
    <row r="55" spans="1:18" ht="12.75" customHeight="1">
      <c r="A55" s="20"/>
      <c r="B55" s="20" t="s">
        <v>554</v>
      </c>
      <c r="C55" s="165"/>
      <c r="D55" s="161">
        <v>121238</v>
      </c>
      <c r="E55" s="20"/>
      <c r="F55" s="486">
        <f>D55/179686*100</f>
        <v>67.47214585443496</v>
      </c>
      <c r="G55" s="20"/>
      <c r="H55" s="164">
        <v>26600</v>
      </c>
      <c r="I55" s="20"/>
      <c r="J55" s="486">
        <f>H55/32841*100</f>
        <v>80.99631558113333</v>
      </c>
      <c r="K55" s="20"/>
      <c r="L55" s="164">
        <v>78218</v>
      </c>
      <c r="M55" s="20"/>
      <c r="N55" s="486">
        <f>L55/121013*100</f>
        <v>64.63603083966186</v>
      </c>
      <c r="O55" s="20"/>
      <c r="P55" s="164">
        <v>16420</v>
      </c>
      <c r="Q55" s="20"/>
      <c r="R55" s="487">
        <f>P55/25832*100</f>
        <v>63.56457107463611</v>
      </c>
    </row>
    <row r="56" spans="1:18" ht="12.75" customHeight="1">
      <c r="A56" s="20"/>
      <c r="B56" s="20" t="s">
        <v>555</v>
      </c>
      <c r="C56" s="20"/>
      <c r="D56" s="161">
        <v>912</v>
      </c>
      <c r="E56" s="20"/>
      <c r="F56" s="486">
        <f aca="true" t="shared" si="4" ref="F56:F70">D56/179686*100</f>
        <v>0.5075520630433089</v>
      </c>
      <c r="G56" s="20"/>
      <c r="H56" s="164">
        <v>109</v>
      </c>
      <c r="I56" s="20"/>
      <c r="J56" s="486">
        <f aca="true" t="shared" si="5" ref="J56:J70">H56/32841*100</f>
        <v>0.33190219542644867</v>
      </c>
      <c r="K56" s="20"/>
      <c r="L56" s="164">
        <v>622</v>
      </c>
      <c r="M56" s="20"/>
      <c r="N56" s="486">
        <f aca="true" t="shared" si="6" ref="N56:N70">L56/121013*100</f>
        <v>0.5139943642418583</v>
      </c>
      <c r="O56" s="20"/>
      <c r="P56" s="164">
        <v>181</v>
      </c>
      <c r="Q56" s="20"/>
      <c r="R56" s="487">
        <f aca="true" t="shared" si="7" ref="R56:R70">P56/25832*100</f>
        <v>0.7006813254877671</v>
      </c>
    </row>
    <row r="57" spans="1:18" ht="12.75" customHeight="1">
      <c r="A57" s="20"/>
      <c r="B57" s="20" t="s">
        <v>320</v>
      </c>
      <c r="C57" s="20"/>
      <c r="D57" s="161">
        <v>13766</v>
      </c>
      <c r="E57" s="20"/>
      <c r="F57" s="486">
        <f t="shared" si="4"/>
        <v>7.6611422147524015</v>
      </c>
      <c r="G57" s="20"/>
      <c r="H57" s="164">
        <v>1054</v>
      </c>
      <c r="I57" s="20"/>
      <c r="J57" s="486">
        <f t="shared" si="5"/>
        <v>3.2094028805456594</v>
      </c>
      <c r="K57" s="20"/>
      <c r="L57" s="164">
        <v>10419</v>
      </c>
      <c r="M57" s="20"/>
      <c r="N57" s="486">
        <f t="shared" si="6"/>
        <v>8.609818779800516</v>
      </c>
      <c r="O57" s="20"/>
      <c r="P57" s="164">
        <v>2293</v>
      </c>
      <c r="Q57" s="20"/>
      <c r="R57" s="487">
        <f t="shared" si="7"/>
        <v>8.876587178693093</v>
      </c>
    </row>
    <row r="58" spans="1:18" ht="12.75" customHeight="1">
      <c r="A58" s="20"/>
      <c r="B58" s="20" t="s">
        <v>321</v>
      </c>
      <c r="C58" s="20"/>
      <c r="D58" s="161">
        <v>2131</v>
      </c>
      <c r="E58" s="20"/>
      <c r="F58" s="486">
        <f t="shared" si="4"/>
        <v>1.1859577262558019</v>
      </c>
      <c r="G58" s="20"/>
      <c r="H58" s="164">
        <v>555</v>
      </c>
      <c r="I58" s="20"/>
      <c r="J58" s="486">
        <f t="shared" si="5"/>
        <v>1.6899607198319173</v>
      </c>
      <c r="K58" s="20"/>
      <c r="L58" s="164">
        <v>1450</v>
      </c>
      <c r="M58" s="20"/>
      <c r="N58" s="486">
        <f t="shared" si="6"/>
        <v>1.198218373232628</v>
      </c>
      <c r="O58" s="20"/>
      <c r="P58" s="164">
        <v>126</v>
      </c>
      <c r="Q58" s="20"/>
      <c r="R58" s="487">
        <f t="shared" si="7"/>
        <v>0.48776711056054506</v>
      </c>
    </row>
    <row r="59" spans="1:18" ht="12.75" customHeight="1">
      <c r="A59" s="20"/>
      <c r="B59" s="20" t="s">
        <v>322</v>
      </c>
      <c r="C59" s="20"/>
      <c r="D59" s="161">
        <v>958</v>
      </c>
      <c r="E59" s="20"/>
      <c r="F59" s="486">
        <f t="shared" si="4"/>
        <v>0.5331522767494407</v>
      </c>
      <c r="G59" s="20"/>
      <c r="H59" s="164">
        <v>214</v>
      </c>
      <c r="I59" s="20"/>
      <c r="J59" s="486">
        <f t="shared" si="5"/>
        <v>0.6516244937730277</v>
      </c>
      <c r="K59" s="20"/>
      <c r="L59" s="164">
        <v>664</v>
      </c>
      <c r="M59" s="20"/>
      <c r="N59" s="486">
        <f t="shared" si="6"/>
        <v>0.5487013791906654</v>
      </c>
      <c r="O59" s="20"/>
      <c r="P59" s="164">
        <v>80</v>
      </c>
      <c r="Q59" s="20"/>
      <c r="R59" s="487">
        <f t="shared" si="7"/>
        <v>0.3096934035305048</v>
      </c>
    </row>
    <row r="60" spans="1:18" ht="12.75" customHeight="1">
      <c r="A60" s="20"/>
      <c r="B60" s="20" t="s">
        <v>323</v>
      </c>
      <c r="C60" s="20"/>
      <c r="D60" s="161">
        <v>632</v>
      </c>
      <c r="E60" s="20"/>
      <c r="F60" s="486">
        <f t="shared" si="4"/>
        <v>0.3517246752668544</v>
      </c>
      <c r="G60" s="20"/>
      <c r="H60" s="164">
        <v>154</v>
      </c>
      <c r="I60" s="20"/>
      <c r="J60" s="486">
        <f t="shared" si="5"/>
        <v>0.4689260375749825</v>
      </c>
      <c r="K60" s="20"/>
      <c r="L60" s="164">
        <v>406</v>
      </c>
      <c r="M60" s="20"/>
      <c r="N60" s="486">
        <f t="shared" si="6"/>
        <v>0.3355011445051358</v>
      </c>
      <c r="O60" s="20"/>
      <c r="P60" s="164">
        <v>72</v>
      </c>
      <c r="Q60" s="20"/>
      <c r="R60" s="487">
        <f t="shared" si="7"/>
        <v>0.2787240631774543</v>
      </c>
    </row>
    <row r="61" spans="1:18" ht="12.75" customHeight="1">
      <c r="A61" s="20"/>
      <c r="B61" s="20" t="s">
        <v>324</v>
      </c>
      <c r="C61" s="20"/>
      <c r="D61" s="161">
        <v>1693</v>
      </c>
      <c r="E61" s="20"/>
      <c r="F61" s="486">
        <f t="shared" si="4"/>
        <v>0.9421991696626337</v>
      </c>
      <c r="G61" s="20"/>
      <c r="H61" s="164">
        <v>352</v>
      </c>
      <c r="I61" s="20"/>
      <c r="J61" s="486">
        <f t="shared" si="5"/>
        <v>1.0718309430285315</v>
      </c>
      <c r="K61" s="20"/>
      <c r="L61" s="164">
        <v>1178</v>
      </c>
      <c r="M61" s="20"/>
      <c r="N61" s="486">
        <f t="shared" si="6"/>
        <v>0.9734491335641625</v>
      </c>
      <c r="O61" s="20"/>
      <c r="P61" s="164">
        <v>163</v>
      </c>
      <c r="Q61" s="20"/>
      <c r="R61" s="487">
        <f t="shared" si="7"/>
        <v>0.6310003096934035</v>
      </c>
    </row>
    <row r="62" spans="1:18" ht="12.75" customHeight="1">
      <c r="A62" s="20"/>
      <c r="B62" s="20" t="s">
        <v>350</v>
      </c>
      <c r="C62" s="20"/>
      <c r="D62" s="161">
        <v>6840</v>
      </c>
      <c r="E62" s="20"/>
      <c r="F62" s="486">
        <f t="shared" si="4"/>
        <v>3.806640472824817</v>
      </c>
      <c r="G62" s="20"/>
      <c r="H62" s="164">
        <v>366</v>
      </c>
      <c r="I62" s="20"/>
      <c r="J62" s="486">
        <f t="shared" si="5"/>
        <v>1.1144605828080754</v>
      </c>
      <c r="K62" s="20"/>
      <c r="L62" s="164">
        <v>5385</v>
      </c>
      <c r="M62" s="20"/>
      <c r="N62" s="486">
        <f t="shared" si="6"/>
        <v>4.449935130936346</v>
      </c>
      <c r="O62" s="20"/>
      <c r="P62" s="164">
        <v>1089</v>
      </c>
      <c r="Q62" s="20"/>
      <c r="R62" s="487">
        <f t="shared" si="7"/>
        <v>4.215701455558996</v>
      </c>
    </row>
    <row r="63" spans="1:18" ht="12.75" customHeight="1">
      <c r="A63" s="20"/>
      <c r="B63" s="20" t="s">
        <v>351</v>
      </c>
      <c r="C63" s="20"/>
      <c r="D63" s="161">
        <v>3715</v>
      </c>
      <c r="E63" s="20"/>
      <c r="F63" s="486">
        <f t="shared" si="4"/>
        <v>2.0674955199626015</v>
      </c>
      <c r="G63" s="20"/>
      <c r="H63" s="164">
        <v>346</v>
      </c>
      <c r="I63" s="20"/>
      <c r="J63" s="486">
        <f t="shared" si="5"/>
        <v>1.0535610974087268</v>
      </c>
      <c r="K63" s="20"/>
      <c r="L63" s="164">
        <v>2744</v>
      </c>
      <c r="M63" s="20"/>
      <c r="N63" s="486">
        <f t="shared" si="6"/>
        <v>2.2675249766554004</v>
      </c>
      <c r="O63" s="20"/>
      <c r="P63" s="164">
        <v>625</v>
      </c>
      <c r="Q63" s="20"/>
      <c r="R63" s="487">
        <f t="shared" si="7"/>
        <v>2.4194797150820686</v>
      </c>
    </row>
    <row r="64" spans="1:18" ht="12.75" customHeight="1">
      <c r="A64" s="20"/>
      <c r="B64" s="20" t="s">
        <v>352</v>
      </c>
      <c r="C64" s="20"/>
      <c r="D64" s="161">
        <v>1691</v>
      </c>
      <c r="E64" s="20"/>
      <c r="F64" s="486">
        <f t="shared" si="4"/>
        <v>0.9410861168928019</v>
      </c>
      <c r="G64" s="20"/>
      <c r="H64" s="164">
        <v>192</v>
      </c>
      <c r="I64" s="20"/>
      <c r="J64" s="486">
        <f t="shared" si="5"/>
        <v>0.5846350598337444</v>
      </c>
      <c r="K64" s="20"/>
      <c r="L64" s="164">
        <v>1230</v>
      </c>
      <c r="M64" s="20"/>
      <c r="N64" s="486">
        <f t="shared" si="6"/>
        <v>1.016419723500781</v>
      </c>
      <c r="O64" s="20"/>
      <c r="P64" s="164">
        <v>269</v>
      </c>
      <c r="Q64" s="20"/>
      <c r="R64" s="487">
        <f t="shared" si="7"/>
        <v>1.0413440693713223</v>
      </c>
    </row>
    <row r="65" spans="1:18" ht="12.75" customHeight="1">
      <c r="A65" s="20"/>
      <c r="B65" s="20" t="s">
        <v>325</v>
      </c>
      <c r="C65" s="20"/>
      <c r="D65" s="161">
        <v>5419</v>
      </c>
      <c r="E65" s="20"/>
      <c r="F65" s="486">
        <f t="shared" si="4"/>
        <v>3.01581647985931</v>
      </c>
      <c r="G65" s="20"/>
      <c r="H65" s="164">
        <v>405</v>
      </c>
      <c r="I65" s="20"/>
      <c r="J65" s="486">
        <f t="shared" si="5"/>
        <v>1.2332145793368046</v>
      </c>
      <c r="K65" s="20"/>
      <c r="L65" s="164">
        <v>3957</v>
      </c>
      <c r="M65" s="20"/>
      <c r="N65" s="486">
        <f t="shared" si="6"/>
        <v>3.269896622676902</v>
      </c>
      <c r="O65" s="20"/>
      <c r="P65" s="164">
        <v>1057</v>
      </c>
      <c r="Q65" s="20"/>
      <c r="R65" s="487">
        <f t="shared" si="7"/>
        <v>4.091824094146794</v>
      </c>
    </row>
    <row r="66" spans="1:18" ht="12.75" customHeight="1">
      <c r="A66" s="20"/>
      <c r="B66" s="20" t="s">
        <v>326</v>
      </c>
      <c r="C66" s="20"/>
      <c r="D66" s="161">
        <v>4878</v>
      </c>
      <c r="E66" s="20"/>
      <c r="F66" s="486">
        <f t="shared" si="4"/>
        <v>2.714735705619803</v>
      </c>
      <c r="G66" s="20"/>
      <c r="H66" s="164">
        <v>866</v>
      </c>
      <c r="I66" s="20"/>
      <c r="J66" s="486">
        <f t="shared" si="5"/>
        <v>2.6369477177917844</v>
      </c>
      <c r="K66" s="20"/>
      <c r="L66" s="164">
        <v>3291</v>
      </c>
      <c r="M66" s="20"/>
      <c r="N66" s="486">
        <f t="shared" si="6"/>
        <v>2.7195425284886747</v>
      </c>
      <c r="O66" s="20"/>
      <c r="P66" s="164">
        <v>721</v>
      </c>
      <c r="Q66" s="20"/>
      <c r="R66" s="487">
        <f t="shared" si="7"/>
        <v>2.7911117993186743</v>
      </c>
    </row>
    <row r="67" spans="1:18" ht="12.75" customHeight="1">
      <c r="A67" s="20"/>
      <c r="B67" s="20" t="s">
        <v>327</v>
      </c>
      <c r="C67" s="20"/>
      <c r="D67" s="161">
        <v>10616</v>
      </c>
      <c r="E67" s="20"/>
      <c r="F67" s="486">
        <f t="shared" si="4"/>
        <v>5.9080841022672885</v>
      </c>
      <c r="G67" s="20"/>
      <c r="H67" s="164">
        <v>1169</v>
      </c>
      <c r="I67" s="20"/>
      <c r="J67" s="486">
        <f t="shared" si="5"/>
        <v>3.5595749215919126</v>
      </c>
      <c r="K67" s="20"/>
      <c r="L67" s="164">
        <v>7606</v>
      </c>
      <c r="M67" s="20"/>
      <c r="N67" s="486">
        <f t="shared" si="6"/>
        <v>6.285275135729219</v>
      </c>
      <c r="O67" s="20"/>
      <c r="P67" s="164">
        <v>1841</v>
      </c>
      <c r="Q67" s="20"/>
      <c r="R67" s="487">
        <f t="shared" si="7"/>
        <v>7.126819448745741</v>
      </c>
    </row>
    <row r="68" spans="1:18" ht="12.75" customHeight="1">
      <c r="A68" s="20"/>
      <c r="B68" s="20" t="s">
        <v>328</v>
      </c>
      <c r="C68" s="20"/>
      <c r="D68" s="161">
        <v>905</v>
      </c>
      <c r="E68" s="20"/>
      <c r="F68" s="486">
        <f t="shared" si="4"/>
        <v>0.5036563783488975</v>
      </c>
      <c r="G68" s="20"/>
      <c r="H68" s="164">
        <v>151</v>
      </c>
      <c r="I68" s="20"/>
      <c r="J68" s="486">
        <f t="shared" si="5"/>
        <v>0.4597911147650803</v>
      </c>
      <c r="K68" s="20"/>
      <c r="L68" s="164">
        <v>642</v>
      </c>
      <c r="M68" s="20"/>
      <c r="N68" s="486">
        <f t="shared" si="6"/>
        <v>0.5305215142174807</v>
      </c>
      <c r="O68" s="20"/>
      <c r="P68" s="164">
        <v>112</v>
      </c>
      <c r="Q68" s="20"/>
      <c r="R68" s="487">
        <f t="shared" si="7"/>
        <v>0.4335707649427067</v>
      </c>
    </row>
    <row r="69" spans="1:18" ht="12.75" customHeight="1">
      <c r="A69" s="20"/>
      <c r="B69" s="20" t="s">
        <v>329</v>
      </c>
      <c r="C69" s="20"/>
      <c r="D69" s="161">
        <v>1992</v>
      </c>
      <c r="E69" s="20"/>
      <c r="F69" s="486">
        <f t="shared" si="4"/>
        <v>1.1086005587524905</v>
      </c>
      <c r="G69" s="20"/>
      <c r="H69" s="164">
        <v>114</v>
      </c>
      <c r="I69" s="20"/>
      <c r="J69" s="486">
        <f t="shared" si="5"/>
        <v>0.34712706677628574</v>
      </c>
      <c r="K69" s="20"/>
      <c r="L69" s="164">
        <v>1562</v>
      </c>
      <c r="M69" s="20"/>
      <c r="N69" s="486">
        <f t="shared" si="6"/>
        <v>1.2907704130961137</v>
      </c>
      <c r="O69" s="20"/>
      <c r="P69" s="164">
        <v>316</v>
      </c>
      <c r="Q69" s="20"/>
      <c r="R69" s="487">
        <f t="shared" si="7"/>
        <v>1.223288943945494</v>
      </c>
    </row>
    <row r="70" spans="1:18" ht="12.75" customHeight="1">
      <c r="A70" s="20"/>
      <c r="B70" s="20" t="s">
        <v>330</v>
      </c>
      <c r="C70" s="20"/>
      <c r="D70" s="161">
        <v>2300</v>
      </c>
      <c r="E70" s="20"/>
      <c r="F70" s="486">
        <f t="shared" si="4"/>
        <v>1.2800106853065905</v>
      </c>
      <c r="G70" s="20"/>
      <c r="H70" s="164">
        <v>194</v>
      </c>
      <c r="I70" s="20"/>
      <c r="J70" s="486">
        <f t="shared" si="5"/>
        <v>0.5907250083736793</v>
      </c>
      <c r="K70" s="20"/>
      <c r="L70" s="164">
        <v>1639</v>
      </c>
      <c r="M70" s="20"/>
      <c r="N70" s="486">
        <f t="shared" si="6"/>
        <v>1.3543999405022602</v>
      </c>
      <c r="O70" s="20"/>
      <c r="P70" s="164">
        <v>467</v>
      </c>
      <c r="Q70" s="20"/>
      <c r="R70" s="487">
        <f t="shared" si="7"/>
        <v>1.8078352431093219</v>
      </c>
    </row>
    <row r="71" spans="1:18" ht="12.75" customHeight="1">
      <c r="A71" s="20"/>
      <c r="B71" s="20" t="s">
        <v>331</v>
      </c>
      <c r="C71" s="20"/>
      <c r="D71" s="161">
        <v>10245</v>
      </c>
      <c r="E71" s="20"/>
      <c r="F71" s="486"/>
      <c r="G71" s="20"/>
      <c r="H71" s="164">
        <v>2082</v>
      </c>
      <c r="I71" s="20"/>
      <c r="J71" s="486"/>
      <c r="K71" s="20"/>
      <c r="L71" s="164">
        <v>6796</v>
      </c>
      <c r="M71" s="20"/>
      <c r="N71" s="486"/>
      <c r="O71" s="20"/>
      <c r="P71" s="164">
        <v>1367</v>
      </c>
      <c r="Q71" s="20"/>
      <c r="R71" s="487"/>
    </row>
    <row r="72" spans="1:18" ht="9.75" customHeight="1">
      <c r="A72" s="20"/>
      <c r="B72" s="20"/>
      <c r="C72" s="20"/>
      <c r="D72" s="163"/>
      <c r="E72" s="20"/>
      <c r="F72" s="486"/>
      <c r="G72" s="20"/>
      <c r="H72" s="162"/>
      <c r="I72" s="20"/>
      <c r="J72" s="486"/>
      <c r="K72" s="20"/>
      <c r="L72" s="162"/>
      <c r="M72" s="20"/>
      <c r="N72" s="486"/>
      <c r="O72" s="20"/>
      <c r="P72" s="162"/>
      <c r="Q72" s="20"/>
      <c r="R72" s="487"/>
    </row>
    <row r="73" spans="1:18" ht="14.25">
      <c r="A73" s="20" t="s">
        <v>33</v>
      </c>
      <c r="B73" s="20"/>
      <c r="C73" s="20"/>
      <c r="D73" s="168"/>
      <c r="E73" s="20"/>
      <c r="F73" s="486"/>
      <c r="G73" s="20"/>
      <c r="H73" s="168"/>
      <c r="I73" s="20"/>
      <c r="J73" s="486"/>
      <c r="K73" s="20"/>
      <c r="L73" s="168"/>
      <c r="M73" s="20"/>
      <c r="N73" s="486"/>
      <c r="O73" s="20"/>
      <c r="P73" s="168"/>
      <c r="Q73" s="20"/>
      <c r="R73" s="487"/>
    </row>
    <row r="74" spans="1:18" ht="3.75" customHeight="1">
      <c r="A74" s="20"/>
      <c r="B74" s="20"/>
      <c r="C74" s="20"/>
      <c r="D74" s="163"/>
      <c r="E74" s="20"/>
      <c r="F74" s="486"/>
      <c r="G74" s="20"/>
      <c r="H74" s="164"/>
      <c r="I74" s="20"/>
      <c r="J74" s="486"/>
      <c r="K74" s="20"/>
      <c r="L74" s="164"/>
      <c r="M74" s="20"/>
      <c r="N74" s="486"/>
      <c r="O74" s="20"/>
      <c r="P74" s="164"/>
      <c r="Q74" s="20"/>
      <c r="R74" s="487"/>
    </row>
    <row r="75" spans="1:23" ht="15" customHeight="1">
      <c r="A75" s="20"/>
      <c r="B75" s="22">
        <v>0</v>
      </c>
      <c r="C75" s="22"/>
      <c r="D75" s="161">
        <v>93269</v>
      </c>
      <c r="E75" s="20"/>
      <c r="F75" s="486">
        <f>D75/189931*100</f>
        <v>49.10678088358404</v>
      </c>
      <c r="G75" s="20"/>
      <c r="H75" s="164">
        <v>30724</v>
      </c>
      <c r="I75" s="20"/>
      <c r="J75" s="486">
        <f>H75/H$13*100</f>
        <v>87.97640523437276</v>
      </c>
      <c r="K75" s="20"/>
      <c r="L75" s="164">
        <v>58643</v>
      </c>
      <c r="M75" s="20"/>
      <c r="N75" s="486">
        <f>L75/L$13*100</f>
        <v>45.88331025201668</v>
      </c>
      <c r="O75" s="20"/>
      <c r="P75" s="164">
        <v>3902</v>
      </c>
      <c r="Q75" s="20"/>
      <c r="R75" s="487">
        <f>P75/P$13*100</f>
        <v>14.346115666017134</v>
      </c>
      <c r="T75" s="304"/>
      <c r="U75" s="304"/>
      <c r="V75" s="304"/>
      <c r="W75" s="304"/>
    </row>
    <row r="76" spans="1:23" ht="15" customHeight="1">
      <c r="A76" s="20"/>
      <c r="B76" s="20" t="s">
        <v>34</v>
      </c>
      <c r="C76" s="20"/>
      <c r="D76" s="161">
        <v>96662</v>
      </c>
      <c r="E76" s="20"/>
      <c r="F76" s="486">
        <f>D76/189931*100</f>
        <v>50.89321911641596</v>
      </c>
      <c r="G76" s="20"/>
      <c r="H76" s="164">
        <v>4199</v>
      </c>
      <c r="I76" s="20"/>
      <c r="J76" s="486">
        <f>H76/H$13*100</f>
        <v>12.023594765627237</v>
      </c>
      <c r="K76" s="20"/>
      <c r="L76" s="164">
        <v>69166</v>
      </c>
      <c r="M76" s="20"/>
      <c r="N76" s="486">
        <f>L76/L$13*100</f>
        <v>54.116689747983315</v>
      </c>
      <c r="O76" s="20"/>
      <c r="P76" s="164">
        <v>23297</v>
      </c>
      <c r="Q76" s="20"/>
      <c r="R76" s="487">
        <f>P76/P$13*100</f>
        <v>85.65388433398286</v>
      </c>
      <c r="T76" s="304"/>
      <c r="U76" s="304"/>
      <c r="V76" s="304"/>
      <c r="W76" s="304"/>
    </row>
    <row r="77" spans="1:23" ht="12.75" customHeight="1">
      <c r="A77" s="20"/>
      <c r="B77" s="20"/>
      <c r="C77" s="20"/>
      <c r="D77" s="168"/>
      <c r="E77" s="20"/>
      <c r="F77" s="486"/>
      <c r="G77" s="20"/>
      <c r="H77" s="168"/>
      <c r="I77" s="20"/>
      <c r="J77" s="486"/>
      <c r="K77" s="20"/>
      <c r="L77" s="168"/>
      <c r="M77" s="20"/>
      <c r="N77" s="486"/>
      <c r="O77" s="20"/>
      <c r="P77" s="168"/>
      <c r="Q77" s="20"/>
      <c r="R77" s="487"/>
      <c r="T77" s="304"/>
      <c r="U77" s="304"/>
      <c r="V77" s="304"/>
      <c r="W77" s="304"/>
    </row>
    <row r="78" spans="1:23" ht="15" customHeight="1">
      <c r="A78" s="20" t="s">
        <v>35</v>
      </c>
      <c r="B78" s="20"/>
      <c r="C78" s="20"/>
      <c r="D78" s="168"/>
      <c r="E78" s="20"/>
      <c r="F78" s="486"/>
      <c r="G78" s="20"/>
      <c r="H78" s="164"/>
      <c r="I78" s="20"/>
      <c r="J78" s="486"/>
      <c r="K78" s="20"/>
      <c r="L78" s="164"/>
      <c r="M78" s="20"/>
      <c r="N78" s="486"/>
      <c r="O78" s="20"/>
      <c r="P78" s="164"/>
      <c r="Q78" s="20"/>
      <c r="R78" s="487"/>
      <c r="T78" s="304"/>
      <c r="U78" s="304"/>
      <c r="V78" s="304"/>
      <c r="W78" s="304"/>
    </row>
    <row r="79" spans="1:23" ht="4.5" customHeight="1">
      <c r="A79" s="20"/>
      <c r="B79" s="20"/>
      <c r="C79" s="20"/>
      <c r="D79" s="168"/>
      <c r="E79" s="20"/>
      <c r="F79" s="486"/>
      <c r="G79" s="20"/>
      <c r="H79" s="164"/>
      <c r="I79" s="20"/>
      <c r="J79" s="486"/>
      <c r="K79" s="20"/>
      <c r="L79" s="164"/>
      <c r="M79" s="20"/>
      <c r="N79" s="486"/>
      <c r="O79" s="20"/>
      <c r="P79" s="164"/>
      <c r="Q79" s="20"/>
      <c r="R79" s="487"/>
      <c r="T79" s="304"/>
      <c r="U79" s="304"/>
      <c r="V79" s="304"/>
      <c r="W79" s="304"/>
    </row>
    <row r="80" spans="1:23" ht="15" customHeight="1">
      <c r="A80" s="20"/>
      <c r="B80" s="22">
        <v>0</v>
      </c>
      <c r="C80" s="22"/>
      <c r="D80" s="161">
        <v>158157</v>
      </c>
      <c r="E80" s="20"/>
      <c r="F80" s="486">
        <f>D80/189931*100</f>
        <v>83.27076675213631</v>
      </c>
      <c r="G80" s="20"/>
      <c r="H80" s="164">
        <v>33159</v>
      </c>
      <c r="I80" s="20"/>
      <c r="J80" s="486">
        <f>H80/H$13*100</f>
        <v>94.94888755261576</v>
      </c>
      <c r="K80" s="20"/>
      <c r="L80" s="164">
        <v>105835</v>
      </c>
      <c r="M80" s="20"/>
      <c r="N80" s="486">
        <f>L80/L$13*100</f>
        <v>82.80715755541472</v>
      </c>
      <c r="O80" s="20"/>
      <c r="P80" s="164">
        <v>19163</v>
      </c>
      <c r="Q80" s="20"/>
      <c r="R80" s="487">
        <f>P80/P$13*100</f>
        <v>70.45479613221075</v>
      </c>
      <c r="T80" s="304"/>
      <c r="U80" s="304"/>
      <c r="V80" s="304"/>
      <c r="W80" s="304"/>
    </row>
    <row r="81" spans="1:23" ht="15" customHeight="1">
      <c r="A81" s="20"/>
      <c r="B81" s="20" t="s">
        <v>34</v>
      </c>
      <c r="C81" s="20"/>
      <c r="D81" s="161">
        <v>31774</v>
      </c>
      <c r="E81" s="20"/>
      <c r="F81" s="486">
        <f>D81/189931*100</f>
        <v>16.729233247863696</v>
      </c>
      <c r="G81" s="20"/>
      <c r="H81" s="164">
        <v>1764</v>
      </c>
      <c r="I81" s="20"/>
      <c r="J81" s="486">
        <f>H81/H$13*100</f>
        <v>5.051112447384246</v>
      </c>
      <c r="K81" s="20"/>
      <c r="L81" s="164">
        <v>21974</v>
      </c>
      <c r="M81" s="20"/>
      <c r="N81" s="486">
        <f>L81/L$13*100</f>
        <v>17.19284244458528</v>
      </c>
      <c r="O81" s="20"/>
      <c r="P81" s="164">
        <v>8036</v>
      </c>
      <c r="Q81" s="20"/>
      <c r="R81" s="487">
        <f>P81/P$13*100</f>
        <v>29.545203867789255</v>
      </c>
      <c r="T81" s="304"/>
      <c r="U81" s="304"/>
      <c r="V81" s="304"/>
      <c r="W81" s="304"/>
    </row>
    <row r="82" spans="1:23" ht="14.25" customHeight="1">
      <c r="A82" s="20"/>
      <c r="B82" s="20"/>
      <c r="C82" s="20"/>
      <c r="D82" s="163"/>
      <c r="E82" s="20"/>
      <c r="F82" s="486"/>
      <c r="G82" s="20"/>
      <c r="H82" s="163"/>
      <c r="I82" s="20"/>
      <c r="J82" s="486"/>
      <c r="K82" s="20"/>
      <c r="L82" s="163"/>
      <c r="M82" s="20"/>
      <c r="N82" s="486"/>
      <c r="O82" s="20"/>
      <c r="P82" s="163"/>
      <c r="Q82" s="20"/>
      <c r="R82" s="487"/>
      <c r="T82" s="304"/>
      <c r="U82" s="304"/>
      <c r="V82" s="304"/>
      <c r="W82" s="304"/>
    </row>
    <row r="83" spans="1:23" ht="15" customHeight="1">
      <c r="A83" s="20" t="s">
        <v>36</v>
      </c>
      <c r="B83" s="20"/>
      <c r="C83" s="20"/>
      <c r="D83" s="168"/>
      <c r="E83" s="20"/>
      <c r="F83" s="486"/>
      <c r="G83" s="20"/>
      <c r="H83" s="164"/>
      <c r="I83" s="20"/>
      <c r="J83" s="486"/>
      <c r="K83" s="20"/>
      <c r="L83" s="164"/>
      <c r="M83" s="20"/>
      <c r="N83" s="486"/>
      <c r="O83" s="20"/>
      <c r="P83" s="164"/>
      <c r="Q83" s="20"/>
      <c r="R83" s="487"/>
      <c r="T83" s="304"/>
      <c r="U83" s="304"/>
      <c r="V83" s="304"/>
      <c r="W83" s="304"/>
    </row>
    <row r="84" spans="1:23" ht="4.5" customHeight="1">
      <c r="A84" s="20"/>
      <c r="B84" s="20"/>
      <c r="C84" s="20"/>
      <c r="D84" s="163"/>
      <c r="E84" s="20"/>
      <c r="F84" s="486"/>
      <c r="G84" s="20"/>
      <c r="H84" s="164"/>
      <c r="I84" s="20"/>
      <c r="J84" s="486"/>
      <c r="K84" s="20"/>
      <c r="L84" s="164"/>
      <c r="M84" s="20"/>
      <c r="N84" s="486"/>
      <c r="O84" s="20"/>
      <c r="P84" s="164"/>
      <c r="Q84" s="20"/>
      <c r="R84" s="487"/>
      <c r="T84" s="304"/>
      <c r="U84" s="304"/>
      <c r="V84" s="304"/>
      <c r="W84" s="304"/>
    </row>
    <row r="85" spans="1:23" ht="15" customHeight="1">
      <c r="A85" s="20"/>
      <c r="B85" s="22">
        <v>0</v>
      </c>
      <c r="C85" s="22"/>
      <c r="D85" s="161">
        <v>121826</v>
      </c>
      <c r="E85" s="20"/>
      <c r="F85" s="486">
        <f>D85/189931*100</f>
        <v>64.14224112967341</v>
      </c>
      <c r="G85" s="20"/>
      <c r="H85" s="164">
        <v>30058</v>
      </c>
      <c r="I85" s="20"/>
      <c r="J85" s="486">
        <f>H85/H$13*100</f>
        <v>86.06935257566647</v>
      </c>
      <c r="K85" s="20"/>
      <c r="L85" s="164">
        <v>76861</v>
      </c>
      <c r="M85" s="20"/>
      <c r="N85" s="486">
        <f>L85/L$13*100</f>
        <v>60.13739251539406</v>
      </c>
      <c r="O85" s="20"/>
      <c r="P85" s="164">
        <v>14907</v>
      </c>
      <c r="Q85" s="20"/>
      <c r="R85" s="487">
        <f>P85/P$13*100</f>
        <v>54.80716202801573</v>
      </c>
      <c r="T85" s="304"/>
      <c r="U85" s="304"/>
      <c r="V85" s="304"/>
      <c r="W85" s="304"/>
    </row>
    <row r="86" spans="1:23" ht="15" customHeight="1">
      <c r="A86" s="20"/>
      <c r="B86" s="20" t="s">
        <v>34</v>
      </c>
      <c r="C86" s="20"/>
      <c r="D86" s="161">
        <v>68105</v>
      </c>
      <c r="E86" s="20"/>
      <c r="F86" s="486">
        <f>D86/189931*100</f>
        <v>35.85775887032659</v>
      </c>
      <c r="G86" s="20"/>
      <c r="H86" s="164">
        <v>4865</v>
      </c>
      <c r="I86" s="20"/>
      <c r="J86" s="486">
        <f>H86/H$13*100</f>
        <v>13.930647424333534</v>
      </c>
      <c r="K86" s="20"/>
      <c r="L86" s="164">
        <v>50948</v>
      </c>
      <c r="M86" s="20"/>
      <c r="N86" s="486">
        <f>L86/L$13*100</f>
        <v>39.86260748460593</v>
      </c>
      <c r="O86" s="20"/>
      <c r="P86" s="164">
        <v>12292</v>
      </c>
      <c r="Q86" s="20"/>
      <c r="R86" s="487">
        <f>P86/P$13*100</f>
        <v>45.19283797198426</v>
      </c>
      <c r="T86" s="304"/>
      <c r="U86" s="304"/>
      <c r="V86" s="304"/>
      <c r="W86" s="304"/>
    </row>
    <row r="87" spans="1:23" ht="14.25" customHeight="1">
      <c r="A87" s="20"/>
      <c r="B87" s="20"/>
      <c r="C87" s="20"/>
      <c r="D87" s="163"/>
      <c r="E87" s="20"/>
      <c r="F87" s="486"/>
      <c r="G87" s="20"/>
      <c r="H87" s="163"/>
      <c r="I87" s="20"/>
      <c r="J87" s="486"/>
      <c r="K87" s="20"/>
      <c r="L87" s="163"/>
      <c r="M87" s="20"/>
      <c r="N87" s="486"/>
      <c r="O87" s="20"/>
      <c r="P87" s="163"/>
      <c r="Q87" s="20"/>
      <c r="R87" s="487"/>
      <c r="T87" s="304"/>
      <c r="U87" s="304"/>
      <c r="V87" s="304"/>
      <c r="W87" s="304"/>
    </row>
    <row r="88" spans="1:23" ht="15" customHeight="1">
      <c r="A88" s="20" t="s">
        <v>596</v>
      </c>
      <c r="B88" s="20"/>
      <c r="C88" s="20"/>
      <c r="D88" s="168"/>
      <c r="E88" s="20"/>
      <c r="F88" s="486"/>
      <c r="G88" s="20"/>
      <c r="H88" s="164"/>
      <c r="I88" s="20"/>
      <c r="J88" s="486"/>
      <c r="K88" s="20"/>
      <c r="L88" s="164"/>
      <c r="M88" s="20"/>
      <c r="N88" s="486"/>
      <c r="O88" s="20"/>
      <c r="P88" s="164"/>
      <c r="Q88" s="20"/>
      <c r="R88" s="487"/>
      <c r="T88" s="304"/>
      <c r="U88" s="304"/>
      <c r="V88" s="304"/>
      <c r="W88" s="304"/>
    </row>
    <row r="89" spans="1:23" ht="4.5" customHeight="1">
      <c r="A89" s="20"/>
      <c r="B89" s="20"/>
      <c r="C89" s="20"/>
      <c r="D89" s="1"/>
      <c r="E89" s="1"/>
      <c r="F89" s="486"/>
      <c r="H89" s="164"/>
      <c r="J89" s="486"/>
      <c r="L89" s="164"/>
      <c r="N89" s="486"/>
      <c r="P89" s="164"/>
      <c r="R89" s="487"/>
      <c r="T89" s="304"/>
      <c r="U89" s="304"/>
      <c r="V89" s="304"/>
      <c r="W89" s="304"/>
    </row>
    <row r="90" spans="1:23" ht="15" customHeight="1">
      <c r="A90" s="20"/>
      <c r="B90" s="22" t="s">
        <v>597</v>
      </c>
      <c r="C90" s="22"/>
      <c r="D90" s="161">
        <v>166494</v>
      </c>
      <c r="E90" s="20"/>
      <c r="F90" s="486">
        <f>D90/189931*100</f>
        <v>87.66025556649521</v>
      </c>
      <c r="G90" s="20"/>
      <c r="H90" s="164">
        <v>31657</v>
      </c>
      <c r="I90" s="20"/>
      <c r="J90" s="486">
        <f>H90/H$13*100</f>
        <v>90.64799702201988</v>
      </c>
      <c r="K90" s="20"/>
      <c r="L90" s="164">
        <v>111727</v>
      </c>
      <c r="M90" s="20"/>
      <c r="N90" s="486">
        <f>L90/L$13*100</f>
        <v>87.41716154574404</v>
      </c>
      <c r="O90" s="20"/>
      <c r="P90" s="164">
        <v>23110</v>
      </c>
      <c r="Q90" s="20"/>
      <c r="R90" s="487">
        <f>P90/P$13*100</f>
        <v>84.96635905731829</v>
      </c>
      <c r="T90" s="304"/>
      <c r="U90" s="304"/>
      <c r="V90" s="304"/>
      <c r="W90" s="304"/>
    </row>
    <row r="91" spans="1:23" ht="15" customHeight="1">
      <c r="A91" s="20"/>
      <c r="B91" s="20" t="s">
        <v>598</v>
      </c>
      <c r="C91" s="20"/>
      <c r="D91" s="161">
        <v>23437</v>
      </c>
      <c r="E91" s="20"/>
      <c r="F91" s="486">
        <f>D91/189931*100</f>
        <v>12.339744433504798</v>
      </c>
      <c r="G91" s="20"/>
      <c r="H91" s="164">
        <v>3266</v>
      </c>
      <c r="I91" s="20"/>
      <c r="J91" s="486">
        <f>H91/H$13*100</f>
        <v>9.352002977980128</v>
      </c>
      <c r="K91" s="20"/>
      <c r="L91" s="164">
        <v>16082</v>
      </c>
      <c r="M91" s="20"/>
      <c r="N91" s="486">
        <f>L91/L$13*100</f>
        <v>12.58283845425596</v>
      </c>
      <c r="O91" s="20"/>
      <c r="P91" s="164">
        <v>4089</v>
      </c>
      <c r="Q91" s="20"/>
      <c r="R91" s="487">
        <f>P91/P$13*100</f>
        <v>15.033640942681718</v>
      </c>
      <c r="T91" s="304"/>
      <c r="U91" s="304"/>
      <c r="V91" s="304"/>
      <c r="W91" s="304"/>
    </row>
    <row r="92" spans="1:18" ht="7.5" customHeight="1">
      <c r="A92" s="24"/>
      <c r="B92" s="24"/>
      <c r="C92" s="24"/>
      <c r="D92" s="24"/>
      <c r="E92" s="24"/>
      <c r="F92" s="485"/>
      <c r="G92" s="24"/>
      <c r="H92" s="24"/>
      <c r="I92" s="24"/>
      <c r="J92" s="485"/>
      <c r="K92" s="24"/>
      <c r="L92" s="24"/>
      <c r="M92" s="24"/>
      <c r="N92" s="485"/>
      <c r="O92" s="24"/>
      <c r="P92" s="24"/>
      <c r="Q92" s="24"/>
      <c r="R92" s="485"/>
    </row>
    <row r="93" spans="1:18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ht="16.5">
      <c r="A94" s="148"/>
      <c r="B94" s="186" t="s">
        <v>602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</sheetData>
  <sheetProtection/>
  <mergeCells count="4">
    <mergeCell ref="P7:R7"/>
    <mergeCell ref="L7:N7"/>
    <mergeCell ref="H7:J7"/>
    <mergeCell ref="D7:F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view="pageBreakPreview" zoomScale="70" zoomScaleNormal="75" zoomScaleSheetLayoutView="70" zoomScalePageLayoutView="0" workbookViewId="0" topLeftCell="A58">
      <selection activeCell="AA22" sqref="AA22"/>
    </sheetView>
  </sheetViews>
  <sheetFormatPr defaultColWidth="9.140625" defaultRowHeight="12.75"/>
  <cols>
    <col min="1" max="1" width="2.28125" style="0" customWidth="1"/>
    <col min="2" max="2" width="33.140625" style="0" customWidth="1"/>
    <col min="4" max="4" width="8.28125" style="0" customWidth="1"/>
    <col min="5" max="5" width="0.5625" style="0" customWidth="1"/>
    <col min="6" max="6" width="8.28125" style="0" customWidth="1"/>
    <col min="7" max="7" width="0.5625" style="0" customWidth="1"/>
    <col min="8" max="8" width="8.28125" style="0" customWidth="1"/>
    <col min="9" max="9" width="0.5625" style="0" customWidth="1"/>
    <col min="10" max="10" width="8.28125" style="0" customWidth="1"/>
    <col min="11" max="11" width="0.5625" style="0" customWidth="1"/>
    <col min="12" max="12" width="8.28125" style="0" customWidth="1"/>
    <col min="13" max="13" width="0.5625" style="0" customWidth="1"/>
    <col min="14" max="14" width="8.28125" style="0" customWidth="1"/>
    <col min="15" max="15" width="0.5625" style="0" customWidth="1"/>
    <col min="16" max="16" width="8.28125" style="0" customWidth="1"/>
    <col min="17" max="17" width="0.5625" style="0" customWidth="1"/>
    <col min="18" max="18" width="8.28125" style="0" customWidth="1"/>
    <col min="19" max="19" width="0.5625" style="0" customWidth="1"/>
    <col min="20" max="20" width="8.28125" style="0" customWidth="1"/>
    <col min="21" max="21" width="0.5625" style="0" customWidth="1"/>
    <col min="22" max="22" width="8.28125" style="0" customWidth="1"/>
    <col min="23" max="23" width="0.5625" style="0" customWidth="1"/>
  </cols>
  <sheetData>
    <row r="1" spans="1:24" ht="15.75">
      <c r="A1" s="240" t="s">
        <v>609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17"/>
    </row>
    <row r="2" spans="1:24" ht="15.75">
      <c r="A2" s="240" t="s">
        <v>881</v>
      </c>
      <c r="B2" s="165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"/>
    </row>
    <row r="3" spans="1:24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"/>
    </row>
    <row r="4" spans="1:24" ht="14.25">
      <c r="A4" s="22" t="s">
        <v>8</v>
      </c>
      <c r="B4" s="20"/>
      <c r="C4" s="20"/>
      <c r="D4" s="20"/>
      <c r="E4" s="20"/>
      <c r="F4" s="20"/>
      <c r="G4" s="20"/>
      <c r="H4" s="20"/>
      <c r="I4" s="20"/>
      <c r="J4" s="165"/>
      <c r="K4" s="20"/>
      <c r="L4" s="165"/>
      <c r="M4" s="20"/>
      <c r="N4" s="30"/>
      <c r="O4" s="20"/>
      <c r="P4" s="29"/>
      <c r="Q4" s="29"/>
      <c r="R4" s="29"/>
      <c r="S4" s="20"/>
      <c r="T4" s="170"/>
      <c r="U4" s="20"/>
      <c r="W4" s="170"/>
      <c r="X4" s="170" t="s">
        <v>37</v>
      </c>
    </row>
    <row r="5" spans="1:24" ht="14.2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4.25">
      <c r="A6" s="22"/>
      <c r="B6" s="20" t="s">
        <v>10</v>
      </c>
      <c r="C6" s="20"/>
      <c r="D6" s="22"/>
      <c r="E6" s="22"/>
      <c r="F6" s="22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4.25">
      <c r="A7" s="20"/>
      <c r="B7" s="20" t="s">
        <v>10</v>
      </c>
      <c r="C7" s="170"/>
      <c r="D7" s="270">
        <v>2001</v>
      </c>
      <c r="E7" s="270"/>
      <c r="F7" s="271">
        <v>2002</v>
      </c>
      <c r="G7" s="270"/>
      <c r="H7" s="270">
        <v>2003</v>
      </c>
      <c r="I7" s="270"/>
      <c r="J7" s="270">
        <v>2004</v>
      </c>
      <c r="K7" s="270"/>
      <c r="L7" s="270">
        <v>2005</v>
      </c>
      <c r="M7" s="270"/>
      <c r="N7" s="270">
        <v>2006</v>
      </c>
      <c r="O7" s="270"/>
      <c r="P7" s="270">
        <v>2007</v>
      </c>
      <c r="Q7" s="270"/>
      <c r="R7" s="270">
        <v>2008</v>
      </c>
      <c r="S7" s="143"/>
      <c r="T7" s="270">
        <v>2009</v>
      </c>
      <c r="U7" s="143"/>
      <c r="V7" s="270">
        <v>2010</v>
      </c>
      <c r="W7" s="270"/>
      <c r="X7" s="270">
        <v>2011</v>
      </c>
    </row>
    <row r="8" spans="1:24" ht="14.25">
      <c r="A8" s="20"/>
      <c r="B8" s="20"/>
      <c r="C8" s="170"/>
      <c r="D8" s="172"/>
      <c r="E8" s="170"/>
      <c r="F8" s="172"/>
      <c r="G8" s="170"/>
      <c r="H8" s="172"/>
      <c r="I8" s="170"/>
      <c r="J8" s="172"/>
      <c r="K8" s="171"/>
      <c r="L8" s="172"/>
      <c r="M8" s="171"/>
      <c r="N8" s="172"/>
      <c r="O8" s="171"/>
      <c r="P8" s="172"/>
      <c r="Q8" s="171"/>
      <c r="R8" s="172"/>
      <c r="S8" s="171"/>
      <c r="T8" s="172"/>
      <c r="U8" s="171"/>
      <c r="V8" s="172"/>
      <c r="W8" s="171"/>
      <c r="X8" s="172"/>
    </row>
    <row r="9" spans="1:24" ht="14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7.25">
      <c r="A10" s="20"/>
      <c r="B10" s="177" t="s">
        <v>38</v>
      </c>
      <c r="C10" s="260"/>
      <c r="D10" s="161">
        <v>176364</v>
      </c>
      <c r="E10" s="161"/>
      <c r="F10" s="161">
        <v>175932</v>
      </c>
      <c r="G10" s="177"/>
      <c r="H10" s="163">
        <v>181582</v>
      </c>
      <c r="I10" s="163"/>
      <c r="J10" s="163" t="s">
        <v>862</v>
      </c>
      <c r="K10" s="163"/>
      <c r="L10" s="163">
        <v>186416</v>
      </c>
      <c r="M10" s="163"/>
      <c r="N10" s="163">
        <v>193737</v>
      </c>
      <c r="O10" s="163"/>
      <c r="P10" s="163">
        <v>198499</v>
      </c>
      <c r="Q10" s="163"/>
      <c r="R10" s="163">
        <v>195296</v>
      </c>
      <c r="S10" s="177"/>
      <c r="T10" s="163">
        <v>189100</v>
      </c>
      <c r="U10" s="177"/>
      <c r="V10" s="161">
        <v>189574</v>
      </c>
      <c r="W10" s="161"/>
      <c r="X10" s="161">
        <v>189931</v>
      </c>
    </row>
    <row r="11" spans="1:24" ht="14.25">
      <c r="A11" s="20"/>
      <c r="B11" s="20"/>
      <c r="C11" s="170"/>
      <c r="D11" s="170"/>
      <c r="E11" s="170"/>
      <c r="F11" s="17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9"/>
      <c r="T11" s="29"/>
      <c r="U11" s="29"/>
      <c r="V11" s="29"/>
      <c r="W11" s="29"/>
      <c r="X11" s="29"/>
    </row>
    <row r="12" spans="1:24" ht="14.25">
      <c r="A12" s="20" t="s">
        <v>14</v>
      </c>
      <c r="B12" s="20"/>
      <c r="C12" s="173"/>
      <c r="D12" s="173"/>
      <c r="E12" s="173"/>
      <c r="F12" s="173"/>
      <c r="G12" s="20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29"/>
      <c r="T12" s="29"/>
      <c r="U12" s="29"/>
      <c r="V12" s="29"/>
      <c r="W12" s="29"/>
      <c r="X12" s="29"/>
    </row>
    <row r="13" spans="1:24" ht="5.25" customHeight="1">
      <c r="A13" s="20"/>
      <c r="B13" s="20"/>
      <c r="C13" s="174"/>
      <c r="D13" s="174"/>
      <c r="E13" s="174"/>
      <c r="F13" s="174"/>
      <c r="G13" s="20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29"/>
      <c r="T13" s="29"/>
      <c r="U13" s="29"/>
      <c r="V13" s="29"/>
      <c r="W13" s="29"/>
      <c r="X13" s="29"/>
    </row>
    <row r="14" spans="1:24" ht="14.25">
      <c r="A14" s="20"/>
      <c r="B14" s="20" t="s">
        <v>579</v>
      </c>
      <c r="C14" s="35"/>
      <c r="D14" s="173">
        <v>43</v>
      </c>
      <c r="E14" s="173"/>
      <c r="F14" s="173">
        <v>42</v>
      </c>
      <c r="G14" s="226"/>
      <c r="H14" s="173">
        <v>42</v>
      </c>
      <c r="I14" s="173"/>
      <c r="J14" s="173">
        <v>40</v>
      </c>
      <c r="K14" s="173"/>
      <c r="L14" s="173">
        <v>40</v>
      </c>
      <c r="M14" s="173"/>
      <c r="N14" s="173">
        <v>39</v>
      </c>
      <c r="O14" s="173"/>
      <c r="P14" s="173">
        <v>38</v>
      </c>
      <c r="Q14" s="173"/>
      <c r="R14" s="173">
        <v>38</v>
      </c>
      <c r="S14" s="20"/>
      <c r="T14" s="226">
        <v>38</v>
      </c>
      <c r="U14" s="20"/>
      <c r="V14" s="173">
        <v>37</v>
      </c>
      <c r="W14" s="173"/>
      <c r="X14" s="173">
        <v>35</v>
      </c>
    </row>
    <row r="15" spans="1:24" ht="14.25">
      <c r="A15" s="20"/>
      <c r="B15" s="20" t="s">
        <v>578</v>
      </c>
      <c r="C15" s="35"/>
      <c r="D15" s="173">
        <v>33</v>
      </c>
      <c r="E15" s="173"/>
      <c r="F15" s="173">
        <v>36</v>
      </c>
      <c r="G15" s="226"/>
      <c r="H15" s="173">
        <v>38</v>
      </c>
      <c r="I15" s="173"/>
      <c r="J15" s="173">
        <v>42</v>
      </c>
      <c r="K15" s="173"/>
      <c r="L15" s="173">
        <v>44</v>
      </c>
      <c r="M15" s="173"/>
      <c r="N15" s="173">
        <v>48</v>
      </c>
      <c r="O15" s="173"/>
      <c r="P15" s="173">
        <v>50</v>
      </c>
      <c r="Q15" s="173"/>
      <c r="R15" s="173">
        <v>53</v>
      </c>
      <c r="S15" s="20"/>
      <c r="T15" s="226">
        <v>56</v>
      </c>
      <c r="U15" s="20"/>
      <c r="V15" s="173">
        <v>59</v>
      </c>
      <c r="W15" s="173"/>
      <c r="X15" s="173">
        <v>61</v>
      </c>
    </row>
    <row r="16" spans="1:24" ht="14.25">
      <c r="A16" s="20"/>
      <c r="B16" s="20" t="s">
        <v>574</v>
      </c>
      <c r="C16" s="35"/>
      <c r="D16" s="173">
        <v>24</v>
      </c>
      <c r="E16" s="173"/>
      <c r="F16" s="173">
        <v>22</v>
      </c>
      <c r="G16" s="226"/>
      <c r="H16" s="173">
        <v>20</v>
      </c>
      <c r="I16" s="173"/>
      <c r="J16" s="173">
        <v>18</v>
      </c>
      <c r="K16" s="173"/>
      <c r="L16" s="173">
        <v>16</v>
      </c>
      <c r="M16" s="173"/>
      <c r="N16" s="173">
        <v>13</v>
      </c>
      <c r="O16" s="173"/>
      <c r="P16" s="173">
        <v>11</v>
      </c>
      <c r="Q16" s="173"/>
      <c r="R16" s="173">
        <v>9</v>
      </c>
      <c r="S16" s="20"/>
      <c r="T16" s="226">
        <v>6</v>
      </c>
      <c r="U16" s="20"/>
      <c r="V16" s="173">
        <v>4</v>
      </c>
      <c r="W16" s="173"/>
      <c r="X16" s="173">
        <v>4</v>
      </c>
    </row>
    <row r="17" spans="1:24" ht="14.25">
      <c r="A17" s="20"/>
      <c r="B17" s="20"/>
      <c r="C17" s="35"/>
      <c r="D17" s="173"/>
      <c r="E17" s="173"/>
      <c r="F17" s="173"/>
      <c r="G17" s="226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20"/>
      <c r="T17" s="20"/>
      <c r="U17" s="20"/>
      <c r="V17" s="20"/>
      <c r="W17" s="20"/>
      <c r="X17" s="173"/>
    </row>
    <row r="18" spans="1:24" ht="14.25">
      <c r="A18" s="20" t="s">
        <v>15</v>
      </c>
      <c r="B18" s="20"/>
      <c r="C18" s="35"/>
      <c r="D18" s="173"/>
      <c r="E18" s="173"/>
      <c r="F18" s="173"/>
      <c r="G18" s="226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20"/>
      <c r="T18" s="20"/>
      <c r="U18" s="20"/>
      <c r="V18" s="20"/>
      <c r="W18" s="20"/>
      <c r="X18" s="173"/>
    </row>
    <row r="19" spans="1:24" ht="5.25" customHeight="1">
      <c r="A19" s="20"/>
      <c r="B19" s="20"/>
      <c r="C19" s="174"/>
      <c r="D19" s="174"/>
      <c r="E19" s="174"/>
      <c r="F19" s="174"/>
      <c r="G19" s="20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29"/>
      <c r="T19" s="29"/>
      <c r="U19" s="29"/>
      <c r="V19" s="29"/>
      <c r="W19" s="29"/>
      <c r="X19" s="173"/>
    </row>
    <row r="20" spans="1:24" ht="14.25">
      <c r="A20" s="20"/>
      <c r="B20" s="20" t="s">
        <v>16</v>
      </c>
      <c r="C20" s="35"/>
      <c r="D20" s="173">
        <v>0</v>
      </c>
      <c r="E20" s="173"/>
      <c r="F20" s="173">
        <v>0</v>
      </c>
      <c r="G20" s="173"/>
      <c r="H20" s="173">
        <v>0</v>
      </c>
      <c r="I20" s="173"/>
      <c r="J20" s="173">
        <v>0</v>
      </c>
      <c r="K20" s="173"/>
      <c r="L20" s="173">
        <v>0</v>
      </c>
      <c r="M20" s="173"/>
      <c r="N20" s="173">
        <v>0</v>
      </c>
      <c r="O20" s="173"/>
      <c r="P20" s="173">
        <v>0</v>
      </c>
      <c r="Q20" s="173"/>
      <c r="R20" s="173">
        <v>0</v>
      </c>
      <c r="S20" s="20"/>
      <c r="T20" s="239">
        <v>0</v>
      </c>
      <c r="U20" s="20"/>
      <c r="V20" s="173">
        <v>0</v>
      </c>
      <c r="W20" s="173"/>
      <c r="X20" s="173">
        <v>0</v>
      </c>
    </row>
    <row r="21" spans="1:24" ht="14.25">
      <c r="A21" s="20"/>
      <c r="B21" s="20" t="s">
        <v>39</v>
      </c>
      <c r="C21" s="35"/>
      <c r="D21" s="173">
        <v>1</v>
      </c>
      <c r="E21" s="173"/>
      <c r="F21" s="173">
        <v>1</v>
      </c>
      <c r="G21" s="173"/>
      <c r="H21" s="173">
        <v>1</v>
      </c>
      <c r="I21" s="173"/>
      <c r="J21" s="173">
        <v>1</v>
      </c>
      <c r="K21" s="173"/>
      <c r="L21" s="173">
        <v>1</v>
      </c>
      <c r="M21" s="173"/>
      <c r="N21" s="173">
        <v>1</v>
      </c>
      <c r="O21" s="173"/>
      <c r="P21" s="173">
        <v>0</v>
      </c>
      <c r="Q21" s="173"/>
      <c r="R21" s="173">
        <v>0</v>
      </c>
      <c r="S21" s="20"/>
      <c r="T21" s="239">
        <v>0</v>
      </c>
      <c r="U21" s="20"/>
      <c r="V21" s="173">
        <v>0</v>
      </c>
      <c r="W21" s="173"/>
      <c r="X21" s="173">
        <v>0</v>
      </c>
    </row>
    <row r="22" spans="1:24" ht="14.25">
      <c r="A22" s="20"/>
      <c r="B22" s="20" t="s">
        <v>18</v>
      </c>
      <c r="C22" s="35"/>
      <c r="D22" s="173">
        <v>93</v>
      </c>
      <c r="E22" s="173"/>
      <c r="F22" s="173">
        <v>94</v>
      </c>
      <c r="G22" s="173"/>
      <c r="H22" s="173">
        <v>94</v>
      </c>
      <c r="I22" s="173"/>
      <c r="J22" s="173">
        <v>95</v>
      </c>
      <c r="K22" s="173"/>
      <c r="L22" s="173">
        <v>96</v>
      </c>
      <c r="M22" s="173"/>
      <c r="N22" s="173">
        <v>97</v>
      </c>
      <c r="O22" s="173"/>
      <c r="P22" s="173">
        <v>98</v>
      </c>
      <c r="Q22" s="173"/>
      <c r="R22" s="173">
        <v>98</v>
      </c>
      <c r="S22" s="20"/>
      <c r="T22" s="239">
        <v>97</v>
      </c>
      <c r="U22" s="20"/>
      <c r="V22" s="173">
        <v>98</v>
      </c>
      <c r="W22" s="173"/>
      <c r="X22" s="173">
        <v>98</v>
      </c>
    </row>
    <row r="23" spans="1:24" ht="14.25">
      <c r="A23" s="20"/>
      <c r="B23" s="20" t="s">
        <v>19</v>
      </c>
      <c r="C23" s="35"/>
      <c r="D23" s="173">
        <v>5</v>
      </c>
      <c r="E23" s="173"/>
      <c r="F23" s="173">
        <v>4</v>
      </c>
      <c r="G23" s="173"/>
      <c r="H23" s="173">
        <v>3</v>
      </c>
      <c r="I23" s="173"/>
      <c r="J23" s="173">
        <v>3</v>
      </c>
      <c r="K23" s="173"/>
      <c r="L23" s="173">
        <v>2</v>
      </c>
      <c r="M23" s="173"/>
      <c r="N23" s="173">
        <v>1</v>
      </c>
      <c r="O23" s="173"/>
      <c r="P23" s="173">
        <v>1</v>
      </c>
      <c r="Q23" s="173"/>
      <c r="R23" s="173">
        <v>1</v>
      </c>
      <c r="S23" s="20"/>
      <c r="T23" s="239">
        <v>1</v>
      </c>
      <c r="U23" s="20"/>
      <c r="V23" s="173">
        <v>1</v>
      </c>
      <c r="W23" s="173"/>
      <c r="X23" s="173">
        <v>1</v>
      </c>
    </row>
    <row r="24" spans="1:24" ht="14.25">
      <c r="A24" s="20"/>
      <c r="B24" s="20" t="s">
        <v>20</v>
      </c>
      <c r="C24" s="35"/>
      <c r="D24" s="173">
        <v>1</v>
      </c>
      <c r="E24" s="173"/>
      <c r="F24" s="173">
        <v>1</v>
      </c>
      <c r="G24" s="173"/>
      <c r="H24" s="173">
        <v>1</v>
      </c>
      <c r="I24" s="173"/>
      <c r="J24" s="173">
        <v>1</v>
      </c>
      <c r="K24" s="173"/>
      <c r="L24" s="173">
        <v>1</v>
      </c>
      <c r="M24" s="173"/>
      <c r="N24" s="173">
        <v>1</v>
      </c>
      <c r="O24" s="173"/>
      <c r="P24" s="173">
        <v>1</v>
      </c>
      <c r="Q24" s="173"/>
      <c r="R24" s="173">
        <v>1</v>
      </c>
      <c r="S24" s="20"/>
      <c r="T24" s="239">
        <v>1</v>
      </c>
      <c r="U24" s="20"/>
      <c r="V24" s="173">
        <v>1</v>
      </c>
      <c r="W24" s="173"/>
      <c r="X24" s="173">
        <v>1</v>
      </c>
    </row>
    <row r="25" spans="1:24" ht="14.25">
      <c r="A25" s="20"/>
      <c r="B25" s="20"/>
      <c r="C25" s="35"/>
      <c r="D25" s="173"/>
      <c r="E25" s="173"/>
      <c r="F25" s="173"/>
      <c r="G25" s="226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20"/>
      <c r="T25" s="20"/>
      <c r="U25" s="20"/>
      <c r="V25" s="20"/>
      <c r="W25" s="20"/>
      <c r="X25" s="173"/>
    </row>
    <row r="26" spans="1:24" ht="14.25">
      <c r="A26" s="20" t="s">
        <v>21</v>
      </c>
      <c r="B26" s="20"/>
      <c r="C26" s="36"/>
      <c r="D26" s="226"/>
      <c r="E26" s="226"/>
      <c r="F26" s="226"/>
      <c r="G26" s="226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20"/>
      <c r="T26" s="20"/>
      <c r="U26" s="20"/>
      <c r="V26" s="20"/>
      <c r="W26" s="20"/>
      <c r="X26" s="173"/>
    </row>
    <row r="27" spans="1:24" ht="5.25" customHeight="1">
      <c r="A27" s="20"/>
      <c r="B27" s="20"/>
      <c r="C27" s="174"/>
      <c r="D27" s="174"/>
      <c r="E27" s="174"/>
      <c r="F27" s="174"/>
      <c r="G27" s="20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29"/>
      <c r="T27" s="29"/>
      <c r="U27" s="29"/>
      <c r="V27" s="29"/>
      <c r="W27" s="29"/>
      <c r="X27" s="173"/>
    </row>
    <row r="28" spans="1:24" ht="14.25">
      <c r="A28" s="20"/>
      <c r="B28" s="28" t="s">
        <v>510</v>
      </c>
      <c r="C28" s="35"/>
      <c r="D28" s="173">
        <v>58</v>
      </c>
      <c r="E28" s="173"/>
      <c r="F28" s="173">
        <v>57</v>
      </c>
      <c r="G28" s="226"/>
      <c r="H28" s="173">
        <v>58</v>
      </c>
      <c r="I28" s="173"/>
      <c r="J28" s="173">
        <v>60</v>
      </c>
      <c r="K28" s="173"/>
      <c r="L28" s="173">
        <v>66.5173590249764</v>
      </c>
      <c r="M28" s="173"/>
      <c r="N28" s="173">
        <v>68</v>
      </c>
      <c r="O28" s="173"/>
      <c r="P28" s="173">
        <v>70</v>
      </c>
      <c r="Q28" s="173"/>
      <c r="R28" s="173">
        <v>73</v>
      </c>
      <c r="S28" s="20"/>
      <c r="T28" s="239">
        <v>75</v>
      </c>
      <c r="U28" s="20"/>
      <c r="V28" s="173">
        <v>77</v>
      </c>
      <c r="W28" s="173"/>
      <c r="X28" s="173">
        <v>78</v>
      </c>
    </row>
    <row r="29" spans="1:24" ht="14.25">
      <c r="A29" s="20"/>
      <c r="B29" s="28" t="s">
        <v>22</v>
      </c>
      <c r="C29" s="35"/>
      <c r="D29" s="173">
        <v>30</v>
      </c>
      <c r="E29" s="173"/>
      <c r="F29" s="173">
        <v>30</v>
      </c>
      <c r="G29" s="226"/>
      <c r="H29" s="173">
        <v>29</v>
      </c>
      <c r="I29" s="173"/>
      <c r="J29" s="173">
        <v>27</v>
      </c>
      <c r="K29" s="173"/>
      <c r="L29" s="173">
        <v>22.788816410608533</v>
      </c>
      <c r="M29" s="173"/>
      <c r="N29" s="173">
        <v>22</v>
      </c>
      <c r="O29" s="173"/>
      <c r="P29" s="173">
        <v>20</v>
      </c>
      <c r="Q29" s="173"/>
      <c r="R29" s="173">
        <v>17</v>
      </c>
      <c r="S29" s="20"/>
      <c r="T29" s="239">
        <v>16</v>
      </c>
      <c r="U29" s="20"/>
      <c r="V29" s="173">
        <v>15</v>
      </c>
      <c r="W29" s="173"/>
      <c r="X29" s="173">
        <v>13</v>
      </c>
    </row>
    <row r="30" spans="1:24" ht="14.25">
      <c r="A30" s="20"/>
      <c r="B30" s="20" t="s">
        <v>292</v>
      </c>
      <c r="C30" s="35"/>
      <c r="D30" s="173">
        <v>11</v>
      </c>
      <c r="E30" s="173"/>
      <c r="F30" s="173">
        <v>11</v>
      </c>
      <c r="G30" s="226"/>
      <c r="H30" s="173">
        <v>11</v>
      </c>
      <c r="I30" s="173"/>
      <c r="J30" s="173">
        <v>11</v>
      </c>
      <c r="K30" s="173"/>
      <c r="L30" s="173">
        <v>9.2792464166166</v>
      </c>
      <c r="M30" s="173"/>
      <c r="N30" s="173">
        <v>9</v>
      </c>
      <c r="O30" s="173"/>
      <c r="P30" s="173">
        <v>9</v>
      </c>
      <c r="Q30" s="173"/>
      <c r="R30" s="173">
        <v>8</v>
      </c>
      <c r="S30" s="20"/>
      <c r="T30" s="239">
        <v>8</v>
      </c>
      <c r="U30" s="20"/>
      <c r="V30" s="173">
        <v>7</v>
      </c>
      <c r="W30" s="173"/>
      <c r="X30" s="173">
        <v>7</v>
      </c>
    </row>
    <row r="31" spans="1:24" ht="14.25">
      <c r="A31" s="20"/>
      <c r="B31" s="20" t="s">
        <v>24</v>
      </c>
      <c r="C31" s="35"/>
      <c r="D31" s="173">
        <v>2</v>
      </c>
      <c r="E31" s="173"/>
      <c r="F31" s="173">
        <v>2</v>
      </c>
      <c r="G31" s="226"/>
      <c r="H31" s="173">
        <v>2</v>
      </c>
      <c r="I31" s="173"/>
      <c r="J31" s="173">
        <v>2</v>
      </c>
      <c r="K31" s="173"/>
      <c r="L31" s="173">
        <v>1.4145781477984722</v>
      </c>
      <c r="M31" s="173"/>
      <c r="N31" s="173">
        <v>2</v>
      </c>
      <c r="O31" s="173"/>
      <c r="P31" s="173">
        <v>1</v>
      </c>
      <c r="Q31" s="173"/>
      <c r="R31" s="173">
        <v>1</v>
      </c>
      <c r="S31" s="20"/>
      <c r="T31" s="239">
        <v>1</v>
      </c>
      <c r="U31" s="20"/>
      <c r="V31" s="173">
        <v>1</v>
      </c>
      <c r="W31" s="173"/>
      <c r="X31" s="173">
        <v>1</v>
      </c>
    </row>
    <row r="32" spans="1:24" ht="14.25">
      <c r="A32" s="20"/>
      <c r="B32" s="20"/>
      <c r="C32" s="36"/>
      <c r="D32" s="226"/>
      <c r="E32" s="226"/>
      <c r="F32" s="226"/>
      <c r="G32" s="226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20"/>
      <c r="T32" s="20"/>
      <c r="U32" s="20"/>
      <c r="V32" s="20"/>
      <c r="W32" s="20"/>
      <c r="X32" s="20"/>
    </row>
    <row r="33" spans="1:24" ht="14.25">
      <c r="A33" s="20" t="s">
        <v>25</v>
      </c>
      <c r="B33" s="20"/>
      <c r="C33" s="36"/>
      <c r="D33" s="226"/>
      <c r="E33" s="226"/>
      <c r="F33" s="226"/>
      <c r="G33" s="226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20"/>
      <c r="T33" s="20"/>
      <c r="U33" s="20"/>
      <c r="V33" s="20"/>
      <c r="W33" s="20"/>
      <c r="X33" s="20"/>
    </row>
    <row r="34" spans="1:24" ht="5.25" customHeight="1">
      <c r="A34" s="20"/>
      <c r="B34" s="20"/>
      <c r="C34" s="174"/>
      <c r="D34" s="174"/>
      <c r="E34" s="174"/>
      <c r="F34" s="174"/>
      <c r="G34" s="20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29"/>
      <c r="T34" s="29"/>
      <c r="U34" s="29"/>
      <c r="V34" s="29"/>
      <c r="W34" s="29"/>
      <c r="X34" s="1"/>
    </row>
    <row r="35" spans="1:24" ht="14.25">
      <c r="A35" s="20"/>
      <c r="B35" s="20" t="s">
        <v>522</v>
      </c>
      <c r="C35" s="36"/>
      <c r="D35" s="226">
        <v>81</v>
      </c>
      <c r="E35" s="226"/>
      <c r="F35" s="226">
        <v>81</v>
      </c>
      <c r="G35" s="226"/>
      <c r="H35" s="173">
        <v>80</v>
      </c>
      <c r="I35" s="173"/>
      <c r="J35" s="226">
        <v>76</v>
      </c>
      <c r="K35" s="173"/>
      <c r="L35" s="226">
        <v>71</v>
      </c>
      <c r="M35" s="173"/>
      <c r="N35" s="226">
        <v>64</v>
      </c>
      <c r="O35" s="226"/>
      <c r="P35" s="226">
        <v>60</v>
      </c>
      <c r="Q35" s="173"/>
      <c r="R35" s="226">
        <v>57</v>
      </c>
      <c r="S35" s="20"/>
      <c r="T35" s="226">
        <v>54</v>
      </c>
      <c r="U35" s="20"/>
      <c r="V35" s="173">
        <v>52</v>
      </c>
      <c r="W35" s="173"/>
      <c r="X35" s="173">
        <v>48</v>
      </c>
    </row>
    <row r="36" spans="1:24" ht="14.25">
      <c r="A36" s="20"/>
      <c r="B36" s="20" t="s">
        <v>523</v>
      </c>
      <c r="C36" s="36"/>
      <c r="D36" s="226">
        <v>6</v>
      </c>
      <c r="E36" s="226"/>
      <c r="F36" s="226">
        <v>4</v>
      </c>
      <c r="G36" s="226"/>
      <c r="H36" s="226">
        <v>3</v>
      </c>
      <c r="I36" s="226"/>
      <c r="J36" s="226">
        <v>4</v>
      </c>
      <c r="K36" s="226"/>
      <c r="L36" s="226">
        <v>5</v>
      </c>
      <c r="M36" s="226"/>
      <c r="N36" s="226">
        <v>6</v>
      </c>
      <c r="O36" s="226"/>
      <c r="P36" s="226">
        <v>5</v>
      </c>
      <c r="Q36" s="226"/>
      <c r="R36" s="226">
        <v>5</v>
      </c>
      <c r="S36" s="20"/>
      <c r="T36" s="226">
        <v>5</v>
      </c>
      <c r="U36" s="20"/>
      <c r="V36" s="173">
        <v>5</v>
      </c>
      <c r="W36" s="173"/>
      <c r="X36" s="173">
        <v>5</v>
      </c>
    </row>
    <row r="37" spans="1:24" ht="14.25">
      <c r="A37" s="20"/>
      <c r="B37" s="20" t="s">
        <v>44</v>
      </c>
      <c r="C37" s="36"/>
      <c r="D37" s="226">
        <v>0</v>
      </c>
      <c r="E37" s="226"/>
      <c r="F37" s="226">
        <v>0</v>
      </c>
      <c r="G37" s="226"/>
      <c r="H37" s="226">
        <v>0</v>
      </c>
      <c r="I37" s="226"/>
      <c r="J37" s="226">
        <v>0</v>
      </c>
      <c r="K37" s="226"/>
      <c r="L37" s="226">
        <v>0</v>
      </c>
      <c r="M37" s="226"/>
      <c r="N37" s="226">
        <v>0</v>
      </c>
      <c r="O37" s="226"/>
      <c r="P37" s="226">
        <v>0</v>
      </c>
      <c r="Q37" s="226"/>
      <c r="R37" s="226">
        <v>0</v>
      </c>
      <c r="S37" s="20"/>
      <c r="T37" s="226">
        <v>0</v>
      </c>
      <c r="U37" s="20"/>
      <c r="V37" s="173">
        <v>0</v>
      </c>
      <c r="W37" s="173"/>
      <c r="X37" s="173">
        <v>0</v>
      </c>
    </row>
    <row r="38" spans="1:24" ht="15">
      <c r="A38" s="20"/>
      <c r="B38" s="177" t="s">
        <v>619</v>
      </c>
      <c r="C38" s="36"/>
      <c r="D38" s="228">
        <f aca="true" t="shared" si="0" ref="D38:S38">SUM(D35:D37)</f>
        <v>87</v>
      </c>
      <c r="E38" s="228">
        <f t="shared" si="0"/>
        <v>0</v>
      </c>
      <c r="F38" s="228">
        <v>86</v>
      </c>
      <c r="G38" s="228">
        <f t="shared" si="0"/>
        <v>0</v>
      </c>
      <c r="H38" s="228">
        <f t="shared" si="0"/>
        <v>83</v>
      </c>
      <c r="I38" s="228">
        <f t="shared" si="0"/>
        <v>0</v>
      </c>
      <c r="J38" s="228">
        <f t="shared" si="0"/>
        <v>80</v>
      </c>
      <c r="K38" s="228">
        <f t="shared" si="0"/>
        <v>0</v>
      </c>
      <c r="L38" s="228">
        <f t="shared" si="0"/>
        <v>76</v>
      </c>
      <c r="M38" s="228">
        <f t="shared" si="0"/>
        <v>0</v>
      </c>
      <c r="N38" s="228">
        <f t="shared" si="0"/>
        <v>70</v>
      </c>
      <c r="O38" s="228">
        <f t="shared" si="0"/>
        <v>0</v>
      </c>
      <c r="P38" s="228">
        <f t="shared" si="0"/>
        <v>65</v>
      </c>
      <c r="Q38" s="228">
        <f t="shared" si="0"/>
        <v>0</v>
      </c>
      <c r="R38" s="228">
        <f t="shared" si="0"/>
        <v>62</v>
      </c>
      <c r="S38" s="228">
        <f t="shared" si="0"/>
        <v>0</v>
      </c>
      <c r="T38" s="228">
        <v>60</v>
      </c>
      <c r="U38" s="177"/>
      <c r="V38" s="228">
        <v>57</v>
      </c>
      <c r="W38" s="228"/>
      <c r="X38" s="228">
        <v>53</v>
      </c>
    </row>
    <row r="39" spans="1:24" ht="7.5" customHeight="1">
      <c r="A39" s="20"/>
      <c r="B39" s="20"/>
      <c r="C39" s="3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0"/>
      <c r="T39" s="226"/>
      <c r="U39" s="20"/>
      <c r="V39" s="226"/>
      <c r="W39" s="226"/>
      <c r="X39" s="226"/>
    </row>
    <row r="40" spans="1:24" ht="30.75" customHeight="1">
      <c r="A40" s="20"/>
      <c r="B40" s="175" t="s">
        <v>1167</v>
      </c>
      <c r="C40" s="36"/>
      <c r="D40" s="226">
        <v>12</v>
      </c>
      <c r="E40" s="226"/>
      <c r="F40" s="226">
        <v>14</v>
      </c>
      <c r="G40" s="226"/>
      <c r="H40" s="226">
        <v>16</v>
      </c>
      <c r="I40" s="226"/>
      <c r="J40" s="226">
        <v>19</v>
      </c>
      <c r="K40" s="226"/>
      <c r="L40" s="226">
        <v>24</v>
      </c>
      <c r="M40" s="226"/>
      <c r="N40" s="226">
        <v>30</v>
      </c>
      <c r="O40" s="226"/>
      <c r="P40" s="226">
        <v>34</v>
      </c>
      <c r="Q40" s="226"/>
      <c r="R40" s="226">
        <v>37</v>
      </c>
      <c r="S40" s="20"/>
      <c r="T40" s="226">
        <v>40</v>
      </c>
      <c r="U40" s="20"/>
      <c r="V40" s="173">
        <v>43</v>
      </c>
      <c r="W40" s="173"/>
      <c r="X40" s="173">
        <v>47</v>
      </c>
    </row>
    <row r="41" spans="1:24" ht="14.25">
      <c r="A41" s="20"/>
      <c r="B41" s="20" t="s">
        <v>353</v>
      </c>
      <c r="C41" s="36"/>
      <c r="D41" s="226">
        <v>1</v>
      </c>
      <c r="E41" s="226"/>
      <c r="F41" s="226">
        <v>0</v>
      </c>
      <c r="G41" s="226"/>
      <c r="H41" s="226">
        <v>0</v>
      </c>
      <c r="I41" s="226"/>
      <c r="J41" s="226">
        <v>0</v>
      </c>
      <c r="K41" s="226"/>
      <c r="L41" s="226">
        <v>0</v>
      </c>
      <c r="M41" s="226"/>
      <c r="N41" s="226">
        <v>0</v>
      </c>
      <c r="O41" s="226"/>
      <c r="P41" s="226">
        <v>0</v>
      </c>
      <c r="Q41" s="226"/>
      <c r="R41" s="226">
        <v>0</v>
      </c>
      <c r="S41" s="20"/>
      <c r="T41" s="226">
        <v>0</v>
      </c>
      <c r="U41" s="20"/>
      <c r="V41" s="173">
        <v>0</v>
      </c>
      <c r="W41" s="173"/>
      <c r="X41" s="173">
        <v>1</v>
      </c>
    </row>
    <row r="42" spans="1:24" ht="15">
      <c r="A42" s="20"/>
      <c r="B42" s="177" t="s">
        <v>620</v>
      </c>
      <c r="C42" s="36"/>
      <c r="D42" s="228">
        <f aca="true" t="shared" si="1" ref="D42:U42">SUM(D40:D41)</f>
        <v>13</v>
      </c>
      <c r="E42" s="228">
        <f t="shared" si="1"/>
        <v>0</v>
      </c>
      <c r="F42" s="228">
        <f t="shared" si="1"/>
        <v>14</v>
      </c>
      <c r="G42" s="228">
        <f t="shared" si="1"/>
        <v>0</v>
      </c>
      <c r="H42" s="228">
        <v>17</v>
      </c>
      <c r="I42" s="228">
        <f t="shared" si="1"/>
        <v>0</v>
      </c>
      <c r="J42" s="228">
        <v>20</v>
      </c>
      <c r="K42" s="228">
        <f t="shared" si="1"/>
        <v>0</v>
      </c>
      <c r="L42" s="228">
        <f t="shared" si="1"/>
        <v>24</v>
      </c>
      <c r="M42" s="228">
        <f t="shared" si="1"/>
        <v>0</v>
      </c>
      <c r="N42" s="228">
        <f t="shared" si="1"/>
        <v>30</v>
      </c>
      <c r="O42" s="228">
        <f t="shared" si="1"/>
        <v>0</v>
      </c>
      <c r="P42" s="228">
        <f t="shared" si="1"/>
        <v>34</v>
      </c>
      <c r="Q42" s="228">
        <f t="shared" si="1"/>
        <v>0</v>
      </c>
      <c r="R42" s="228">
        <f t="shared" si="1"/>
        <v>37</v>
      </c>
      <c r="S42" s="228">
        <f t="shared" si="1"/>
        <v>0</v>
      </c>
      <c r="T42" s="228">
        <f t="shared" si="1"/>
        <v>40</v>
      </c>
      <c r="U42" s="228">
        <f t="shared" si="1"/>
        <v>0</v>
      </c>
      <c r="V42" s="228">
        <v>43</v>
      </c>
      <c r="W42" s="228"/>
      <c r="X42" s="228">
        <v>47</v>
      </c>
    </row>
    <row r="43" spans="1:24" ht="14.25">
      <c r="A43" s="20"/>
      <c r="B43" s="20"/>
      <c r="C43" s="3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0"/>
      <c r="T43" s="20"/>
      <c r="U43" s="20"/>
      <c r="V43" s="20"/>
      <c r="W43" s="20"/>
      <c r="X43" s="1"/>
    </row>
    <row r="44" spans="1:24" ht="16.5">
      <c r="A44" s="20" t="s">
        <v>601</v>
      </c>
      <c r="B44" s="20"/>
      <c r="C44" s="35"/>
      <c r="D44" s="173"/>
      <c r="E44" s="173"/>
      <c r="F44" s="173"/>
      <c r="G44" s="226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20"/>
      <c r="T44" s="20"/>
      <c r="U44" s="20"/>
      <c r="V44" s="20"/>
      <c r="W44" s="20"/>
      <c r="X44" s="1"/>
    </row>
    <row r="45" spans="1:24" ht="5.25" customHeight="1">
      <c r="A45" s="20"/>
      <c r="B45" s="20"/>
      <c r="C45" s="174"/>
      <c r="D45" s="174"/>
      <c r="E45" s="174"/>
      <c r="F45" s="174"/>
      <c r="G45" s="20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29"/>
      <c r="T45" s="29"/>
      <c r="U45" s="29"/>
      <c r="V45" s="29"/>
      <c r="W45" s="29"/>
      <c r="X45" s="1"/>
    </row>
    <row r="46" spans="1:24" ht="14.25">
      <c r="A46" s="20"/>
      <c r="B46" s="20" t="s">
        <v>346</v>
      </c>
      <c r="C46" s="35"/>
      <c r="D46" s="228" t="s">
        <v>7</v>
      </c>
      <c r="E46" s="227"/>
      <c r="F46" s="173">
        <v>25</v>
      </c>
      <c r="G46" s="226"/>
      <c r="H46" s="173">
        <v>35</v>
      </c>
      <c r="I46" s="173"/>
      <c r="J46" s="173">
        <v>31</v>
      </c>
      <c r="K46" s="173"/>
      <c r="L46" s="173">
        <v>33</v>
      </c>
      <c r="M46" s="173"/>
      <c r="N46" s="173">
        <v>32</v>
      </c>
      <c r="O46" s="173"/>
      <c r="P46" s="173">
        <v>31</v>
      </c>
      <c r="Q46" s="173"/>
      <c r="R46" s="173">
        <v>29</v>
      </c>
      <c r="S46" s="20"/>
      <c r="T46" s="226">
        <v>29</v>
      </c>
      <c r="U46" s="20"/>
      <c r="V46" s="173">
        <v>26</v>
      </c>
      <c r="W46" s="173"/>
      <c r="X46" s="173">
        <v>26</v>
      </c>
    </row>
    <row r="47" spans="1:24" ht="14.25">
      <c r="A47" s="20"/>
      <c r="B47" s="20" t="s">
        <v>347</v>
      </c>
      <c r="C47" s="35"/>
      <c r="D47" s="228" t="s">
        <v>7</v>
      </c>
      <c r="E47" s="227"/>
      <c r="F47" s="173">
        <v>17</v>
      </c>
      <c r="G47" s="226"/>
      <c r="H47" s="173">
        <v>30</v>
      </c>
      <c r="I47" s="173"/>
      <c r="J47" s="173">
        <v>29</v>
      </c>
      <c r="K47" s="173"/>
      <c r="L47" s="173">
        <v>31</v>
      </c>
      <c r="M47" s="173"/>
      <c r="N47" s="173">
        <v>36</v>
      </c>
      <c r="O47" s="173"/>
      <c r="P47" s="173">
        <v>42</v>
      </c>
      <c r="Q47" s="173"/>
      <c r="R47" s="173">
        <v>42</v>
      </c>
      <c r="S47" s="20"/>
      <c r="T47" s="226">
        <v>43</v>
      </c>
      <c r="U47" s="20"/>
      <c r="V47" s="173">
        <v>49</v>
      </c>
      <c r="W47" s="173"/>
      <c r="X47" s="173">
        <v>49</v>
      </c>
    </row>
    <row r="48" spans="1:24" ht="14.25">
      <c r="A48" s="20"/>
      <c r="B48" s="20" t="s">
        <v>348</v>
      </c>
      <c r="C48" s="35"/>
      <c r="D48" s="228" t="s">
        <v>7</v>
      </c>
      <c r="E48" s="227"/>
      <c r="F48" s="173">
        <v>32</v>
      </c>
      <c r="G48" s="226"/>
      <c r="H48" s="173">
        <v>11</v>
      </c>
      <c r="I48" s="173"/>
      <c r="J48" s="173">
        <v>17</v>
      </c>
      <c r="K48" s="173"/>
      <c r="L48" s="173">
        <v>15</v>
      </c>
      <c r="M48" s="173"/>
      <c r="N48" s="173">
        <v>12</v>
      </c>
      <c r="O48" s="173"/>
      <c r="P48" s="173">
        <v>8</v>
      </c>
      <c r="Q48" s="173"/>
      <c r="R48" s="173">
        <v>9</v>
      </c>
      <c r="S48" s="20"/>
      <c r="T48" s="226">
        <v>11</v>
      </c>
      <c r="U48" s="20"/>
      <c r="V48" s="173">
        <v>6</v>
      </c>
      <c r="W48" s="173"/>
      <c r="X48" s="173">
        <v>6</v>
      </c>
    </row>
    <row r="49" spans="1:24" ht="15">
      <c r="A49" s="20"/>
      <c r="B49" s="177" t="s">
        <v>355</v>
      </c>
      <c r="C49" s="38"/>
      <c r="D49" s="228">
        <v>76</v>
      </c>
      <c r="E49" s="173"/>
      <c r="F49" s="228">
        <v>75</v>
      </c>
      <c r="G49" s="229"/>
      <c r="H49" s="228">
        <v>76</v>
      </c>
      <c r="I49" s="228"/>
      <c r="J49" s="228">
        <v>77</v>
      </c>
      <c r="K49" s="228"/>
      <c r="L49" s="228">
        <v>79</v>
      </c>
      <c r="M49" s="228"/>
      <c r="N49" s="230">
        <v>80</v>
      </c>
      <c r="O49" s="230"/>
      <c r="P49" s="230">
        <v>81</v>
      </c>
      <c r="Q49" s="228"/>
      <c r="R49" s="230">
        <v>81</v>
      </c>
      <c r="S49" s="20"/>
      <c r="T49" s="229">
        <v>82</v>
      </c>
      <c r="U49" s="20"/>
      <c r="V49" s="228">
        <v>81</v>
      </c>
      <c r="W49" s="228"/>
      <c r="X49" s="228">
        <v>81</v>
      </c>
    </row>
    <row r="50" spans="1:24" ht="14.25">
      <c r="A50" s="20"/>
      <c r="B50" s="20" t="s">
        <v>552</v>
      </c>
      <c r="C50" s="35"/>
      <c r="D50" s="173">
        <v>19</v>
      </c>
      <c r="E50" s="173"/>
      <c r="F50" s="173">
        <v>20</v>
      </c>
      <c r="G50" s="226"/>
      <c r="H50" s="173">
        <v>19</v>
      </c>
      <c r="I50" s="173"/>
      <c r="J50" s="173">
        <v>18</v>
      </c>
      <c r="K50" s="173"/>
      <c r="L50" s="173">
        <v>17</v>
      </c>
      <c r="M50" s="173"/>
      <c r="N50" s="173">
        <v>17</v>
      </c>
      <c r="O50" s="173"/>
      <c r="P50" s="173">
        <v>16</v>
      </c>
      <c r="Q50" s="173"/>
      <c r="R50" s="173">
        <v>16</v>
      </c>
      <c r="S50" s="20"/>
      <c r="T50" s="226">
        <v>15</v>
      </c>
      <c r="U50" s="20"/>
      <c r="V50" s="173">
        <v>16</v>
      </c>
      <c r="W50" s="173"/>
      <c r="X50" s="173">
        <v>16</v>
      </c>
    </row>
    <row r="51" spans="1:24" ht="14.25">
      <c r="A51" s="20"/>
      <c r="B51" s="20" t="s">
        <v>356</v>
      </c>
      <c r="C51" s="35"/>
      <c r="D51" s="173">
        <v>3</v>
      </c>
      <c r="E51" s="173"/>
      <c r="F51" s="173">
        <v>3</v>
      </c>
      <c r="G51" s="173"/>
      <c r="H51" s="173">
        <v>2</v>
      </c>
      <c r="I51" s="173"/>
      <c r="J51" s="173">
        <v>2</v>
      </c>
      <c r="K51" s="173"/>
      <c r="L51" s="173">
        <v>2</v>
      </c>
      <c r="M51" s="173"/>
      <c r="N51" s="173">
        <v>2</v>
      </c>
      <c r="O51" s="173"/>
      <c r="P51" s="173">
        <v>2</v>
      </c>
      <c r="Q51" s="173"/>
      <c r="R51" s="173">
        <v>2</v>
      </c>
      <c r="S51" s="20"/>
      <c r="T51" s="226">
        <v>2</v>
      </c>
      <c r="U51" s="20"/>
      <c r="V51" s="173">
        <v>2</v>
      </c>
      <c r="W51" s="173"/>
      <c r="X51" s="173">
        <v>2</v>
      </c>
    </row>
    <row r="52" spans="1:24" ht="14.25">
      <c r="A52" s="20"/>
      <c r="B52" s="20" t="s">
        <v>357</v>
      </c>
      <c r="C52" s="35"/>
      <c r="D52" s="173">
        <v>0</v>
      </c>
      <c r="E52" s="173"/>
      <c r="F52" s="173">
        <v>0</v>
      </c>
      <c r="G52" s="173"/>
      <c r="H52" s="173">
        <v>0</v>
      </c>
      <c r="I52" s="173"/>
      <c r="J52" s="173">
        <v>0</v>
      </c>
      <c r="K52" s="173"/>
      <c r="L52" s="173">
        <v>0</v>
      </c>
      <c r="M52" s="173"/>
      <c r="N52" s="173">
        <v>0</v>
      </c>
      <c r="O52" s="173"/>
      <c r="P52" s="173">
        <v>0</v>
      </c>
      <c r="Q52" s="173"/>
      <c r="R52" s="173">
        <v>0</v>
      </c>
      <c r="S52" s="20"/>
      <c r="T52" s="226">
        <v>0</v>
      </c>
      <c r="U52" s="20"/>
      <c r="V52" s="173">
        <v>0</v>
      </c>
      <c r="W52" s="173"/>
      <c r="X52" s="173">
        <v>0</v>
      </c>
    </row>
    <row r="53" spans="1:24" ht="14.25">
      <c r="A53" s="20"/>
      <c r="B53" s="20" t="s">
        <v>358</v>
      </c>
      <c r="C53" s="35"/>
      <c r="D53" s="173">
        <v>2</v>
      </c>
      <c r="E53" s="173"/>
      <c r="F53" s="173">
        <v>2</v>
      </c>
      <c r="G53" s="173"/>
      <c r="H53" s="173">
        <v>2</v>
      </c>
      <c r="I53" s="173"/>
      <c r="J53" s="173">
        <v>2</v>
      </c>
      <c r="K53" s="173"/>
      <c r="L53" s="173">
        <v>2</v>
      </c>
      <c r="M53" s="173"/>
      <c r="N53" s="173">
        <v>2</v>
      </c>
      <c r="O53" s="173"/>
      <c r="P53" s="173">
        <v>1</v>
      </c>
      <c r="Q53" s="173"/>
      <c r="R53" s="173">
        <v>1</v>
      </c>
      <c r="S53" s="20"/>
      <c r="T53" s="226">
        <v>1</v>
      </c>
      <c r="U53" s="20"/>
      <c r="V53" s="173">
        <v>1</v>
      </c>
      <c r="W53" s="173"/>
      <c r="X53" s="173">
        <v>1</v>
      </c>
    </row>
    <row r="54" spans="1:24" ht="19.5" customHeight="1">
      <c r="A54" s="20"/>
      <c r="B54" s="20"/>
      <c r="C54" s="35"/>
      <c r="D54" s="173"/>
      <c r="E54" s="173"/>
      <c r="F54" s="173"/>
      <c r="G54" s="226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20"/>
      <c r="T54" s="20"/>
      <c r="U54" s="20"/>
      <c r="V54" s="20"/>
      <c r="W54" s="20"/>
      <c r="X54" s="173"/>
    </row>
    <row r="55" spans="1:24" ht="16.5">
      <c r="A55" s="20" t="s">
        <v>599</v>
      </c>
      <c r="B55" s="20"/>
      <c r="C55" s="35"/>
      <c r="D55" s="173"/>
      <c r="E55" s="173"/>
      <c r="F55" s="173"/>
      <c r="G55" s="226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20"/>
      <c r="T55" s="20"/>
      <c r="U55" s="20"/>
      <c r="V55" s="20"/>
      <c r="W55" s="20"/>
      <c r="X55" s="1"/>
    </row>
    <row r="56" spans="1:24" ht="5.25" customHeight="1">
      <c r="A56" s="20"/>
      <c r="B56" s="20"/>
      <c r="C56" s="174"/>
      <c r="D56" s="174"/>
      <c r="E56" s="174"/>
      <c r="F56" s="174"/>
      <c r="G56" s="20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29"/>
      <c r="T56" s="29"/>
      <c r="U56" s="29"/>
      <c r="V56" s="29"/>
      <c r="W56" s="29"/>
      <c r="X56" s="1"/>
    </row>
    <row r="57" spans="1:24" ht="14.25">
      <c r="A57" s="20"/>
      <c r="B57" s="20" t="s">
        <v>30</v>
      </c>
      <c r="C57" s="35"/>
      <c r="D57" s="228" t="s">
        <v>7</v>
      </c>
      <c r="E57" s="227"/>
      <c r="F57" s="173">
        <v>75</v>
      </c>
      <c r="G57" s="173"/>
      <c r="H57" s="173">
        <v>76</v>
      </c>
      <c r="I57" s="173"/>
      <c r="J57" s="173">
        <v>75</v>
      </c>
      <c r="K57" s="173"/>
      <c r="L57" s="173">
        <v>74</v>
      </c>
      <c r="M57" s="173"/>
      <c r="N57" s="173">
        <v>75</v>
      </c>
      <c r="O57" s="173"/>
      <c r="P57" s="173">
        <v>75</v>
      </c>
      <c r="Q57" s="173"/>
      <c r="R57" s="173">
        <v>76</v>
      </c>
      <c r="S57" s="20"/>
      <c r="T57" s="239">
        <v>76</v>
      </c>
      <c r="U57" s="20"/>
      <c r="V57" s="173">
        <v>76</v>
      </c>
      <c r="W57" s="173"/>
      <c r="X57" s="173">
        <v>76</v>
      </c>
    </row>
    <row r="58" spans="1:24" ht="14.25">
      <c r="A58" s="20"/>
      <c r="B58" s="20" t="s">
        <v>32</v>
      </c>
      <c r="C58" s="35"/>
      <c r="D58" s="228" t="s">
        <v>7</v>
      </c>
      <c r="E58" s="227"/>
      <c r="F58" s="173">
        <v>3</v>
      </c>
      <c r="G58" s="173"/>
      <c r="H58" s="173">
        <v>2</v>
      </c>
      <c r="I58" s="173"/>
      <c r="J58" s="173">
        <v>2</v>
      </c>
      <c r="K58" s="173"/>
      <c r="L58" s="173">
        <v>2</v>
      </c>
      <c r="M58" s="173"/>
      <c r="N58" s="173">
        <v>3</v>
      </c>
      <c r="O58" s="173"/>
      <c r="P58" s="173">
        <v>3</v>
      </c>
      <c r="Q58" s="173"/>
      <c r="R58" s="173">
        <v>3</v>
      </c>
      <c r="S58" s="20"/>
      <c r="T58" s="239">
        <v>3</v>
      </c>
      <c r="U58" s="20"/>
      <c r="V58" s="173">
        <v>3</v>
      </c>
      <c r="W58" s="173"/>
      <c r="X58" s="173">
        <v>3</v>
      </c>
    </row>
    <row r="59" spans="1:24" ht="14.25">
      <c r="A59" s="20"/>
      <c r="B59" s="20" t="s">
        <v>28</v>
      </c>
      <c r="C59" s="35"/>
      <c r="D59" s="228" t="s">
        <v>7</v>
      </c>
      <c r="E59" s="227"/>
      <c r="F59" s="173">
        <v>7</v>
      </c>
      <c r="G59" s="173"/>
      <c r="H59" s="173">
        <v>7</v>
      </c>
      <c r="I59" s="173"/>
      <c r="J59" s="173">
        <v>7</v>
      </c>
      <c r="K59" s="173"/>
      <c r="L59" s="173">
        <v>8</v>
      </c>
      <c r="M59" s="173"/>
      <c r="N59" s="173">
        <v>8</v>
      </c>
      <c r="O59" s="173"/>
      <c r="P59" s="173">
        <v>8</v>
      </c>
      <c r="Q59" s="173"/>
      <c r="R59" s="173">
        <v>8</v>
      </c>
      <c r="S59" s="20"/>
      <c r="T59" s="239">
        <v>9</v>
      </c>
      <c r="U59" s="20"/>
      <c r="V59" s="173">
        <v>10</v>
      </c>
      <c r="W59" s="173"/>
      <c r="X59" s="173">
        <v>10</v>
      </c>
    </row>
    <row r="60" spans="1:24" ht="14.25">
      <c r="A60" s="20"/>
      <c r="B60" s="20" t="s">
        <v>29</v>
      </c>
      <c r="C60" s="35"/>
      <c r="D60" s="228" t="s">
        <v>7</v>
      </c>
      <c r="E60" s="227"/>
      <c r="F60" s="173">
        <v>12</v>
      </c>
      <c r="G60" s="173"/>
      <c r="H60" s="173">
        <v>12</v>
      </c>
      <c r="I60" s="173"/>
      <c r="J60" s="173">
        <v>13</v>
      </c>
      <c r="K60" s="173"/>
      <c r="L60" s="173">
        <v>13</v>
      </c>
      <c r="M60" s="173"/>
      <c r="N60" s="173">
        <v>12</v>
      </c>
      <c r="O60" s="173"/>
      <c r="P60" s="173">
        <v>11</v>
      </c>
      <c r="Q60" s="173"/>
      <c r="R60" s="173">
        <v>10</v>
      </c>
      <c r="S60" s="20"/>
      <c r="T60" s="239">
        <v>10</v>
      </c>
      <c r="U60" s="20"/>
      <c r="V60" s="173">
        <v>9</v>
      </c>
      <c r="W60" s="173"/>
      <c r="X60" s="173">
        <v>9</v>
      </c>
    </row>
    <row r="61" spans="1:24" ht="14.25">
      <c r="A61" s="20"/>
      <c r="B61" s="20" t="s">
        <v>31</v>
      </c>
      <c r="C61" s="35"/>
      <c r="D61" s="228" t="s">
        <v>7</v>
      </c>
      <c r="E61" s="227"/>
      <c r="F61" s="173">
        <v>3</v>
      </c>
      <c r="G61" s="173"/>
      <c r="H61" s="173">
        <v>3</v>
      </c>
      <c r="I61" s="173"/>
      <c r="J61" s="173">
        <v>3</v>
      </c>
      <c r="K61" s="173"/>
      <c r="L61" s="173">
        <v>3</v>
      </c>
      <c r="M61" s="173"/>
      <c r="N61" s="173">
        <v>2</v>
      </c>
      <c r="O61" s="173"/>
      <c r="P61" s="173">
        <v>3</v>
      </c>
      <c r="Q61" s="173"/>
      <c r="R61" s="173">
        <v>3</v>
      </c>
      <c r="S61" s="20"/>
      <c r="T61" s="239">
        <v>2</v>
      </c>
      <c r="U61" s="20"/>
      <c r="V61" s="173">
        <v>2</v>
      </c>
      <c r="W61" s="173"/>
      <c r="X61" s="173">
        <v>2</v>
      </c>
    </row>
    <row r="62" spans="1:24" ht="18" customHeight="1">
      <c r="A62" s="20"/>
      <c r="B62" s="20"/>
      <c r="C62" s="36"/>
      <c r="D62" s="229"/>
      <c r="E62" s="226"/>
      <c r="F62" s="226"/>
      <c r="G62" s="226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20"/>
      <c r="T62" s="20"/>
      <c r="U62" s="20"/>
      <c r="V62" s="20"/>
      <c r="W62" s="20"/>
      <c r="X62" s="1"/>
    </row>
    <row r="63" spans="1:24" ht="14.25">
      <c r="A63" s="20" t="s">
        <v>514</v>
      </c>
      <c r="B63" s="20"/>
      <c r="C63" s="36"/>
      <c r="D63" s="226"/>
      <c r="E63" s="226"/>
      <c r="F63" s="226"/>
      <c r="G63" s="226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20"/>
      <c r="T63" s="20"/>
      <c r="U63" s="20"/>
      <c r="V63" s="20"/>
      <c r="W63" s="20"/>
      <c r="X63" s="1"/>
    </row>
    <row r="64" spans="1:24" ht="5.25" customHeight="1">
      <c r="A64" s="20"/>
      <c r="B64" s="20"/>
      <c r="C64" s="174"/>
      <c r="D64" s="174"/>
      <c r="E64" s="174"/>
      <c r="F64" s="174"/>
      <c r="G64" s="20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29"/>
      <c r="T64" s="29"/>
      <c r="U64" s="29"/>
      <c r="V64" s="29"/>
      <c r="W64" s="29"/>
      <c r="X64" s="1"/>
    </row>
    <row r="65" spans="1:24" ht="14.25">
      <c r="A65" s="20"/>
      <c r="B65" s="22">
        <v>0</v>
      </c>
      <c r="C65" s="36"/>
      <c r="D65" s="226">
        <v>53</v>
      </c>
      <c r="E65" s="226"/>
      <c r="F65" s="226">
        <v>53</v>
      </c>
      <c r="G65" s="226"/>
      <c r="H65" s="173">
        <v>53</v>
      </c>
      <c r="I65" s="173"/>
      <c r="J65" s="173">
        <v>53</v>
      </c>
      <c r="K65" s="173"/>
      <c r="L65" s="173">
        <v>53</v>
      </c>
      <c r="M65" s="173"/>
      <c r="N65" s="226">
        <v>53</v>
      </c>
      <c r="O65" s="226"/>
      <c r="P65" s="226">
        <v>53</v>
      </c>
      <c r="Q65" s="173"/>
      <c r="R65" s="226">
        <v>52</v>
      </c>
      <c r="S65" s="20"/>
      <c r="T65" s="226">
        <v>51</v>
      </c>
      <c r="U65" s="20"/>
      <c r="V65" s="173">
        <v>50</v>
      </c>
      <c r="W65" s="173"/>
      <c r="X65" s="173">
        <v>49</v>
      </c>
    </row>
    <row r="66" spans="1:24" ht="14.25">
      <c r="A66" s="20"/>
      <c r="B66" s="20" t="s">
        <v>34</v>
      </c>
      <c r="C66" s="36"/>
      <c r="D66" s="226">
        <v>47</v>
      </c>
      <c r="E66" s="226"/>
      <c r="F66" s="226">
        <v>47</v>
      </c>
      <c r="G66" s="226"/>
      <c r="H66" s="173">
        <v>47</v>
      </c>
      <c r="I66" s="173"/>
      <c r="J66" s="173">
        <v>47</v>
      </c>
      <c r="K66" s="173"/>
      <c r="L66" s="173">
        <v>47</v>
      </c>
      <c r="M66" s="173"/>
      <c r="N66" s="226">
        <v>47</v>
      </c>
      <c r="O66" s="226"/>
      <c r="P66" s="226">
        <v>47</v>
      </c>
      <c r="Q66" s="173"/>
      <c r="R66" s="226">
        <v>48</v>
      </c>
      <c r="S66" s="20"/>
      <c r="T66" s="226">
        <v>49</v>
      </c>
      <c r="U66" s="20"/>
      <c r="V66" s="173">
        <v>50</v>
      </c>
      <c r="W66" s="173"/>
      <c r="X66" s="173">
        <v>51</v>
      </c>
    </row>
    <row r="67" spans="1:24" ht="22.5" customHeight="1">
      <c r="A67" s="20"/>
      <c r="B67" s="20"/>
      <c r="C67" s="36"/>
      <c r="D67" s="226"/>
      <c r="E67" s="226"/>
      <c r="F67" s="226"/>
      <c r="G67" s="226"/>
      <c r="H67" s="173"/>
      <c r="I67" s="173"/>
      <c r="J67" s="173"/>
      <c r="K67" s="173"/>
      <c r="L67" s="173"/>
      <c r="M67" s="173"/>
      <c r="N67" s="226"/>
      <c r="O67" s="226"/>
      <c r="P67" s="226"/>
      <c r="Q67" s="173"/>
      <c r="R67" s="226"/>
      <c r="S67" s="20"/>
      <c r="T67" s="226"/>
      <c r="U67" s="20"/>
      <c r="V67" s="226"/>
      <c r="W67" s="226"/>
      <c r="X67" s="226"/>
    </row>
    <row r="68" spans="1:24" ht="14.25">
      <c r="A68" s="20" t="s">
        <v>45</v>
      </c>
      <c r="B68" s="20"/>
      <c r="C68" s="36"/>
      <c r="D68" s="226"/>
      <c r="E68" s="226"/>
      <c r="F68" s="226"/>
      <c r="G68" s="226"/>
      <c r="H68" s="173"/>
      <c r="I68" s="173"/>
      <c r="J68" s="173"/>
      <c r="K68" s="173"/>
      <c r="L68" s="173"/>
      <c r="M68" s="173"/>
      <c r="N68" s="226"/>
      <c r="O68" s="226"/>
      <c r="P68" s="226"/>
      <c r="Q68" s="173"/>
      <c r="R68" s="226"/>
      <c r="S68" s="20"/>
      <c r="T68" s="226"/>
      <c r="U68" s="20"/>
      <c r="V68" s="226"/>
      <c r="W68" s="226"/>
      <c r="X68" s="226"/>
    </row>
    <row r="69" spans="1:24" ht="5.25" customHeight="1">
      <c r="A69" s="20"/>
      <c r="B69" s="20"/>
      <c r="C69" s="174"/>
      <c r="D69" s="174"/>
      <c r="E69" s="174"/>
      <c r="F69" s="174"/>
      <c r="G69" s="20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29"/>
      <c r="T69" s="29"/>
      <c r="U69" s="29"/>
      <c r="V69" s="29"/>
      <c r="W69" s="29"/>
      <c r="X69" s="29"/>
    </row>
    <row r="70" spans="1:24" ht="14.25">
      <c r="A70" s="20"/>
      <c r="B70" s="22">
        <v>0</v>
      </c>
      <c r="C70" s="35"/>
      <c r="D70" s="228" t="s">
        <v>7</v>
      </c>
      <c r="E70" s="227"/>
      <c r="F70" s="226">
        <v>87</v>
      </c>
      <c r="G70" s="226"/>
      <c r="H70" s="173">
        <v>87</v>
      </c>
      <c r="I70" s="173"/>
      <c r="J70" s="173">
        <v>86</v>
      </c>
      <c r="K70" s="173"/>
      <c r="L70" s="173">
        <v>86</v>
      </c>
      <c r="M70" s="173"/>
      <c r="N70" s="226">
        <v>86</v>
      </c>
      <c r="O70" s="226"/>
      <c r="P70" s="226">
        <v>86</v>
      </c>
      <c r="Q70" s="173"/>
      <c r="R70" s="226">
        <v>85</v>
      </c>
      <c r="S70" s="20"/>
      <c r="T70" s="226">
        <v>85</v>
      </c>
      <c r="U70" s="20"/>
      <c r="V70" s="173">
        <v>84</v>
      </c>
      <c r="W70" s="173"/>
      <c r="X70" s="173">
        <v>83</v>
      </c>
    </row>
    <row r="71" spans="1:24" ht="14.25">
      <c r="A71" s="20"/>
      <c r="B71" s="20" t="s">
        <v>34</v>
      </c>
      <c r="C71" s="35"/>
      <c r="D71" s="228" t="s">
        <v>7</v>
      </c>
      <c r="E71" s="227"/>
      <c r="F71" s="226">
        <v>13</v>
      </c>
      <c r="G71" s="226"/>
      <c r="H71" s="173">
        <v>13</v>
      </c>
      <c r="I71" s="173"/>
      <c r="J71" s="173">
        <v>14</v>
      </c>
      <c r="K71" s="173"/>
      <c r="L71" s="173">
        <v>14</v>
      </c>
      <c r="M71" s="173"/>
      <c r="N71" s="226">
        <v>14</v>
      </c>
      <c r="O71" s="226"/>
      <c r="P71" s="226">
        <v>14</v>
      </c>
      <c r="Q71" s="173"/>
      <c r="R71" s="226">
        <v>15</v>
      </c>
      <c r="S71" s="20"/>
      <c r="T71" s="226">
        <v>15</v>
      </c>
      <c r="U71" s="20"/>
      <c r="V71" s="173">
        <v>16</v>
      </c>
      <c r="W71" s="173"/>
      <c r="X71" s="173">
        <v>17</v>
      </c>
    </row>
    <row r="72" spans="1:24" ht="24" customHeight="1">
      <c r="A72" s="20"/>
      <c r="B72" s="20"/>
      <c r="C72" s="36"/>
      <c r="D72" s="226"/>
      <c r="E72" s="226"/>
      <c r="F72" s="226"/>
      <c r="G72" s="226"/>
      <c r="H72" s="173"/>
      <c r="I72" s="173"/>
      <c r="J72" s="173"/>
      <c r="K72" s="173"/>
      <c r="L72" s="173"/>
      <c r="M72" s="173"/>
      <c r="N72" s="226"/>
      <c r="O72" s="226"/>
      <c r="P72" s="226"/>
      <c r="Q72" s="173"/>
      <c r="R72" s="226"/>
      <c r="S72" s="20"/>
      <c r="T72" s="226"/>
      <c r="U72" s="20"/>
      <c r="V72" s="226"/>
      <c r="W72" s="226"/>
      <c r="X72" s="226"/>
    </row>
    <row r="73" spans="1:24" ht="14.25">
      <c r="A73" s="20" t="s">
        <v>36</v>
      </c>
      <c r="B73" s="20"/>
      <c r="C73" s="36"/>
      <c r="D73" s="226"/>
      <c r="E73" s="226"/>
      <c r="F73" s="226"/>
      <c r="G73" s="226"/>
      <c r="H73" s="173"/>
      <c r="I73" s="173"/>
      <c r="J73" s="173"/>
      <c r="K73" s="173"/>
      <c r="L73" s="173"/>
      <c r="M73" s="173"/>
      <c r="N73" s="226"/>
      <c r="O73" s="226"/>
      <c r="P73" s="226"/>
      <c r="Q73" s="173"/>
      <c r="R73" s="226"/>
      <c r="S73" s="20"/>
      <c r="T73" s="226"/>
      <c r="U73" s="20"/>
      <c r="V73" s="226"/>
      <c r="W73" s="226"/>
      <c r="X73" s="226"/>
    </row>
    <row r="74" spans="1:24" ht="5.25" customHeight="1">
      <c r="A74" s="20"/>
      <c r="B74" s="20"/>
      <c r="C74" s="174"/>
      <c r="D74" s="174"/>
      <c r="E74" s="174"/>
      <c r="F74" s="174"/>
      <c r="G74" s="20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29"/>
      <c r="T74" s="29"/>
      <c r="U74" s="29"/>
      <c r="V74" s="29"/>
      <c r="W74" s="29"/>
      <c r="X74" s="29"/>
    </row>
    <row r="75" spans="1:24" ht="14.25">
      <c r="A75" s="20"/>
      <c r="B75" s="22">
        <v>0</v>
      </c>
      <c r="C75" s="36"/>
      <c r="D75" s="226">
        <v>69</v>
      </c>
      <c r="E75" s="226"/>
      <c r="F75" s="226">
        <v>69</v>
      </c>
      <c r="G75" s="226"/>
      <c r="H75" s="173">
        <v>68</v>
      </c>
      <c r="I75" s="173"/>
      <c r="J75" s="173">
        <v>68</v>
      </c>
      <c r="K75" s="173"/>
      <c r="L75" s="173">
        <v>68</v>
      </c>
      <c r="M75" s="173"/>
      <c r="N75" s="226">
        <v>68</v>
      </c>
      <c r="O75" s="226"/>
      <c r="P75" s="226">
        <v>68</v>
      </c>
      <c r="Q75" s="173"/>
      <c r="R75" s="226">
        <v>67</v>
      </c>
      <c r="S75" s="20"/>
      <c r="T75" s="226">
        <v>66</v>
      </c>
      <c r="U75" s="20"/>
      <c r="V75" s="173">
        <v>66</v>
      </c>
      <c r="W75" s="173"/>
      <c r="X75" s="173">
        <v>64</v>
      </c>
    </row>
    <row r="76" spans="1:24" ht="14.25">
      <c r="A76" s="20"/>
      <c r="B76" s="20" t="s">
        <v>34</v>
      </c>
      <c r="C76" s="36"/>
      <c r="D76" s="226">
        <v>31</v>
      </c>
      <c r="E76" s="226"/>
      <c r="F76" s="226">
        <v>31</v>
      </c>
      <c r="G76" s="226"/>
      <c r="H76" s="173">
        <v>32</v>
      </c>
      <c r="I76" s="173"/>
      <c r="J76" s="173">
        <v>32</v>
      </c>
      <c r="K76" s="173"/>
      <c r="L76" s="173">
        <v>32</v>
      </c>
      <c r="M76" s="173"/>
      <c r="N76" s="226">
        <v>32</v>
      </c>
      <c r="O76" s="226"/>
      <c r="P76" s="226">
        <v>32</v>
      </c>
      <c r="Q76" s="173"/>
      <c r="R76" s="226">
        <v>33</v>
      </c>
      <c r="S76" s="20"/>
      <c r="T76" s="226">
        <v>34</v>
      </c>
      <c r="U76" s="20"/>
      <c r="V76" s="173">
        <v>34</v>
      </c>
      <c r="W76" s="173"/>
      <c r="X76" s="173">
        <v>36</v>
      </c>
    </row>
    <row r="77" spans="1:24" ht="21" customHeight="1">
      <c r="A77" s="20"/>
      <c r="B77" s="20"/>
      <c r="C77" s="36"/>
      <c r="D77" s="226"/>
      <c r="E77" s="226"/>
      <c r="F77" s="226"/>
      <c r="G77" s="226"/>
      <c r="H77" s="173"/>
      <c r="I77" s="173"/>
      <c r="J77" s="173"/>
      <c r="K77" s="173"/>
      <c r="L77" s="173"/>
      <c r="M77" s="173"/>
      <c r="N77" s="226"/>
      <c r="O77" s="226"/>
      <c r="P77" s="226"/>
      <c r="Q77" s="173"/>
      <c r="R77" s="226"/>
      <c r="S77" s="20"/>
      <c r="T77" s="226"/>
      <c r="U77" s="20"/>
      <c r="V77" s="226"/>
      <c r="W77" s="226"/>
      <c r="X77" s="1"/>
    </row>
    <row r="78" spans="1:24" ht="14.25">
      <c r="A78" s="20" t="s">
        <v>596</v>
      </c>
      <c r="B78" s="20"/>
      <c r="C78" s="36"/>
      <c r="D78" s="229"/>
      <c r="E78" s="226"/>
      <c r="F78" s="226"/>
      <c r="G78" s="226"/>
      <c r="H78" s="173"/>
      <c r="I78" s="173"/>
      <c r="J78" s="173"/>
      <c r="K78" s="173"/>
      <c r="L78" s="173"/>
      <c r="M78" s="173"/>
      <c r="N78" s="226"/>
      <c r="O78" s="226"/>
      <c r="P78" s="226"/>
      <c r="Q78" s="173"/>
      <c r="R78" s="226"/>
      <c r="S78" s="20"/>
      <c r="T78" s="226"/>
      <c r="U78" s="20"/>
      <c r="V78" s="226"/>
      <c r="W78" s="226"/>
      <c r="X78" s="1"/>
    </row>
    <row r="79" spans="1:24" ht="5.25" customHeight="1">
      <c r="A79" s="20"/>
      <c r="B79" s="20"/>
      <c r="C79" s="174"/>
      <c r="D79" s="477"/>
      <c r="E79" s="174"/>
      <c r="F79" s="174"/>
      <c r="G79" s="20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29"/>
      <c r="T79" s="29"/>
      <c r="U79" s="29"/>
      <c r="V79" s="29"/>
      <c r="W79" s="29"/>
      <c r="X79" s="1"/>
    </row>
    <row r="80" spans="1:24" ht="14.25">
      <c r="A80" s="20"/>
      <c r="B80" s="22" t="s">
        <v>597</v>
      </c>
      <c r="C80" s="36"/>
      <c r="D80" s="228" t="s">
        <v>7</v>
      </c>
      <c r="E80" s="226"/>
      <c r="F80" s="173">
        <v>65</v>
      </c>
      <c r="G80" s="226"/>
      <c r="H80" s="173">
        <v>65</v>
      </c>
      <c r="I80" s="173"/>
      <c r="J80" s="173">
        <v>69</v>
      </c>
      <c r="K80" s="173"/>
      <c r="L80" s="173">
        <v>71</v>
      </c>
      <c r="M80" s="173"/>
      <c r="N80" s="173">
        <v>72</v>
      </c>
      <c r="O80" s="226"/>
      <c r="P80" s="173">
        <v>73</v>
      </c>
      <c r="Q80" s="173"/>
      <c r="R80" s="173">
        <v>73</v>
      </c>
      <c r="S80" s="20"/>
      <c r="T80" s="173">
        <v>79</v>
      </c>
      <c r="U80" s="20"/>
      <c r="V80" s="173">
        <v>84</v>
      </c>
      <c r="W80" s="173"/>
      <c r="X80" s="173">
        <v>88</v>
      </c>
    </row>
    <row r="81" spans="1:24" ht="14.25">
      <c r="A81" s="20"/>
      <c r="B81" s="20" t="s">
        <v>598</v>
      </c>
      <c r="C81" s="36"/>
      <c r="D81" s="228" t="s">
        <v>7</v>
      </c>
      <c r="E81" s="226"/>
      <c r="F81" s="173">
        <v>35</v>
      </c>
      <c r="G81" s="226"/>
      <c r="H81" s="173">
        <v>35</v>
      </c>
      <c r="I81" s="173"/>
      <c r="J81" s="173">
        <v>31</v>
      </c>
      <c r="K81" s="173"/>
      <c r="L81" s="173">
        <v>29</v>
      </c>
      <c r="M81" s="173"/>
      <c r="N81" s="173">
        <v>28</v>
      </c>
      <c r="O81" s="226"/>
      <c r="P81" s="173">
        <v>27</v>
      </c>
      <c r="Q81" s="173"/>
      <c r="R81" s="173">
        <v>27</v>
      </c>
      <c r="S81" s="20"/>
      <c r="T81" s="173">
        <v>21</v>
      </c>
      <c r="U81" s="20"/>
      <c r="V81" s="173">
        <v>16</v>
      </c>
      <c r="W81" s="173"/>
      <c r="X81" s="173">
        <v>12</v>
      </c>
    </row>
    <row r="82" spans="1:24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54"/>
    </row>
    <row r="83" spans="1:2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16.5">
      <c r="A84" s="148"/>
      <c r="B84" s="186" t="s">
        <v>602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1:23" ht="16.5">
      <c r="A85" s="29"/>
      <c r="B85" s="281" t="s">
        <v>1138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16.5">
      <c r="A86" s="259"/>
      <c r="B86" s="20" t="s">
        <v>354</v>
      </c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</row>
    <row r="87" spans="1:23" ht="14.25">
      <c r="A87" s="30"/>
      <c r="B87" s="20" t="s">
        <v>388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view="pageBreakPreview" zoomScale="60" zoomScaleNormal="75" zoomScalePageLayoutView="0" workbookViewId="0" topLeftCell="C24">
      <selection activeCell="J24" sqref="J24"/>
    </sheetView>
  </sheetViews>
  <sheetFormatPr defaultColWidth="9.140625" defaultRowHeight="12.75"/>
  <cols>
    <col min="1" max="1" width="1.57421875" style="100" customWidth="1"/>
    <col min="2" max="2" width="33.57421875" style="100" customWidth="1"/>
    <col min="3" max="3" width="0.71875" style="100" customWidth="1"/>
    <col min="4" max="4" width="8.7109375" style="100" bestFit="1" customWidth="1"/>
    <col min="5" max="5" width="0.71875" style="100" customWidth="1"/>
    <col min="6" max="6" width="8.7109375" style="100" bestFit="1" customWidth="1"/>
    <col min="7" max="7" width="0.71875" style="100" customWidth="1"/>
    <col min="8" max="8" width="8.7109375" style="100" bestFit="1" customWidth="1"/>
    <col min="9" max="9" width="0.71875" style="100" customWidth="1"/>
    <col min="10" max="10" width="9.00390625" style="100" customWidth="1"/>
    <col min="11" max="11" width="1.28515625" style="100" customWidth="1"/>
    <col min="12" max="12" width="8.7109375" style="100" bestFit="1" customWidth="1"/>
    <col min="13" max="13" width="0.71875" style="100" customWidth="1"/>
    <col min="14" max="14" width="8.7109375" style="100" bestFit="1" customWidth="1"/>
    <col min="15" max="15" width="0.71875" style="100" customWidth="1"/>
    <col min="16" max="16" width="8.7109375" style="100" bestFit="1" customWidth="1"/>
    <col min="17" max="17" width="0.71875" style="100" customWidth="1"/>
    <col min="18" max="18" width="8.7109375" style="100" bestFit="1" customWidth="1"/>
    <col min="19" max="19" width="0.71875" style="100" customWidth="1"/>
    <col min="20" max="20" width="8.7109375" style="100" customWidth="1"/>
    <col min="21" max="21" width="0.71875" style="100" customWidth="1"/>
    <col min="22" max="22" width="8.7109375" style="100" customWidth="1"/>
    <col min="23" max="23" width="0.71875" style="100" customWidth="1"/>
    <col min="24" max="24" width="8.7109375" style="100" bestFit="1" customWidth="1"/>
    <col min="25" max="16384" width="9.140625" style="100" customWidth="1"/>
  </cols>
  <sheetData>
    <row r="1" spans="1:24" ht="15.75">
      <c r="A1" s="240" t="s">
        <v>1181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0.25" customHeight="1">
      <c r="A3" s="22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9"/>
      <c r="O3" s="20"/>
      <c r="P3" s="29"/>
      <c r="Q3" s="29"/>
      <c r="R3" s="29"/>
      <c r="S3" s="20"/>
      <c r="T3" s="170"/>
      <c r="U3" s="20"/>
      <c r="W3" s="20"/>
      <c r="X3" s="170" t="s">
        <v>867</v>
      </c>
    </row>
    <row r="4" spans="1:24" ht="6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5.25" customHeight="1">
      <c r="A5" s="22"/>
      <c r="B5" s="20" t="s">
        <v>10</v>
      </c>
      <c r="C5" s="20"/>
      <c r="D5" s="22"/>
      <c r="E5" s="22"/>
      <c r="F5" s="22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4.25">
      <c r="A6" s="20"/>
      <c r="B6" s="20" t="s">
        <v>104</v>
      </c>
      <c r="C6" s="270"/>
      <c r="D6" s="270">
        <v>2001</v>
      </c>
      <c r="E6" s="270"/>
      <c r="F6" s="271">
        <v>2002</v>
      </c>
      <c r="G6" s="270"/>
      <c r="H6" s="270">
        <v>2003</v>
      </c>
      <c r="I6" s="270"/>
      <c r="J6" s="270">
        <v>2004</v>
      </c>
      <c r="K6" s="270"/>
      <c r="L6" s="270">
        <v>2005</v>
      </c>
      <c r="M6" s="270"/>
      <c r="N6" s="270">
        <v>2006</v>
      </c>
      <c r="O6" s="270"/>
      <c r="P6" s="270">
        <v>2007</v>
      </c>
      <c r="Q6" s="270"/>
      <c r="R6" s="270">
        <v>2008</v>
      </c>
      <c r="S6" s="143"/>
      <c r="T6" s="270">
        <v>2009</v>
      </c>
      <c r="U6" s="143"/>
      <c r="V6" s="270">
        <v>2010</v>
      </c>
      <c r="W6" s="170"/>
      <c r="X6" s="270">
        <v>2011</v>
      </c>
    </row>
    <row r="7" spans="1:24" ht="5.25" customHeight="1">
      <c r="A7" s="20"/>
      <c r="B7" s="172"/>
      <c r="C7" s="170"/>
      <c r="D7" s="172"/>
      <c r="E7" s="170"/>
      <c r="F7" s="172"/>
      <c r="G7" s="170"/>
      <c r="H7" s="172"/>
      <c r="I7" s="170"/>
      <c r="J7" s="172"/>
      <c r="K7" s="171"/>
      <c r="L7" s="172"/>
      <c r="M7" s="171"/>
      <c r="N7" s="172"/>
      <c r="O7" s="171"/>
      <c r="P7" s="172"/>
      <c r="Q7" s="171"/>
      <c r="R7" s="172"/>
      <c r="S7" s="171"/>
      <c r="T7" s="172"/>
      <c r="U7" s="171"/>
      <c r="V7" s="172"/>
      <c r="W7" s="170"/>
      <c r="X7" s="172"/>
    </row>
    <row r="8" spans="1:24" ht="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4.25">
      <c r="A9" s="20" t="s">
        <v>608</v>
      </c>
      <c r="B9" s="20"/>
      <c r="C9" s="164"/>
      <c r="D9" s="164"/>
      <c r="E9" s="164"/>
      <c r="F9" s="164"/>
      <c r="G9" s="2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20"/>
      <c r="T9" s="162"/>
      <c r="U9" s="20"/>
      <c r="V9" s="164"/>
      <c r="W9" s="26"/>
      <c r="X9" s="164"/>
    </row>
    <row r="10" spans="1:24" ht="4.5" customHeight="1">
      <c r="A10" s="20"/>
      <c r="B10" s="20"/>
      <c r="C10" s="170"/>
      <c r="D10" s="170"/>
      <c r="E10" s="170"/>
      <c r="F10" s="17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9"/>
      <c r="T10" s="29"/>
      <c r="U10" s="29"/>
      <c r="V10" s="29"/>
      <c r="W10" s="170"/>
      <c r="X10" s="170"/>
    </row>
    <row r="11" spans="1:24" ht="17.25">
      <c r="A11" s="29"/>
      <c r="B11" s="177" t="s">
        <v>290</v>
      </c>
      <c r="C11" s="161"/>
      <c r="D11" s="161">
        <v>176364</v>
      </c>
      <c r="E11" s="161"/>
      <c r="F11" s="161">
        <v>175932</v>
      </c>
      <c r="G11" s="177"/>
      <c r="H11" s="163">
        <v>181582</v>
      </c>
      <c r="I11" s="163"/>
      <c r="J11" s="163">
        <v>185713</v>
      </c>
      <c r="K11" s="488">
        <v>2</v>
      </c>
      <c r="L11" s="163">
        <v>186416</v>
      </c>
      <c r="M11" s="163"/>
      <c r="N11" s="163">
        <v>193737</v>
      </c>
      <c r="O11" s="163"/>
      <c r="P11" s="163">
        <v>198499</v>
      </c>
      <c r="Q11" s="163"/>
      <c r="R11" s="163">
        <v>195296</v>
      </c>
      <c r="S11" s="163"/>
      <c r="T11" s="163">
        <v>189100</v>
      </c>
      <c r="U11" s="177"/>
      <c r="V11" s="161">
        <v>189574</v>
      </c>
      <c r="W11" s="26"/>
      <c r="X11" s="161">
        <v>189931</v>
      </c>
    </row>
    <row r="12" spans="1:24" ht="4.5" customHeight="1">
      <c r="A12" s="20"/>
      <c r="B12" s="20"/>
      <c r="C12" s="170"/>
      <c r="D12" s="170"/>
      <c r="E12" s="170"/>
      <c r="F12" s="17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9"/>
      <c r="V12" s="29"/>
      <c r="W12" s="170"/>
      <c r="X12" s="170"/>
    </row>
    <row r="13" spans="1:24" ht="14.25">
      <c r="A13" s="20"/>
      <c r="B13" s="20" t="s">
        <v>512</v>
      </c>
      <c r="C13" s="173"/>
      <c r="D13" s="164">
        <v>3658</v>
      </c>
      <c r="E13" s="173"/>
      <c r="F13" s="164">
        <v>3733</v>
      </c>
      <c r="G13" s="226"/>
      <c r="H13" s="164">
        <v>3967</v>
      </c>
      <c r="I13" s="173"/>
      <c r="J13" s="164">
        <v>3756</v>
      </c>
      <c r="K13" s="173"/>
      <c r="L13" s="164">
        <v>3786</v>
      </c>
      <c r="M13" s="173"/>
      <c r="N13" s="164">
        <v>3990</v>
      </c>
      <c r="O13" s="173"/>
      <c r="P13" s="164">
        <v>4376</v>
      </c>
      <c r="Q13" s="164"/>
      <c r="R13" s="164">
        <v>4113</v>
      </c>
      <c r="S13" s="164"/>
      <c r="T13" s="164">
        <v>3823</v>
      </c>
      <c r="U13" s="20"/>
      <c r="V13" s="164">
        <v>3718</v>
      </c>
      <c r="W13" s="35"/>
      <c r="X13" s="164">
        <v>3258</v>
      </c>
    </row>
    <row r="14" spans="1:24" ht="14.25">
      <c r="A14" s="20"/>
      <c r="B14" s="20" t="s">
        <v>607</v>
      </c>
      <c r="C14" s="173"/>
      <c r="D14" s="164">
        <v>13615</v>
      </c>
      <c r="E14" s="173"/>
      <c r="F14" s="164">
        <v>13716</v>
      </c>
      <c r="G14" s="226"/>
      <c r="H14" s="164">
        <v>14155</v>
      </c>
      <c r="I14" s="173"/>
      <c r="J14" s="164">
        <v>14136</v>
      </c>
      <c r="K14" s="173"/>
      <c r="L14" s="164">
        <v>14237</v>
      </c>
      <c r="M14" s="173"/>
      <c r="N14" s="164">
        <v>14629</v>
      </c>
      <c r="O14" s="173"/>
      <c r="P14" s="164">
        <v>15913</v>
      </c>
      <c r="Q14" s="164"/>
      <c r="R14" s="164">
        <v>15273</v>
      </c>
      <c r="S14" s="164"/>
      <c r="T14" s="164">
        <v>14093</v>
      </c>
      <c r="U14" s="20"/>
      <c r="V14" s="164">
        <v>12742</v>
      </c>
      <c r="W14" s="35"/>
      <c r="X14" s="164">
        <v>11341</v>
      </c>
    </row>
    <row r="15" spans="1:24" ht="4.5" customHeight="1">
      <c r="A15" s="20"/>
      <c r="B15" s="20"/>
      <c r="C15" s="170"/>
      <c r="D15" s="170"/>
      <c r="E15" s="170"/>
      <c r="F15" s="17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9"/>
      <c r="V15" s="29"/>
      <c r="W15" s="170"/>
      <c r="X15" s="170"/>
    </row>
    <row r="16" spans="1:24" ht="14.25">
      <c r="A16" s="20"/>
      <c r="B16" s="20" t="s">
        <v>286</v>
      </c>
      <c r="C16" s="173">
        <v>0</v>
      </c>
      <c r="D16" s="164">
        <v>17273</v>
      </c>
      <c r="E16" s="173">
        <v>0</v>
      </c>
      <c r="F16" s="164">
        <v>17449</v>
      </c>
      <c r="G16" s="226">
        <v>0</v>
      </c>
      <c r="H16" s="164">
        <v>18122</v>
      </c>
      <c r="I16" s="173">
        <v>0</v>
      </c>
      <c r="J16" s="164">
        <v>17892</v>
      </c>
      <c r="K16" s="173"/>
      <c r="L16" s="164">
        <v>18023</v>
      </c>
      <c r="M16" s="173">
        <v>0</v>
      </c>
      <c r="N16" s="164">
        <v>18619</v>
      </c>
      <c r="O16" s="173"/>
      <c r="P16" s="164">
        <v>20289</v>
      </c>
      <c r="Q16" s="164"/>
      <c r="R16" s="164">
        <v>19386</v>
      </c>
      <c r="S16" s="164"/>
      <c r="T16" s="164">
        <v>17916</v>
      </c>
      <c r="U16" s="239"/>
      <c r="V16" s="164">
        <v>16460</v>
      </c>
      <c r="W16" s="35"/>
      <c r="X16" s="164">
        <v>14599</v>
      </c>
    </row>
    <row r="17" spans="1:24" ht="14.25">
      <c r="A17" s="20"/>
      <c r="B17" s="20" t="s">
        <v>117</v>
      </c>
      <c r="C17" s="173">
        <v>0</v>
      </c>
      <c r="D17" s="164">
        <v>19816</v>
      </c>
      <c r="E17" s="173">
        <v>0</v>
      </c>
      <c r="F17" s="164">
        <v>19269</v>
      </c>
      <c r="G17" s="226">
        <v>0</v>
      </c>
      <c r="H17" s="164">
        <v>20092</v>
      </c>
      <c r="I17" s="173">
        <v>0</v>
      </c>
      <c r="J17" s="164">
        <v>21250</v>
      </c>
      <c r="K17" s="173"/>
      <c r="L17" s="164">
        <v>21076</v>
      </c>
      <c r="M17" s="173">
        <v>0</v>
      </c>
      <c r="N17" s="164">
        <v>22667</v>
      </c>
      <c r="O17" s="173"/>
      <c r="P17" s="164">
        <v>23666</v>
      </c>
      <c r="Q17" s="164"/>
      <c r="R17" s="164">
        <v>23303</v>
      </c>
      <c r="S17" s="164"/>
      <c r="T17" s="164">
        <v>22151</v>
      </c>
      <c r="U17" s="20"/>
      <c r="V17" s="164">
        <v>21809</v>
      </c>
      <c r="W17" s="35"/>
      <c r="X17" s="164">
        <v>20324</v>
      </c>
    </row>
    <row r="18" spans="1:24" ht="14.25">
      <c r="A18" s="20"/>
      <c r="B18" s="20" t="s">
        <v>118</v>
      </c>
      <c r="C18" s="173"/>
      <c r="D18" s="164">
        <v>48267</v>
      </c>
      <c r="E18" s="173"/>
      <c r="F18" s="164">
        <v>48359</v>
      </c>
      <c r="G18" s="226"/>
      <c r="H18" s="164">
        <v>51201</v>
      </c>
      <c r="I18" s="173"/>
      <c r="J18" s="164">
        <v>52701</v>
      </c>
      <c r="K18" s="173"/>
      <c r="L18" s="164">
        <v>53342</v>
      </c>
      <c r="M18" s="173"/>
      <c r="N18" s="164">
        <v>55340</v>
      </c>
      <c r="O18" s="173"/>
      <c r="P18" s="164">
        <v>56963</v>
      </c>
      <c r="Q18" s="164"/>
      <c r="R18" s="164">
        <v>56172</v>
      </c>
      <c r="S18" s="164"/>
      <c r="T18" s="164">
        <v>54749</v>
      </c>
      <c r="U18" s="20"/>
      <c r="V18" s="164">
        <v>55481</v>
      </c>
      <c r="W18" s="35"/>
      <c r="X18" s="164">
        <v>55909</v>
      </c>
    </row>
    <row r="19" spans="1:24" ht="14.25">
      <c r="A19" s="20"/>
      <c r="B19" s="20" t="s">
        <v>119</v>
      </c>
      <c r="C19" s="173"/>
      <c r="D19" s="164">
        <v>36506</v>
      </c>
      <c r="E19" s="173"/>
      <c r="F19" s="164">
        <v>35795</v>
      </c>
      <c r="G19" s="226"/>
      <c r="H19" s="164">
        <v>36018</v>
      </c>
      <c r="I19" s="173"/>
      <c r="J19" s="164">
        <v>37759</v>
      </c>
      <c r="K19" s="173"/>
      <c r="L19" s="164">
        <v>38330</v>
      </c>
      <c r="M19" s="173"/>
      <c r="N19" s="164">
        <v>40396</v>
      </c>
      <c r="O19" s="173"/>
      <c r="P19" s="164">
        <v>41704</v>
      </c>
      <c r="Q19" s="164"/>
      <c r="R19" s="164">
        <v>41896</v>
      </c>
      <c r="S19" s="164"/>
      <c r="T19" s="164">
        <v>40634</v>
      </c>
      <c r="U19" s="20"/>
      <c r="V19" s="164">
        <v>40800</v>
      </c>
      <c r="W19" s="35"/>
      <c r="X19" s="164">
        <v>42321</v>
      </c>
    </row>
    <row r="20" spans="1:24" ht="14.25">
      <c r="A20" s="20"/>
      <c r="B20" s="20" t="s">
        <v>120</v>
      </c>
      <c r="C20" s="173"/>
      <c r="D20" s="164">
        <v>28782</v>
      </c>
      <c r="E20" s="173"/>
      <c r="F20" s="164">
        <v>28503</v>
      </c>
      <c r="G20" s="226"/>
      <c r="H20" s="164">
        <v>28749</v>
      </c>
      <c r="I20" s="173"/>
      <c r="J20" s="164">
        <v>28064</v>
      </c>
      <c r="K20" s="173"/>
      <c r="L20" s="164">
        <v>27836</v>
      </c>
      <c r="M20" s="173"/>
      <c r="N20" s="164">
        <v>28153</v>
      </c>
      <c r="O20" s="173"/>
      <c r="P20" s="164">
        <v>27257</v>
      </c>
      <c r="Q20" s="164"/>
      <c r="R20" s="164">
        <v>26985</v>
      </c>
      <c r="S20" s="164"/>
      <c r="T20" s="164">
        <v>26701</v>
      </c>
      <c r="U20" s="20"/>
      <c r="V20" s="164">
        <v>27978</v>
      </c>
      <c r="W20" s="35"/>
      <c r="X20" s="164">
        <v>29579</v>
      </c>
    </row>
    <row r="21" spans="1:24" ht="14.25">
      <c r="A21" s="20"/>
      <c r="B21" s="20" t="s">
        <v>603</v>
      </c>
      <c r="C21" s="173"/>
      <c r="D21" s="164">
        <v>25696</v>
      </c>
      <c r="E21" s="173"/>
      <c r="F21" s="164">
        <v>26438</v>
      </c>
      <c r="G21" s="226"/>
      <c r="H21" s="164">
        <v>27400</v>
      </c>
      <c r="I21" s="173"/>
      <c r="J21" s="164">
        <v>27749</v>
      </c>
      <c r="K21" s="173"/>
      <c r="L21" s="164">
        <v>27809</v>
      </c>
      <c r="M21" s="173"/>
      <c r="N21" s="164">
        <v>28562</v>
      </c>
      <c r="O21" s="173"/>
      <c r="P21" s="164">
        <v>28620</v>
      </c>
      <c r="Q21" s="164"/>
      <c r="R21" s="164">
        <v>27554</v>
      </c>
      <c r="S21" s="164"/>
      <c r="T21" s="164">
        <v>26949</v>
      </c>
      <c r="U21" s="20"/>
      <c r="V21" s="164">
        <v>27046</v>
      </c>
      <c r="W21" s="35"/>
      <c r="X21" s="164">
        <v>27199</v>
      </c>
    </row>
    <row r="22" spans="1:24" ht="14.25" customHeight="1">
      <c r="A22" s="20"/>
      <c r="B22" s="20" t="s">
        <v>628</v>
      </c>
      <c r="C22" s="29"/>
      <c r="D22" s="252">
        <v>24</v>
      </c>
      <c r="E22" s="29"/>
      <c r="F22" s="252">
        <v>119</v>
      </c>
      <c r="G22" s="226"/>
      <c r="H22" s="478" t="s">
        <v>7</v>
      </c>
      <c r="I22" s="479"/>
      <c r="J22" s="478" t="s">
        <v>7</v>
      </c>
      <c r="K22" s="479"/>
      <c r="L22" s="478" t="s">
        <v>7</v>
      </c>
      <c r="M22" s="479"/>
      <c r="N22" s="478" t="s">
        <v>7</v>
      </c>
      <c r="O22" s="478">
        <v>0</v>
      </c>
      <c r="P22" s="478" t="s">
        <v>7</v>
      </c>
      <c r="Q22" s="478">
        <v>0</v>
      </c>
      <c r="R22" s="478" t="s">
        <v>7</v>
      </c>
      <c r="S22" s="478"/>
      <c r="T22" s="478" t="s">
        <v>7</v>
      </c>
      <c r="U22" s="480"/>
      <c r="V22" s="480" t="s">
        <v>7</v>
      </c>
      <c r="W22" s="38"/>
      <c r="X22" s="480" t="s">
        <v>7</v>
      </c>
    </row>
    <row r="23" spans="1:24" ht="5.25" customHeight="1">
      <c r="A23" s="20"/>
      <c r="B23" s="20"/>
      <c r="C23" s="226"/>
      <c r="D23" s="226"/>
      <c r="E23" s="29"/>
      <c r="F23" s="226"/>
      <c r="G23" s="226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20"/>
      <c r="T23" s="20"/>
      <c r="U23" s="20"/>
      <c r="V23" s="20"/>
      <c r="W23" s="36"/>
      <c r="X23" s="226"/>
    </row>
    <row r="24" spans="1:24" ht="32.25" customHeight="1">
      <c r="A24" s="20" t="s">
        <v>621</v>
      </c>
      <c r="B24" s="20"/>
      <c r="C24" s="29"/>
      <c r="D24" s="12"/>
      <c r="E24" s="29"/>
      <c r="F24" s="12"/>
      <c r="G24" s="29"/>
      <c r="H24" s="12"/>
      <c r="I24" s="29"/>
      <c r="J24" s="12"/>
      <c r="K24" s="29"/>
      <c r="L24" s="12"/>
      <c r="M24" s="29"/>
      <c r="N24" s="12"/>
      <c r="O24" s="29"/>
      <c r="P24" s="12"/>
      <c r="Q24" s="29"/>
      <c r="R24" s="12"/>
      <c r="S24" s="29"/>
      <c r="U24" s="29"/>
      <c r="V24" s="29"/>
      <c r="W24" s="26"/>
      <c r="X24" s="12"/>
    </row>
    <row r="25" spans="1:24" ht="4.5" customHeight="1">
      <c r="A25" s="20"/>
      <c r="B25" s="20"/>
      <c r="C25" s="170"/>
      <c r="D25" s="170"/>
      <c r="E25" s="170"/>
      <c r="F25" s="17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9"/>
      <c r="T25" s="29"/>
      <c r="U25" s="29"/>
      <c r="V25" s="29"/>
      <c r="W25" s="170"/>
      <c r="X25" s="170"/>
    </row>
    <row r="26" spans="1:24" ht="15">
      <c r="A26" s="29"/>
      <c r="B26" s="177" t="s">
        <v>290</v>
      </c>
      <c r="C26" s="274"/>
      <c r="D26" s="274">
        <v>16.3</v>
      </c>
      <c r="E26" s="274"/>
      <c r="F26" s="274">
        <v>16.2</v>
      </c>
      <c r="G26" s="275"/>
      <c r="H26" s="275">
        <v>16.6</v>
      </c>
      <c r="I26" s="275"/>
      <c r="J26" s="275">
        <v>16.9</v>
      </c>
      <c r="K26" s="275"/>
      <c r="L26" s="275">
        <v>17</v>
      </c>
      <c r="M26" s="275"/>
      <c r="N26" s="275">
        <v>17.5</v>
      </c>
      <c r="O26" s="275"/>
      <c r="P26" s="275">
        <v>17.9</v>
      </c>
      <c r="Q26" s="43"/>
      <c r="R26" s="275">
        <v>17.6</v>
      </c>
      <c r="S26" s="43"/>
      <c r="T26" s="275">
        <v>17</v>
      </c>
      <c r="U26" s="43"/>
      <c r="V26" s="275">
        <v>17.1</v>
      </c>
      <c r="W26" s="260"/>
      <c r="X26" s="274">
        <v>17.2</v>
      </c>
    </row>
    <row r="27" spans="1:24" ht="4.5" customHeight="1">
      <c r="A27" s="20"/>
      <c r="B27" s="20"/>
      <c r="C27" s="251"/>
      <c r="D27" s="251"/>
      <c r="E27" s="251"/>
      <c r="F27" s="251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45"/>
      <c r="R27" s="239"/>
      <c r="S27" s="45"/>
      <c r="T27" s="45"/>
      <c r="U27" s="45"/>
      <c r="V27" s="45"/>
      <c r="W27" s="170"/>
      <c r="X27" s="251"/>
    </row>
    <row r="28" spans="1:24" ht="14.25">
      <c r="A28" s="20"/>
      <c r="B28" s="20" t="s">
        <v>512</v>
      </c>
      <c r="C28" s="257"/>
      <c r="D28" s="257">
        <v>3.7</v>
      </c>
      <c r="E28" s="257"/>
      <c r="F28" s="257">
        <v>3.7</v>
      </c>
      <c r="G28" s="258"/>
      <c r="H28" s="257">
        <v>3.9</v>
      </c>
      <c r="I28" s="257"/>
      <c r="J28" s="257">
        <v>3.7</v>
      </c>
      <c r="K28" s="257"/>
      <c r="L28" s="257">
        <v>3.7</v>
      </c>
      <c r="M28" s="257"/>
      <c r="N28" s="257">
        <v>3.9</v>
      </c>
      <c r="O28" s="257"/>
      <c r="P28" s="257">
        <v>4.4</v>
      </c>
      <c r="Q28" s="45"/>
      <c r="R28" s="257">
        <v>4.2</v>
      </c>
      <c r="S28" s="45"/>
      <c r="T28" s="257">
        <v>4</v>
      </c>
      <c r="U28" s="45"/>
      <c r="V28" s="257">
        <v>3.9</v>
      </c>
      <c r="W28" s="35"/>
      <c r="X28" s="257">
        <v>3.4</v>
      </c>
    </row>
    <row r="29" spans="1:24" ht="14.25">
      <c r="A29" s="20"/>
      <c r="B29" s="20" t="s">
        <v>607</v>
      </c>
      <c r="C29" s="45"/>
      <c r="D29" s="272">
        <v>21.4</v>
      </c>
      <c r="E29" s="45"/>
      <c r="F29" s="272">
        <v>21.1</v>
      </c>
      <c r="G29" s="45"/>
      <c r="H29" s="272">
        <v>21.5</v>
      </c>
      <c r="I29" s="45"/>
      <c r="J29" s="272">
        <v>21</v>
      </c>
      <c r="K29" s="45"/>
      <c r="L29" s="272">
        <v>21.1</v>
      </c>
      <c r="M29" s="45"/>
      <c r="N29" s="272">
        <v>21.4</v>
      </c>
      <c r="O29" s="45"/>
      <c r="P29" s="272">
        <v>23.4</v>
      </c>
      <c r="Q29" s="45"/>
      <c r="R29" s="272">
        <v>22.2</v>
      </c>
      <c r="S29" s="45"/>
      <c r="T29" s="272">
        <v>20.5</v>
      </c>
      <c r="U29" s="45"/>
      <c r="V29" s="272">
        <v>18.9</v>
      </c>
      <c r="W29" s="35"/>
      <c r="X29" s="257">
        <v>17.2</v>
      </c>
    </row>
    <row r="30" spans="1:24" ht="4.5" customHeight="1">
      <c r="A30" s="20"/>
      <c r="B30" s="20"/>
      <c r="C30" s="251"/>
      <c r="D30" s="251"/>
      <c r="E30" s="251"/>
      <c r="F30" s="251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45"/>
      <c r="R30" s="239"/>
      <c r="S30" s="45"/>
      <c r="T30" s="239"/>
      <c r="U30" s="45"/>
      <c r="V30" s="45"/>
      <c r="W30" s="170"/>
      <c r="X30" s="251"/>
    </row>
    <row r="31" spans="1:24" ht="14.25">
      <c r="A31" s="20"/>
      <c r="B31" s="20" t="s">
        <v>286</v>
      </c>
      <c r="C31" s="257"/>
      <c r="D31" s="257">
        <v>18</v>
      </c>
      <c r="E31" s="257"/>
      <c r="F31" s="257">
        <v>17.8</v>
      </c>
      <c r="G31" s="45"/>
      <c r="H31" s="257">
        <v>18.2</v>
      </c>
      <c r="I31" s="257"/>
      <c r="J31" s="257">
        <v>17.8</v>
      </c>
      <c r="K31" s="257"/>
      <c r="L31" s="257">
        <v>17.8</v>
      </c>
      <c r="M31" s="257"/>
      <c r="N31" s="257">
        <v>18.2</v>
      </c>
      <c r="O31" s="257"/>
      <c r="P31" s="257">
        <v>19.8</v>
      </c>
      <c r="Q31" s="257"/>
      <c r="R31" s="257">
        <v>18.9</v>
      </c>
      <c r="S31" s="45"/>
      <c r="T31" s="257">
        <v>17.6</v>
      </c>
      <c r="U31" s="258"/>
      <c r="V31" s="257">
        <v>16.48</v>
      </c>
      <c r="W31" s="35"/>
      <c r="X31" s="257">
        <v>15</v>
      </c>
    </row>
    <row r="32" spans="1:24" ht="14.25">
      <c r="A32" s="20"/>
      <c r="B32" s="20" t="s">
        <v>117</v>
      </c>
      <c r="C32" s="257"/>
      <c r="D32" s="257">
        <v>32.1</v>
      </c>
      <c r="E32" s="257"/>
      <c r="F32" s="257">
        <v>30.7</v>
      </c>
      <c r="G32" s="226"/>
      <c r="H32" s="257">
        <v>30.8</v>
      </c>
      <c r="I32" s="257"/>
      <c r="J32" s="257">
        <v>31.9</v>
      </c>
      <c r="K32" s="257"/>
      <c r="L32" s="257">
        <v>31.6</v>
      </c>
      <c r="M32" s="257"/>
      <c r="N32" s="257">
        <v>33.3</v>
      </c>
      <c r="O32" s="257"/>
      <c r="P32" s="257">
        <v>34.3</v>
      </c>
      <c r="Q32" s="257"/>
      <c r="R32" s="257">
        <v>33.3</v>
      </c>
      <c r="S32" s="258"/>
      <c r="T32" s="257">
        <v>31.6</v>
      </c>
      <c r="U32" s="258"/>
      <c r="V32" s="257">
        <v>30.7</v>
      </c>
      <c r="W32" s="35"/>
      <c r="X32" s="257">
        <v>28.8</v>
      </c>
    </row>
    <row r="33" spans="1:24" ht="14.25">
      <c r="A33" s="20"/>
      <c r="B33" s="20" t="s">
        <v>118</v>
      </c>
      <c r="C33" s="257"/>
      <c r="D33" s="257">
        <v>30.6</v>
      </c>
      <c r="E33" s="257"/>
      <c r="F33" s="257">
        <v>30.1</v>
      </c>
      <c r="G33" s="273"/>
      <c r="H33" s="257">
        <v>31.2</v>
      </c>
      <c r="I33" s="257"/>
      <c r="J33" s="257">
        <v>31.9</v>
      </c>
      <c r="K33" s="257"/>
      <c r="L33" s="257">
        <v>32</v>
      </c>
      <c r="M33" s="257"/>
      <c r="N33" s="257">
        <v>32.5</v>
      </c>
      <c r="O33" s="257"/>
      <c r="P33" s="257">
        <v>32.6</v>
      </c>
      <c r="Q33" s="257"/>
      <c r="R33" s="257">
        <v>31.6</v>
      </c>
      <c r="S33" s="258"/>
      <c r="T33" s="257">
        <v>30</v>
      </c>
      <c r="U33" s="258"/>
      <c r="V33" s="257">
        <v>30.2</v>
      </c>
      <c r="W33" s="35"/>
      <c r="X33" s="257">
        <v>30.1</v>
      </c>
    </row>
    <row r="34" spans="1:24" ht="14.25">
      <c r="A34" s="20"/>
      <c r="B34" s="20" t="s">
        <v>119</v>
      </c>
      <c r="C34" s="257"/>
      <c r="D34" s="257">
        <v>20.9</v>
      </c>
      <c r="E34" s="257"/>
      <c r="F34" s="257">
        <v>21.4</v>
      </c>
      <c r="G34" s="273"/>
      <c r="H34" s="257">
        <v>22.1</v>
      </c>
      <c r="I34" s="257"/>
      <c r="J34" s="257">
        <v>23.3</v>
      </c>
      <c r="K34" s="257"/>
      <c r="L34" s="257">
        <v>23.6</v>
      </c>
      <c r="M34" s="257"/>
      <c r="N34" s="257">
        <v>24.3</v>
      </c>
      <c r="O34" s="257"/>
      <c r="P34" s="257">
        <v>24.3</v>
      </c>
      <c r="Q34" s="257"/>
      <c r="R34" s="257">
        <v>23.9</v>
      </c>
      <c r="S34" s="258"/>
      <c r="T34" s="257">
        <v>22.8</v>
      </c>
      <c r="U34" s="258"/>
      <c r="V34" s="257">
        <v>22.5</v>
      </c>
      <c r="W34" s="35"/>
      <c r="X34" s="257">
        <v>22.9</v>
      </c>
    </row>
    <row r="35" spans="1:24" ht="14.25">
      <c r="A35" s="20"/>
      <c r="B35" s="20" t="s">
        <v>120</v>
      </c>
      <c r="C35" s="257"/>
      <c r="D35" s="257">
        <v>14.2</v>
      </c>
      <c r="E35" s="257"/>
      <c r="F35" s="257">
        <v>14.2</v>
      </c>
      <c r="G35" s="273"/>
      <c r="H35" s="257">
        <v>14.6</v>
      </c>
      <c r="I35" s="257"/>
      <c r="J35" s="257">
        <v>14.5</v>
      </c>
      <c r="K35" s="257"/>
      <c r="L35" s="257">
        <v>14.5</v>
      </c>
      <c r="M35" s="257"/>
      <c r="N35" s="257">
        <v>15.1</v>
      </c>
      <c r="O35" s="257"/>
      <c r="P35" s="257">
        <v>15.1</v>
      </c>
      <c r="Q35" s="257"/>
      <c r="R35" s="257">
        <v>15.6</v>
      </c>
      <c r="S35" s="258"/>
      <c r="T35" s="257">
        <v>15.7</v>
      </c>
      <c r="U35" s="258"/>
      <c r="V35" s="257">
        <v>16.5</v>
      </c>
      <c r="W35" s="35"/>
      <c r="X35" s="257">
        <v>17.2</v>
      </c>
    </row>
    <row r="36" spans="1:24" ht="14.25">
      <c r="A36" s="20"/>
      <c r="B36" s="20" t="s">
        <v>603</v>
      </c>
      <c r="C36" s="257"/>
      <c r="D36" s="257">
        <v>6.5</v>
      </c>
      <c r="E36" s="257"/>
      <c r="F36" s="257">
        <v>6.6</v>
      </c>
      <c r="G36" s="226"/>
      <c r="H36" s="257">
        <v>6.8</v>
      </c>
      <c r="I36" s="257"/>
      <c r="J36" s="257">
        <v>6.8</v>
      </c>
      <c r="K36" s="257"/>
      <c r="L36" s="257">
        <v>6.8</v>
      </c>
      <c r="M36" s="257"/>
      <c r="N36" s="257">
        <v>6.9</v>
      </c>
      <c r="O36" s="257"/>
      <c r="P36" s="257">
        <v>6.9</v>
      </c>
      <c r="Q36" s="257"/>
      <c r="R36" s="257">
        <v>6.7</v>
      </c>
      <c r="S36" s="258"/>
      <c r="T36" s="257">
        <v>6.6</v>
      </c>
      <c r="U36" s="258"/>
      <c r="V36" s="257">
        <v>6.7</v>
      </c>
      <c r="W36" s="35"/>
      <c r="X36" s="257">
        <v>6.9</v>
      </c>
    </row>
    <row r="37" spans="1:24" ht="16.5" customHeight="1">
      <c r="A37" s="20"/>
      <c r="B37" s="20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35"/>
      <c r="X37" s="162"/>
    </row>
    <row r="38" spans="1:24" ht="5.25" customHeight="1">
      <c r="A38" s="20"/>
      <c r="B38" s="20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36"/>
      <c r="X38" s="162"/>
    </row>
    <row r="39" spans="1:24" ht="27" customHeight="1">
      <c r="A39" s="20" t="s">
        <v>334</v>
      </c>
      <c r="B39" s="20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26"/>
      <c r="X39" s="162"/>
    </row>
    <row r="40" spans="1:24" ht="4.5" customHeight="1">
      <c r="A40" s="20"/>
      <c r="B40" s="20"/>
      <c r="C40" s="170"/>
      <c r="D40" s="170"/>
      <c r="E40" s="170"/>
      <c r="F40" s="17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9"/>
      <c r="T40" s="29"/>
      <c r="U40" s="29"/>
      <c r="V40" s="29"/>
      <c r="W40" s="170"/>
      <c r="X40" s="170"/>
    </row>
    <row r="41" spans="1:24" ht="14.25">
      <c r="A41" s="20"/>
      <c r="B41" s="20" t="s">
        <v>512</v>
      </c>
      <c r="C41" s="169"/>
      <c r="D41" s="169">
        <f aca="true" t="shared" si="0" ref="D41:V41">SUM(D13/D$11*100)</f>
        <v>2.074119434805289</v>
      </c>
      <c r="E41" s="169"/>
      <c r="F41" s="169">
        <f t="shared" si="0"/>
        <v>2.1218425300684354</v>
      </c>
      <c r="G41" s="169"/>
      <c r="H41" s="169">
        <f t="shared" si="0"/>
        <v>2.1846879095945635</v>
      </c>
      <c r="I41" s="169"/>
      <c r="J41" s="169">
        <f>SUM(J13/185713*100)</f>
        <v>2.0224755402152783</v>
      </c>
      <c r="K41" s="169"/>
      <c r="L41" s="169">
        <f t="shared" si="0"/>
        <v>2.030941550081538</v>
      </c>
      <c r="M41" s="169"/>
      <c r="N41" s="169">
        <f t="shared" si="0"/>
        <v>2.059493024048065</v>
      </c>
      <c r="O41" s="169"/>
      <c r="P41" s="169">
        <f t="shared" si="0"/>
        <v>2.204545111058494</v>
      </c>
      <c r="Q41" s="169"/>
      <c r="R41" s="169">
        <f t="shared" si="0"/>
        <v>2.1060339177453713</v>
      </c>
      <c r="S41" s="169"/>
      <c r="T41" s="169">
        <f t="shared" si="0"/>
        <v>2.021681649920677</v>
      </c>
      <c r="U41" s="169"/>
      <c r="V41" s="169">
        <f t="shared" si="0"/>
        <v>1.96123941046768</v>
      </c>
      <c r="W41" s="169"/>
      <c r="X41" s="169">
        <f>SUM(X13/X$11*100)</f>
        <v>1.7153597885547909</v>
      </c>
    </row>
    <row r="42" spans="1:24" ht="14.25">
      <c r="A42" s="20"/>
      <c r="B42" s="20" t="s">
        <v>607</v>
      </c>
      <c r="C42" s="169"/>
      <c r="D42" s="169">
        <f>SUM(D14/D$11*100)</f>
        <v>7.719829443650632</v>
      </c>
      <c r="E42" s="169"/>
      <c r="F42" s="169">
        <f>SUM(F14/F$11*100)</f>
        <v>7.796193984039287</v>
      </c>
      <c r="G42" s="169"/>
      <c r="H42" s="169">
        <f>SUM(H14/H$11*100)</f>
        <v>7.795376193675585</v>
      </c>
      <c r="I42" s="169"/>
      <c r="J42" s="169">
        <f aca="true" t="shared" si="1" ref="J42:J49">SUM(J14/185713*100)</f>
        <v>7.611745004388491</v>
      </c>
      <c r="K42" s="169"/>
      <c r="L42" s="169">
        <f>SUM(L14/L$11*100)</f>
        <v>7.6372199811175</v>
      </c>
      <c r="M42" s="169"/>
      <c r="N42" s="169">
        <f>SUM(N14/N$11*100)</f>
        <v>7.550958257844398</v>
      </c>
      <c r="O42" s="169"/>
      <c r="P42" s="169">
        <f>SUM(P14/P$11*100)</f>
        <v>8.016665071360562</v>
      </c>
      <c r="Q42" s="169"/>
      <c r="R42" s="169">
        <f>SUM(R14/R$11*100)</f>
        <v>7.820436670489923</v>
      </c>
      <c r="S42" s="169"/>
      <c r="T42" s="169">
        <f>SUM(T14/T$11*100)</f>
        <v>7.452670544685351</v>
      </c>
      <c r="U42" s="169"/>
      <c r="V42" s="169">
        <f>SUM(V14/V$11*100)</f>
        <v>6.721385844050344</v>
      </c>
      <c r="W42" s="169"/>
      <c r="X42" s="169">
        <f>SUM(X14/X$11*100)</f>
        <v>5.971115826273752</v>
      </c>
    </row>
    <row r="43" spans="1:24" ht="4.5" customHeight="1">
      <c r="A43" s="20"/>
      <c r="B43" s="20"/>
      <c r="C43" s="251"/>
      <c r="D43" s="251"/>
      <c r="E43" s="251"/>
      <c r="F43" s="251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45"/>
      <c r="V43" s="45"/>
      <c r="W43" s="170"/>
      <c r="X43" s="251"/>
    </row>
    <row r="44" spans="1:24" ht="14.25">
      <c r="A44" s="20"/>
      <c r="B44" s="20" t="s">
        <v>286</v>
      </c>
      <c r="C44" s="169"/>
      <c r="D44" s="169">
        <f aca="true" t="shared" si="2" ref="D44:P44">SUM(D16/D$11*100)</f>
        <v>9.79394887845592</v>
      </c>
      <c r="E44" s="169"/>
      <c r="F44" s="169">
        <f t="shared" si="2"/>
        <v>9.918036514107724</v>
      </c>
      <c r="G44" s="169"/>
      <c r="H44" s="169">
        <f t="shared" si="2"/>
        <v>9.980064103270148</v>
      </c>
      <c r="I44" s="169"/>
      <c r="J44" s="169">
        <f t="shared" si="1"/>
        <v>9.634220544603771</v>
      </c>
      <c r="K44" s="169"/>
      <c r="L44" s="169">
        <f t="shared" si="2"/>
        <v>9.66816153119904</v>
      </c>
      <c r="M44" s="169"/>
      <c r="N44" s="169">
        <f t="shared" si="2"/>
        <v>9.610451281892463</v>
      </c>
      <c r="O44" s="169"/>
      <c r="P44" s="169">
        <f t="shared" si="2"/>
        <v>10.221210182419055</v>
      </c>
      <c r="Q44" s="169"/>
      <c r="R44" s="169">
        <f>SUM(R16/R$11*100)</f>
        <v>9.926470588235293</v>
      </c>
      <c r="S44" s="169"/>
      <c r="T44" s="169">
        <f>SUM(T16/T$11*100)</f>
        <v>9.474352194606029</v>
      </c>
      <c r="U44" s="169"/>
      <c r="V44" s="169">
        <f aca="true" t="shared" si="3" ref="V44:X49">SUM(V16/V$11*100)</f>
        <v>8.682625254518024</v>
      </c>
      <c r="W44" s="169"/>
      <c r="X44" s="169">
        <f t="shared" si="3"/>
        <v>7.686475614828543</v>
      </c>
    </row>
    <row r="45" spans="1:24" ht="14.25">
      <c r="A45" s="20"/>
      <c r="B45" s="20" t="s">
        <v>117</v>
      </c>
      <c r="C45" s="169"/>
      <c r="D45" s="169">
        <f aca="true" t="shared" si="4" ref="D45:P45">SUM(D17/D$11*100)</f>
        <v>11.235853121952326</v>
      </c>
      <c r="E45" s="169"/>
      <c r="F45" s="169">
        <f t="shared" si="4"/>
        <v>10.952527112748108</v>
      </c>
      <c r="G45" s="169"/>
      <c r="H45" s="169">
        <f t="shared" si="4"/>
        <v>11.064973400447181</v>
      </c>
      <c r="I45" s="169"/>
      <c r="J45" s="169">
        <f t="shared" si="1"/>
        <v>11.442386908832445</v>
      </c>
      <c r="K45" s="169"/>
      <c r="L45" s="169">
        <f t="shared" si="4"/>
        <v>11.305896489571712</v>
      </c>
      <c r="M45" s="169"/>
      <c r="N45" s="169">
        <f t="shared" si="4"/>
        <v>11.699881798520675</v>
      </c>
      <c r="O45" s="169"/>
      <c r="P45" s="169">
        <f t="shared" si="4"/>
        <v>11.922478198882613</v>
      </c>
      <c r="Q45" s="169"/>
      <c r="R45" s="169">
        <f>SUM(R17/R$11*100)</f>
        <v>11.932144027527446</v>
      </c>
      <c r="S45" s="169"/>
      <c r="T45" s="169">
        <f>SUM(T17/T$11*100)</f>
        <v>11.71390798519302</v>
      </c>
      <c r="U45" s="169"/>
      <c r="V45" s="169">
        <f t="shared" si="3"/>
        <v>11.504214712988068</v>
      </c>
      <c r="W45" s="169"/>
      <c r="X45" s="169">
        <f t="shared" si="3"/>
        <v>10.700728159173595</v>
      </c>
    </row>
    <row r="46" spans="1:24" ht="14.25">
      <c r="A46" s="20"/>
      <c r="B46" s="20" t="s">
        <v>118</v>
      </c>
      <c r="C46" s="169"/>
      <c r="D46" s="169">
        <f aca="true" t="shared" si="5" ref="D46:P46">SUM(D18/D$11*100)</f>
        <v>27.36783016942233</v>
      </c>
      <c r="E46" s="169"/>
      <c r="F46" s="169">
        <f t="shared" si="5"/>
        <v>27.487324648159518</v>
      </c>
      <c r="G46" s="169"/>
      <c r="H46" s="169">
        <f t="shared" si="5"/>
        <v>28.197178134396584</v>
      </c>
      <c r="I46" s="169"/>
      <c r="J46" s="169">
        <f t="shared" si="1"/>
        <v>28.377657999170765</v>
      </c>
      <c r="K46" s="169"/>
      <c r="L46" s="169">
        <f t="shared" si="5"/>
        <v>28.61449660973307</v>
      </c>
      <c r="M46" s="169"/>
      <c r="N46" s="169">
        <f t="shared" si="5"/>
        <v>28.56449723078194</v>
      </c>
      <c r="O46" s="169"/>
      <c r="P46" s="169">
        <f t="shared" si="5"/>
        <v>28.6968700094207</v>
      </c>
      <c r="Q46" s="169"/>
      <c r="R46" s="169">
        <f>SUM(R18/R$11*100)</f>
        <v>28.76249385548091</v>
      </c>
      <c r="S46" s="169"/>
      <c r="T46" s="169">
        <f>SUM(T18/T$11*100)</f>
        <v>28.952406134320462</v>
      </c>
      <c r="U46" s="169"/>
      <c r="V46" s="169">
        <f t="shared" si="3"/>
        <v>29.266144091489338</v>
      </c>
      <c r="W46" s="169"/>
      <c r="X46" s="169">
        <f t="shared" si="3"/>
        <v>29.436479563631003</v>
      </c>
    </row>
    <row r="47" spans="1:24" ht="14.25">
      <c r="A47" s="20"/>
      <c r="B47" s="20" t="s">
        <v>119</v>
      </c>
      <c r="C47" s="169"/>
      <c r="D47" s="169">
        <f>SUM(D19/D$11*100)</f>
        <v>20.699235671679027</v>
      </c>
      <c r="E47" s="169"/>
      <c r="F47" s="169">
        <f>SUM(F19/F$11*100)</f>
        <v>20.345929108973923</v>
      </c>
      <c r="G47" s="169"/>
      <c r="H47" s="169">
        <f>SUM(H19/H$11*100)</f>
        <v>19.83566653082354</v>
      </c>
      <c r="I47" s="169"/>
      <c r="J47" s="169">
        <f t="shared" si="1"/>
        <v>20.331909990146084</v>
      </c>
      <c r="K47" s="169"/>
      <c r="L47" s="169">
        <f>SUM(L19/L$11*100)</f>
        <v>20.561539781992963</v>
      </c>
      <c r="M47" s="169"/>
      <c r="N47" s="169">
        <f>SUM(N19/N$11*100)</f>
        <v>20.85094741840743</v>
      </c>
      <c r="O47" s="169"/>
      <c r="P47" s="169">
        <f>SUM(P19/P$11*100)</f>
        <v>21.009677630617787</v>
      </c>
      <c r="Q47" s="169"/>
      <c r="R47" s="169">
        <f>SUM(R19/R$11*100)</f>
        <v>21.452564312633132</v>
      </c>
      <c r="S47" s="169"/>
      <c r="T47" s="169">
        <f>SUM(T19/T$11*100)</f>
        <v>21.488101533580117</v>
      </c>
      <c r="U47" s="169"/>
      <c r="V47" s="169">
        <f t="shared" si="3"/>
        <v>21.521938662474813</v>
      </c>
      <c r="W47" s="169"/>
      <c r="X47" s="169">
        <f t="shared" si="3"/>
        <v>22.28230252038898</v>
      </c>
    </row>
    <row r="48" spans="1:24" ht="14.25">
      <c r="A48" s="20"/>
      <c r="B48" s="20" t="s">
        <v>120</v>
      </c>
      <c r="C48" s="169"/>
      <c r="D48" s="169">
        <f aca="true" t="shared" si="6" ref="D48:P48">SUM(D20/D$11*100)</f>
        <v>16.319657072872015</v>
      </c>
      <c r="E48" s="169"/>
      <c r="F48" s="169">
        <f t="shared" si="6"/>
        <v>16.201145897278494</v>
      </c>
      <c r="G48" s="169"/>
      <c r="H48" s="169">
        <f t="shared" si="6"/>
        <v>15.832516438854071</v>
      </c>
      <c r="I48" s="169"/>
      <c r="J48" s="169">
        <f t="shared" si="1"/>
        <v>15.111489233387001</v>
      </c>
      <c r="K48" s="169"/>
      <c r="L48" s="169">
        <f t="shared" si="6"/>
        <v>14.932194661402454</v>
      </c>
      <c r="M48" s="169"/>
      <c r="N48" s="169">
        <f t="shared" si="6"/>
        <v>14.53155566567047</v>
      </c>
      <c r="O48" s="169"/>
      <c r="P48" s="169">
        <f t="shared" si="6"/>
        <v>13.73155532269684</v>
      </c>
      <c r="Q48" s="169"/>
      <c r="R48" s="169">
        <f>SUM(R20/R$11*100)</f>
        <v>13.817487301327217</v>
      </c>
      <c r="S48" s="169"/>
      <c r="T48" s="169">
        <f>SUM(T20/T$11*100)</f>
        <v>14.120042305658382</v>
      </c>
      <c r="U48" s="169"/>
      <c r="V48" s="169">
        <f t="shared" si="3"/>
        <v>14.758352938694125</v>
      </c>
      <c r="W48" s="169"/>
      <c r="X48" s="169">
        <f t="shared" si="3"/>
        <v>15.573550394616992</v>
      </c>
    </row>
    <row r="49" spans="1:24" ht="14.25">
      <c r="A49" s="20"/>
      <c r="B49" s="20" t="s">
        <v>603</v>
      </c>
      <c r="C49" s="169"/>
      <c r="D49" s="169">
        <f aca="true" t="shared" si="7" ref="D49:T49">SUM(D21/D$11*100)</f>
        <v>14.569866866253884</v>
      </c>
      <c r="E49" s="169"/>
      <c r="F49" s="169">
        <f t="shared" si="7"/>
        <v>15.027396948821137</v>
      </c>
      <c r="G49" s="169"/>
      <c r="H49" s="169">
        <f t="shared" si="7"/>
        <v>15.089601392208479</v>
      </c>
      <c r="I49" s="169"/>
      <c r="J49" s="169">
        <f t="shared" si="1"/>
        <v>14.94187267450313</v>
      </c>
      <c r="K49" s="169"/>
      <c r="L49" s="169">
        <f t="shared" si="7"/>
        <v>14.917710926100764</v>
      </c>
      <c r="M49" s="169"/>
      <c r="N49" s="169">
        <f t="shared" si="7"/>
        <v>14.742666604727026</v>
      </c>
      <c r="O49" s="169"/>
      <c r="P49" s="169">
        <f t="shared" si="7"/>
        <v>14.418208655963003</v>
      </c>
      <c r="Q49" s="169"/>
      <c r="R49" s="169">
        <f t="shared" si="7"/>
        <v>14.108839914796</v>
      </c>
      <c r="S49" s="169"/>
      <c r="T49" s="169">
        <f t="shared" si="7"/>
        <v>14.251189846641987</v>
      </c>
      <c r="U49" s="169"/>
      <c r="V49" s="169">
        <f t="shared" si="3"/>
        <v>14.266724339835632</v>
      </c>
      <c r="W49" s="169"/>
      <c r="X49" s="169">
        <f t="shared" si="3"/>
        <v>14.320463747360884</v>
      </c>
    </row>
    <row r="50" spans="1:24" ht="16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3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17" customFormat="1" ht="30" customHeight="1">
      <c r="A52" s="1"/>
      <c r="B52" s="186" t="s">
        <v>1142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 s="29"/>
      <c r="B53" s="20" t="s">
        <v>1143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6.5">
      <c r="A54" s="29"/>
      <c r="B54" s="259" t="s">
        <v>856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0" ht="14.25">
      <c r="B55" s="282" t="s">
        <v>1144</v>
      </c>
      <c r="T55" s="29"/>
    </row>
    <row r="56" spans="1:24" ht="14.25">
      <c r="A56" s="29"/>
      <c r="B56" s="20" t="s">
        <v>388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showGridLines="0" view="pageBreakPreview" zoomScale="60" zoomScalePageLayoutView="0" workbookViewId="0" topLeftCell="I16">
      <selection activeCell="Y22" sqref="Y22"/>
    </sheetView>
  </sheetViews>
  <sheetFormatPr defaultColWidth="9.140625" defaultRowHeight="12.75"/>
  <cols>
    <col min="1" max="1" width="1.57421875" style="0" customWidth="1"/>
    <col min="3" max="3" width="0.71875" style="1" customWidth="1"/>
    <col min="4" max="4" width="7.8515625" style="0" customWidth="1"/>
    <col min="5" max="5" width="5.28125" style="0" customWidth="1"/>
    <col min="6" max="6" width="0.71875" style="0" customWidth="1"/>
    <col min="7" max="7" width="7.140625" style="0" customWidth="1"/>
    <col min="8" max="8" width="5.57421875" style="0" customWidth="1"/>
    <col min="9" max="9" width="0.71875" style="0" customWidth="1"/>
    <col min="10" max="10" width="7.8515625" style="0" customWidth="1"/>
    <col min="11" max="11" width="5.28125" style="0" customWidth="1"/>
    <col min="12" max="12" width="0.71875" style="0" customWidth="1"/>
    <col min="13" max="13" width="8.00390625" style="0" customWidth="1"/>
    <col min="14" max="14" width="5.421875" style="0" customWidth="1"/>
    <col min="15" max="15" width="0.71875" style="0" customWidth="1"/>
    <col min="17" max="17" width="6.28125" style="0" customWidth="1"/>
    <col min="18" max="18" width="1.421875" style="0" customWidth="1"/>
    <col min="19" max="19" width="7.00390625" style="0" customWidth="1"/>
    <col min="20" max="20" width="6.421875" style="0" customWidth="1"/>
    <col min="21" max="21" width="0.9921875" style="0" customWidth="1"/>
    <col min="22" max="22" width="8.28125" style="0" customWidth="1"/>
    <col min="23" max="23" width="7.00390625" style="0" customWidth="1"/>
    <col min="24" max="140" width="9.140625" style="17" customWidth="1"/>
  </cols>
  <sheetData>
    <row r="1" spans="1:17" ht="15.75">
      <c r="A1" s="240" t="s">
        <v>890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03" t="s">
        <v>8</v>
      </c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12.75">
      <c r="A5" s="1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7"/>
      <c r="C6" s="147"/>
      <c r="D6" s="147"/>
      <c r="E6" s="147"/>
      <c r="F6" s="147"/>
      <c r="G6" s="147" t="s">
        <v>562</v>
      </c>
      <c r="H6" s="147"/>
      <c r="I6" s="147"/>
      <c r="J6" s="147"/>
      <c r="K6" s="147"/>
      <c r="L6" s="147"/>
      <c r="M6" s="147"/>
      <c r="N6" s="147"/>
      <c r="O6" s="147"/>
      <c r="P6" s="147" t="s">
        <v>562</v>
      </c>
      <c r="Q6" s="147"/>
    </row>
    <row r="7" spans="1:19" ht="12.75">
      <c r="A7" s="1"/>
      <c r="B7" s="147" t="s">
        <v>104</v>
      </c>
      <c r="C7" s="147"/>
      <c r="D7" s="147" t="s">
        <v>2</v>
      </c>
      <c r="E7" s="147"/>
      <c r="F7" s="147"/>
      <c r="G7" s="147" t="s">
        <v>376</v>
      </c>
      <c r="H7" s="147"/>
      <c r="I7" s="147"/>
      <c r="J7" s="147" t="s">
        <v>104</v>
      </c>
      <c r="K7" s="147"/>
      <c r="L7" s="147"/>
      <c r="M7" s="147" t="s">
        <v>2</v>
      </c>
      <c r="N7" s="147"/>
      <c r="O7" s="147"/>
      <c r="P7" s="147" t="s">
        <v>376</v>
      </c>
      <c r="Q7" s="147"/>
      <c r="R7" s="1"/>
      <c r="S7" s="1"/>
    </row>
    <row r="8" spans="1:19" ht="14.25">
      <c r="A8" s="1"/>
      <c r="B8" s="7"/>
      <c r="C8" s="147"/>
      <c r="D8" s="147"/>
      <c r="E8" s="147"/>
      <c r="F8" s="147"/>
      <c r="G8" s="143" t="s">
        <v>622</v>
      </c>
      <c r="H8" s="147"/>
      <c r="I8" s="147"/>
      <c r="J8" s="147"/>
      <c r="K8" s="147"/>
      <c r="L8" s="147"/>
      <c r="M8" s="147"/>
      <c r="N8" s="147"/>
      <c r="O8" s="147"/>
      <c r="P8" s="143" t="s">
        <v>622</v>
      </c>
      <c r="Q8" s="147"/>
      <c r="R8" s="1"/>
      <c r="S8" s="1"/>
    </row>
    <row r="9" spans="1:19" ht="12.75">
      <c r="A9" s="5"/>
      <c r="B9" s="5"/>
      <c r="D9" s="5"/>
      <c r="E9" s="1"/>
      <c r="F9" s="1"/>
      <c r="G9" s="5"/>
      <c r="H9" s="1"/>
      <c r="I9" s="1"/>
      <c r="J9" s="5"/>
      <c r="K9" s="1"/>
      <c r="L9" s="1"/>
      <c r="M9" s="5"/>
      <c r="N9" s="1"/>
      <c r="O9" s="1"/>
      <c r="P9" s="5"/>
      <c r="Q9" s="1"/>
      <c r="R9" s="1"/>
      <c r="S9" s="1"/>
    </row>
    <row r="10" spans="1:19" ht="12.75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2" ht="12.75">
      <c r="A11" s="42" t="s">
        <v>290</v>
      </c>
      <c r="B11" s="42"/>
      <c r="D11" s="27">
        <v>189931</v>
      </c>
      <c r="E11" s="42"/>
      <c r="F11" s="1"/>
      <c r="G11" s="288">
        <v>17.2</v>
      </c>
      <c r="H11" s="42"/>
      <c r="I11" s="1"/>
      <c r="J11" s="1"/>
      <c r="K11" s="42"/>
      <c r="L11" s="1"/>
      <c r="M11" s="1"/>
      <c r="N11" s="42"/>
      <c r="O11" s="1"/>
      <c r="P11" s="1"/>
      <c r="Q11" s="42"/>
      <c r="R11" s="1"/>
      <c r="S11" s="1"/>
      <c r="V11" s="287"/>
    </row>
    <row r="12" spans="1:22" ht="12.75">
      <c r="A12" s="1"/>
      <c r="B12" s="1"/>
      <c r="D12" s="1"/>
      <c r="E12" s="1"/>
      <c r="F12" s="1"/>
      <c r="G12" s="4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287"/>
    </row>
    <row r="13" spans="1:23" ht="12.75">
      <c r="A13" s="1"/>
      <c r="B13" s="42" t="s">
        <v>293</v>
      </c>
      <c r="D13" s="373">
        <v>1000</v>
      </c>
      <c r="E13" s="1"/>
      <c r="F13" s="1"/>
      <c r="G13" s="288">
        <v>1.6</v>
      </c>
      <c r="H13" s="1"/>
      <c r="I13" s="1"/>
      <c r="J13" s="42" t="s">
        <v>120</v>
      </c>
      <c r="K13" s="1"/>
      <c r="L13" s="1"/>
      <c r="M13" s="27">
        <v>29579</v>
      </c>
      <c r="N13" s="1"/>
      <c r="O13" s="1">
        <v>29579</v>
      </c>
      <c r="P13" s="374">
        <v>17.2</v>
      </c>
      <c r="Q13" s="1"/>
      <c r="R13" s="1"/>
      <c r="S13" s="288"/>
      <c r="T13" s="1"/>
      <c r="U13" s="1"/>
      <c r="V13" s="377"/>
      <c r="W13" s="1"/>
    </row>
    <row r="14" spans="1:23" ht="12.75">
      <c r="A14" s="1"/>
      <c r="B14" s="42"/>
      <c r="D14" s="375"/>
      <c r="E14" s="1"/>
      <c r="F14" s="1"/>
      <c r="G14" s="376"/>
      <c r="H14" s="1"/>
      <c r="I14" s="1"/>
      <c r="J14" s="42"/>
      <c r="K14" s="1"/>
      <c r="L14" s="1"/>
      <c r="M14" s="375"/>
      <c r="N14" s="1"/>
      <c r="O14" s="1"/>
      <c r="P14" s="36"/>
      <c r="Q14" s="1"/>
      <c r="R14" s="1"/>
      <c r="S14" s="288"/>
      <c r="T14" s="1"/>
      <c r="U14" s="1"/>
      <c r="V14" s="377"/>
      <c r="W14" s="1"/>
    </row>
    <row r="15" spans="1:23" ht="14.25">
      <c r="A15" s="1"/>
      <c r="B15" s="393" t="s">
        <v>294</v>
      </c>
      <c r="C15" s="194"/>
      <c r="D15" s="375">
        <v>158</v>
      </c>
      <c r="E15" s="1"/>
      <c r="F15" s="1"/>
      <c r="G15" s="289">
        <v>0.5</v>
      </c>
      <c r="H15" s="1"/>
      <c r="I15" s="194"/>
      <c r="J15" s="1">
        <v>30</v>
      </c>
      <c r="K15" s="1"/>
      <c r="L15" s="194"/>
      <c r="M15" s="12">
        <v>6944</v>
      </c>
      <c r="N15" s="1"/>
      <c r="O15" s="194">
        <v>6944</v>
      </c>
      <c r="P15" s="36">
        <v>19</v>
      </c>
      <c r="Q15" s="1"/>
      <c r="R15" s="56"/>
      <c r="S15" s="36"/>
      <c r="T15" s="1"/>
      <c r="U15" s="1"/>
      <c r="V15" s="377"/>
      <c r="W15" s="1"/>
    </row>
    <row r="16" spans="1:23" ht="12.75">
      <c r="A16" s="1"/>
      <c r="B16" s="29">
        <v>14</v>
      </c>
      <c r="C16" s="42"/>
      <c r="D16" s="375">
        <v>842</v>
      </c>
      <c r="E16" s="1"/>
      <c r="F16" s="1"/>
      <c r="G16" s="289">
        <v>2.7</v>
      </c>
      <c r="H16" s="1"/>
      <c r="I16" s="42"/>
      <c r="J16" s="1">
        <v>31</v>
      </c>
      <c r="K16" s="1"/>
      <c r="L16" s="42"/>
      <c r="M16" s="12">
        <v>6778</v>
      </c>
      <c r="N16" s="1"/>
      <c r="O16" s="42">
        <v>6778</v>
      </c>
      <c r="P16" s="36">
        <v>19.4</v>
      </c>
      <c r="Q16" s="56"/>
      <c r="R16" s="56"/>
      <c r="S16" s="36"/>
      <c r="T16" s="1"/>
      <c r="U16" s="1"/>
      <c r="V16" s="377"/>
      <c r="W16" s="1"/>
    </row>
    <row r="17" spans="1:23" ht="12.75">
      <c r="A17" s="1"/>
      <c r="B17" s="204"/>
      <c r="C17" s="42"/>
      <c r="D17" s="375"/>
      <c r="E17" s="1"/>
      <c r="F17" s="1"/>
      <c r="G17" s="289"/>
      <c r="H17" s="204"/>
      <c r="I17" s="42"/>
      <c r="J17" s="1">
        <v>32</v>
      </c>
      <c r="K17" s="204"/>
      <c r="L17" s="42"/>
      <c r="M17" s="12">
        <v>5926</v>
      </c>
      <c r="N17" s="1"/>
      <c r="O17" s="42">
        <v>5926</v>
      </c>
      <c r="P17" s="36">
        <v>17.7</v>
      </c>
      <c r="Q17" s="56"/>
      <c r="R17" s="56"/>
      <c r="S17" s="36"/>
      <c r="T17" s="1"/>
      <c r="U17" s="1"/>
      <c r="V17" s="377"/>
      <c r="W17" s="1"/>
    </row>
    <row r="18" spans="1:23" ht="12.75">
      <c r="A18" s="1"/>
      <c r="B18" s="42" t="s">
        <v>512</v>
      </c>
      <c r="D18" s="373">
        <v>3258</v>
      </c>
      <c r="E18" s="1"/>
      <c r="F18" s="1"/>
      <c r="G18" s="288">
        <v>3.4</v>
      </c>
      <c r="H18" s="1"/>
      <c r="I18" s="1"/>
      <c r="J18" s="1">
        <v>33</v>
      </c>
      <c r="K18" s="1"/>
      <c r="L18" s="1"/>
      <c r="M18" s="12">
        <v>5175</v>
      </c>
      <c r="N18" s="1"/>
      <c r="O18" s="1">
        <v>5175</v>
      </c>
      <c r="P18" s="36">
        <v>15.7</v>
      </c>
      <c r="Q18" s="56"/>
      <c r="R18" s="56"/>
      <c r="S18" s="36"/>
      <c r="T18" s="1"/>
      <c r="U18" s="1"/>
      <c r="V18" s="377"/>
      <c r="W18" s="1"/>
    </row>
    <row r="19" spans="1:23" ht="12.75">
      <c r="A19" s="1"/>
      <c r="B19" s="42" t="s">
        <v>286</v>
      </c>
      <c r="D19" s="373">
        <v>14599</v>
      </c>
      <c r="E19" s="1"/>
      <c r="F19" s="1"/>
      <c r="G19" s="288">
        <v>15</v>
      </c>
      <c r="H19" s="1"/>
      <c r="I19" s="1"/>
      <c r="J19" s="1">
        <v>34</v>
      </c>
      <c r="K19" s="1"/>
      <c r="L19" s="1"/>
      <c r="M19" s="12">
        <v>4756</v>
      </c>
      <c r="N19" s="1"/>
      <c r="O19" s="1">
        <v>4756</v>
      </c>
      <c r="P19" s="35">
        <v>14.1</v>
      </c>
      <c r="Q19" s="56"/>
      <c r="R19" s="56"/>
      <c r="S19" s="36"/>
      <c r="T19" s="1"/>
      <c r="U19" s="1"/>
      <c r="V19" s="377"/>
      <c r="W19" s="1"/>
    </row>
    <row r="20" spans="1:23" ht="12.75">
      <c r="A20" s="1"/>
      <c r="B20" s="45"/>
      <c r="D20" s="375"/>
      <c r="E20" s="1"/>
      <c r="F20" s="1"/>
      <c r="G20" s="376"/>
      <c r="H20" s="45"/>
      <c r="I20" s="1"/>
      <c r="J20" s="1"/>
      <c r="K20" s="45"/>
      <c r="L20" s="1"/>
      <c r="M20" s="9"/>
      <c r="N20" s="1"/>
      <c r="O20" s="1"/>
      <c r="P20" s="36"/>
      <c r="Q20" s="45"/>
      <c r="R20" s="56"/>
      <c r="S20" s="289"/>
      <c r="T20" s="1"/>
      <c r="U20" s="1"/>
      <c r="V20" s="377"/>
      <c r="W20" s="1"/>
    </row>
    <row r="21" spans="1:23" ht="12.75">
      <c r="A21" s="1"/>
      <c r="B21" s="42" t="s">
        <v>295</v>
      </c>
      <c r="D21" s="373">
        <v>33923</v>
      </c>
      <c r="E21" s="1"/>
      <c r="F21" s="1"/>
      <c r="G21" s="288">
        <v>20.2</v>
      </c>
      <c r="H21" s="1"/>
      <c r="I21" s="1"/>
      <c r="J21" s="42" t="s">
        <v>296</v>
      </c>
      <c r="K21" s="1"/>
      <c r="L21" s="1"/>
      <c r="M21" s="27">
        <v>18872</v>
      </c>
      <c r="N21" s="1"/>
      <c r="O21" s="1">
        <v>18872</v>
      </c>
      <c r="P21" s="374">
        <v>10</v>
      </c>
      <c r="Q21" s="1"/>
      <c r="R21" s="1"/>
      <c r="S21" s="288"/>
      <c r="T21" s="377"/>
      <c r="U21" s="377"/>
      <c r="V21" s="377"/>
      <c r="W21" s="1"/>
    </row>
    <row r="22" spans="1:23" ht="12.75">
      <c r="A22" s="1"/>
      <c r="B22" s="1"/>
      <c r="D22" s="375"/>
      <c r="E22" s="1"/>
      <c r="F22" s="1"/>
      <c r="G22" s="376"/>
      <c r="H22" s="1"/>
      <c r="I22" s="1"/>
      <c r="J22" s="1"/>
      <c r="K22" s="1"/>
      <c r="L22" s="1"/>
      <c r="M22" s="375"/>
      <c r="N22" s="1"/>
      <c r="O22" s="1"/>
      <c r="P22" s="36"/>
      <c r="Q22" s="1"/>
      <c r="R22" s="1"/>
      <c r="S22" s="289"/>
      <c r="T22" s="377"/>
      <c r="U22" s="377"/>
      <c r="V22" s="377"/>
      <c r="W22" s="1"/>
    </row>
    <row r="23" spans="1:23" ht="12.75">
      <c r="A23" s="1"/>
      <c r="B23" s="1">
        <v>15</v>
      </c>
      <c r="D23" s="375">
        <v>2258</v>
      </c>
      <c r="E23" s="1"/>
      <c r="F23" s="1"/>
      <c r="G23" s="36">
        <v>7.1</v>
      </c>
      <c r="H23" s="1"/>
      <c r="I23" s="1"/>
      <c r="J23" s="1">
        <v>35</v>
      </c>
      <c r="K23" s="1"/>
      <c r="L23" s="1"/>
      <c r="M23" s="12">
        <v>4427</v>
      </c>
      <c r="N23" s="1"/>
      <c r="O23" s="1">
        <v>4427</v>
      </c>
      <c r="P23" s="36">
        <v>12.8</v>
      </c>
      <c r="Q23" s="1"/>
      <c r="R23" s="1"/>
      <c r="S23" s="36"/>
      <c r="T23" s="377"/>
      <c r="U23" s="377"/>
      <c r="V23" s="377"/>
      <c r="W23" s="1"/>
    </row>
    <row r="24" spans="1:23" ht="12.75">
      <c r="A24" s="1"/>
      <c r="B24" s="1">
        <v>16</v>
      </c>
      <c r="D24" s="375">
        <v>4494</v>
      </c>
      <c r="E24" s="1"/>
      <c r="F24" s="1"/>
      <c r="G24" s="36">
        <v>13.8</v>
      </c>
      <c r="H24" s="56"/>
      <c r="I24" s="1"/>
      <c r="J24" s="1">
        <v>36</v>
      </c>
      <c r="K24" s="1"/>
      <c r="L24" s="1"/>
      <c r="M24" s="12">
        <v>4213</v>
      </c>
      <c r="N24" s="1"/>
      <c r="O24" s="1">
        <v>4213</v>
      </c>
      <c r="P24" s="35">
        <v>11.8</v>
      </c>
      <c r="Q24" s="56"/>
      <c r="R24" s="1"/>
      <c r="S24" s="36"/>
      <c r="T24" s="377"/>
      <c r="U24" s="377"/>
      <c r="V24" s="377"/>
      <c r="W24" s="1"/>
    </row>
    <row r="25" spans="1:23" ht="12.75">
      <c r="A25" s="1"/>
      <c r="B25" s="1">
        <v>17</v>
      </c>
      <c r="D25" s="375">
        <v>6847</v>
      </c>
      <c r="E25" s="1"/>
      <c r="F25" s="1"/>
      <c r="G25" s="36">
        <v>20.6</v>
      </c>
      <c r="H25" s="56"/>
      <c r="I25" s="1"/>
      <c r="J25" s="1">
        <v>37</v>
      </c>
      <c r="K25" s="1"/>
      <c r="L25" s="1"/>
      <c r="M25" s="12">
        <v>3699</v>
      </c>
      <c r="N25" s="1"/>
      <c r="O25" s="1">
        <v>3699</v>
      </c>
      <c r="P25" s="36">
        <v>9.9</v>
      </c>
      <c r="Q25" s="56"/>
      <c r="R25" s="1"/>
      <c r="S25" s="36"/>
      <c r="T25" s="377"/>
      <c r="U25" s="377"/>
      <c r="V25" s="377"/>
      <c r="W25" s="1"/>
    </row>
    <row r="26" spans="1:23" ht="12.75">
      <c r="A26" s="1"/>
      <c r="B26" s="1">
        <v>18</v>
      </c>
      <c r="D26" s="375">
        <v>9304</v>
      </c>
      <c r="E26" s="1"/>
      <c r="F26" s="1"/>
      <c r="G26" s="35">
        <v>26.8</v>
      </c>
      <c r="H26" s="56"/>
      <c r="I26" s="1"/>
      <c r="J26" s="1">
        <v>38</v>
      </c>
      <c r="K26" s="1"/>
      <c r="L26" s="1"/>
      <c r="M26" s="12">
        <v>3376</v>
      </c>
      <c r="N26" s="1"/>
      <c r="O26" s="1">
        <v>3376</v>
      </c>
      <c r="P26" s="36">
        <v>8.5</v>
      </c>
      <c r="Q26" s="56"/>
      <c r="R26" s="1"/>
      <c r="S26" s="36"/>
      <c r="T26" s="377"/>
      <c r="U26" s="377"/>
      <c r="V26" s="377"/>
      <c r="W26" s="1"/>
    </row>
    <row r="27" spans="1:23" ht="12.75">
      <c r="A27" s="1"/>
      <c r="B27" s="1">
        <v>19</v>
      </c>
      <c r="D27" s="375">
        <v>11020</v>
      </c>
      <c r="E27" s="1"/>
      <c r="F27" s="1"/>
      <c r="G27" s="36">
        <v>30.7</v>
      </c>
      <c r="H27" s="56"/>
      <c r="I27" s="1"/>
      <c r="J27" s="1">
        <v>39</v>
      </c>
      <c r="K27" s="1"/>
      <c r="L27" s="1"/>
      <c r="M27" s="12">
        <v>3157</v>
      </c>
      <c r="N27" s="1"/>
      <c r="O27" s="1">
        <v>3157</v>
      </c>
      <c r="P27" s="36">
        <v>7.8</v>
      </c>
      <c r="Q27" s="56"/>
      <c r="R27" s="1"/>
      <c r="S27" s="36"/>
      <c r="T27" s="377"/>
      <c r="U27" s="377"/>
      <c r="V27" s="377"/>
      <c r="W27" s="1"/>
    </row>
    <row r="28" spans="1:23" ht="12.75">
      <c r="A28" s="1"/>
      <c r="B28" s="1"/>
      <c r="D28" s="375"/>
      <c r="E28" s="1"/>
      <c r="F28" s="1"/>
      <c r="G28" s="376"/>
      <c r="H28" s="1"/>
      <c r="I28" s="1"/>
      <c r="J28" s="1"/>
      <c r="K28" s="1"/>
      <c r="L28" s="1"/>
      <c r="M28" s="9"/>
      <c r="N28" s="1"/>
      <c r="O28" s="1"/>
      <c r="P28" s="36"/>
      <c r="Q28" s="1"/>
      <c r="R28" s="1"/>
      <c r="S28" s="289"/>
      <c r="T28" s="377"/>
      <c r="U28" s="377"/>
      <c r="V28" s="377"/>
      <c r="W28" s="1"/>
    </row>
    <row r="29" spans="1:23" ht="12.75">
      <c r="A29" s="1"/>
      <c r="B29" s="42" t="s">
        <v>118</v>
      </c>
      <c r="D29" s="373">
        <f>SUM(D31:D35)</f>
        <v>55909</v>
      </c>
      <c r="E29" s="1"/>
      <c r="F29" s="1"/>
      <c r="G29" s="288">
        <v>30.1</v>
      </c>
      <c r="H29" s="1"/>
      <c r="I29" s="1"/>
      <c r="J29" s="42" t="s">
        <v>297</v>
      </c>
      <c r="K29" s="1"/>
      <c r="L29" s="1"/>
      <c r="M29" s="27">
        <v>7644</v>
      </c>
      <c r="N29" s="1"/>
      <c r="O29" s="1">
        <v>7644</v>
      </c>
      <c r="P29" s="374">
        <v>3.7</v>
      </c>
      <c r="Q29" s="1"/>
      <c r="R29" s="1"/>
      <c r="S29" s="288"/>
      <c r="T29" s="377"/>
      <c r="U29" s="377"/>
      <c r="V29" s="377"/>
      <c r="W29" s="1"/>
    </row>
    <row r="30" spans="1:23" ht="12.75">
      <c r="A30" s="1"/>
      <c r="B30" s="1"/>
      <c r="D30" s="375"/>
      <c r="E30" s="1"/>
      <c r="F30" s="1"/>
      <c r="G30" s="376"/>
      <c r="H30" s="1"/>
      <c r="I30" s="1"/>
      <c r="J30" s="1"/>
      <c r="K30" s="1"/>
      <c r="L30" s="1"/>
      <c r="M30" s="375"/>
      <c r="N30" s="1"/>
      <c r="O30" s="1"/>
      <c r="P30" s="36"/>
      <c r="Q30" s="1"/>
      <c r="R30" s="1"/>
      <c r="S30" s="289"/>
      <c r="T30" s="377"/>
      <c r="U30" s="377"/>
      <c r="V30" s="377"/>
      <c r="W30" s="1"/>
    </row>
    <row r="31" spans="1:23" ht="12.75">
      <c r="A31" s="1"/>
      <c r="B31" s="1">
        <v>20</v>
      </c>
      <c r="D31" s="375">
        <v>11829</v>
      </c>
      <c r="E31" s="1"/>
      <c r="F31" s="1"/>
      <c r="G31" s="35">
        <v>32.6</v>
      </c>
      <c r="H31" s="1"/>
      <c r="I31" s="1"/>
      <c r="J31" s="1">
        <v>40</v>
      </c>
      <c r="K31" s="1"/>
      <c r="L31" s="1"/>
      <c r="M31" s="12">
        <v>2577</v>
      </c>
      <c r="N31" s="1"/>
      <c r="O31" s="1">
        <v>2577</v>
      </c>
      <c r="P31" s="36">
        <v>6.4</v>
      </c>
      <c r="Q31" s="1"/>
      <c r="R31" s="1"/>
      <c r="S31" s="36"/>
      <c r="T31" s="377"/>
      <c r="U31" s="377"/>
      <c r="V31" s="377"/>
      <c r="W31" s="1"/>
    </row>
    <row r="32" spans="1:23" ht="12.75">
      <c r="A32" s="1"/>
      <c r="B32" s="1">
        <v>21</v>
      </c>
      <c r="D32" s="375">
        <v>11455</v>
      </c>
      <c r="E32" s="1"/>
      <c r="F32" s="1"/>
      <c r="G32" s="36">
        <v>31.4</v>
      </c>
      <c r="H32" s="56"/>
      <c r="I32" s="1"/>
      <c r="J32" s="1">
        <v>41</v>
      </c>
      <c r="K32" s="1"/>
      <c r="L32" s="1"/>
      <c r="M32" s="12">
        <v>1981</v>
      </c>
      <c r="N32" s="1"/>
      <c r="O32" s="1">
        <v>1981</v>
      </c>
      <c r="P32" s="36">
        <v>4.8</v>
      </c>
      <c r="Q32" s="56"/>
      <c r="R32" s="1"/>
      <c r="S32" s="36"/>
      <c r="T32" s="377"/>
      <c r="U32" s="377"/>
      <c r="V32" s="377"/>
      <c r="W32" s="1"/>
    </row>
    <row r="33" spans="1:23" ht="12.75">
      <c r="A33" s="1"/>
      <c r="B33" s="1">
        <v>22</v>
      </c>
      <c r="D33" s="375">
        <v>11431</v>
      </c>
      <c r="E33" s="1"/>
      <c r="F33" s="1"/>
      <c r="G33" s="36">
        <v>30.5</v>
      </c>
      <c r="H33" s="56"/>
      <c r="I33" s="1"/>
      <c r="J33" s="1">
        <v>42</v>
      </c>
      <c r="K33" s="1"/>
      <c r="L33" s="1"/>
      <c r="M33" s="12">
        <v>1468</v>
      </c>
      <c r="N33" s="1"/>
      <c r="O33" s="1">
        <v>1468</v>
      </c>
      <c r="P33" s="36">
        <v>3.6</v>
      </c>
      <c r="Q33" s="56"/>
      <c r="R33" s="1"/>
      <c r="S33" s="36"/>
      <c r="T33" s="377"/>
      <c r="U33" s="377"/>
      <c r="V33" s="377"/>
      <c r="W33" s="1"/>
    </row>
    <row r="34" spans="1:23" ht="12.75">
      <c r="A34" s="1"/>
      <c r="B34" s="1">
        <v>23</v>
      </c>
      <c r="D34" s="375">
        <v>10946</v>
      </c>
      <c r="E34" s="1"/>
      <c r="F34" s="1"/>
      <c r="G34" s="36">
        <v>29.4</v>
      </c>
      <c r="H34" s="56"/>
      <c r="I34" s="1"/>
      <c r="J34" s="1">
        <v>43</v>
      </c>
      <c r="K34" s="1"/>
      <c r="L34" s="1"/>
      <c r="M34" s="12">
        <v>1012</v>
      </c>
      <c r="N34" s="1"/>
      <c r="O34" s="1">
        <v>1012</v>
      </c>
      <c r="P34" s="35">
        <v>2.4</v>
      </c>
      <c r="Q34" s="56"/>
      <c r="R34" s="1"/>
      <c r="S34" s="36"/>
      <c r="T34" s="377"/>
      <c r="U34" s="377"/>
      <c r="V34" s="377"/>
      <c r="W34" s="1"/>
    </row>
    <row r="35" spans="1:23" ht="12.75">
      <c r="A35" s="1"/>
      <c r="B35" s="1">
        <v>24</v>
      </c>
      <c r="D35" s="375">
        <v>10248</v>
      </c>
      <c r="E35" s="1"/>
      <c r="F35" s="1"/>
      <c r="G35" s="36">
        <v>26.9</v>
      </c>
      <c r="H35" s="56"/>
      <c r="I35" s="1"/>
      <c r="J35" s="1">
        <v>44</v>
      </c>
      <c r="K35" s="1"/>
      <c r="L35" s="1"/>
      <c r="M35" s="12">
        <v>606</v>
      </c>
      <c r="N35" s="1"/>
      <c r="O35" s="1">
        <v>606</v>
      </c>
      <c r="P35" s="36">
        <v>1.4</v>
      </c>
      <c r="Q35" s="56"/>
      <c r="R35" s="1"/>
      <c r="S35" s="36"/>
      <c r="T35" s="377"/>
      <c r="U35" s="377"/>
      <c r="V35" s="377"/>
      <c r="W35" s="1"/>
    </row>
    <row r="36" spans="1:23" ht="12.75">
      <c r="A36" s="1"/>
      <c r="B36" s="1"/>
      <c r="D36" s="375"/>
      <c r="E36" s="1"/>
      <c r="F36" s="1"/>
      <c r="G36" s="376"/>
      <c r="H36" s="1"/>
      <c r="I36" s="1"/>
      <c r="J36" s="1"/>
      <c r="K36" s="1"/>
      <c r="L36" s="1"/>
      <c r="M36" s="9"/>
      <c r="N36" s="1"/>
      <c r="O36" s="1"/>
      <c r="P36" s="36"/>
      <c r="Q36" s="1"/>
      <c r="R36" s="1"/>
      <c r="S36" s="289"/>
      <c r="T36" s="377"/>
      <c r="U36" s="377"/>
      <c r="V36" s="377"/>
      <c r="W36" s="1"/>
    </row>
    <row r="37" spans="1:23" ht="12.75">
      <c r="A37" s="1"/>
      <c r="B37" s="42" t="s">
        <v>119</v>
      </c>
      <c r="D37" s="373">
        <f>SUM(D39:D43)</f>
        <v>42321</v>
      </c>
      <c r="E37" s="1"/>
      <c r="F37" s="1"/>
      <c r="G37" s="288">
        <v>22.9</v>
      </c>
      <c r="H37" s="1"/>
      <c r="I37" s="1"/>
      <c r="J37" s="42" t="s">
        <v>298</v>
      </c>
      <c r="K37" s="1"/>
      <c r="L37" s="1"/>
      <c r="M37" s="27">
        <v>660</v>
      </c>
      <c r="N37" s="1"/>
      <c r="O37" s="1">
        <v>660</v>
      </c>
      <c r="P37" s="374">
        <v>0.3</v>
      </c>
      <c r="Q37" s="1"/>
      <c r="R37" s="1"/>
      <c r="S37" s="288"/>
      <c r="T37" s="377"/>
      <c r="U37" s="377"/>
      <c r="V37" s="377"/>
      <c r="W37" s="1"/>
    </row>
    <row r="38" spans="1:23" ht="12.75">
      <c r="A38" s="1"/>
      <c r="B38" s="1"/>
      <c r="D38" s="375"/>
      <c r="E38" s="1"/>
      <c r="F38" s="1"/>
      <c r="G38" s="376"/>
      <c r="H38" s="1"/>
      <c r="I38" s="1"/>
      <c r="J38" s="1"/>
      <c r="K38" s="1"/>
      <c r="L38" s="1"/>
      <c r="M38" s="375"/>
      <c r="N38" s="1"/>
      <c r="O38" s="1"/>
      <c r="P38" s="36"/>
      <c r="Q38" s="1"/>
      <c r="R38" s="1"/>
      <c r="S38" s="289"/>
      <c r="T38" s="377"/>
      <c r="U38" s="377"/>
      <c r="V38" s="377"/>
      <c r="W38" s="1"/>
    </row>
    <row r="39" spans="1:23" ht="12.75">
      <c r="A39" s="1"/>
      <c r="B39" s="1">
        <v>25</v>
      </c>
      <c r="D39" s="375">
        <v>9557</v>
      </c>
      <c r="E39" s="1"/>
      <c r="F39" s="1"/>
      <c r="G39" s="36">
        <v>24.9</v>
      </c>
      <c r="H39" s="1"/>
      <c r="I39" s="1"/>
      <c r="J39" s="1">
        <v>45</v>
      </c>
      <c r="K39" s="1"/>
      <c r="L39" s="1"/>
      <c r="M39" s="1">
        <v>347</v>
      </c>
      <c r="N39" s="1"/>
      <c r="O39" s="1">
        <v>347</v>
      </c>
      <c r="P39" s="36">
        <v>0.8</v>
      </c>
      <c r="Q39" s="1"/>
      <c r="R39" s="1"/>
      <c r="S39" s="36"/>
      <c r="T39" s="377"/>
      <c r="U39" s="377"/>
      <c r="V39" s="377"/>
      <c r="W39" s="1"/>
    </row>
    <row r="40" spans="1:23" ht="12.75">
      <c r="A40" s="1"/>
      <c r="B40" s="1">
        <v>26</v>
      </c>
      <c r="D40" s="375">
        <v>9065</v>
      </c>
      <c r="E40" s="1"/>
      <c r="F40" s="1"/>
      <c r="G40" s="36">
        <v>24.4</v>
      </c>
      <c r="H40" s="56"/>
      <c r="I40" s="1"/>
      <c r="J40" s="1">
        <v>46</v>
      </c>
      <c r="K40" s="1"/>
      <c r="L40" s="1"/>
      <c r="M40" s="1">
        <v>172</v>
      </c>
      <c r="N40" s="1"/>
      <c r="O40" s="1">
        <v>172</v>
      </c>
      <c r="P40" s="36">
        <v>0.4</v>
      </c>
      <c r="Q40" s="1"/>
      <c r="R40" s="1"/>
      <c r="S40" s="36"/>
      <c r="T40" s="377"/>
      <c r="U40" s="377"/>
      <c r="V40" s="377"/>
      <c r="W40" s="1"/>
    </row>
    <row r="41" spans="1:23" ht="12.75">
      <c r="A41" s="1"/>
      <c r="B41" s="1">
        <v>27</v>
      </c>
      <c r="D41" s="375">
        <v>8274</v>
      </c>
      <c r="E41" s="1"/>
      <c r="F41" s="1"/>
      <c r="G41" s="35">
        <v>23</v>
      </c>
      <c r="H41" s="56"/>
      <c r="I41" s="1"/>
      <c r="J41" s="1">
        <v>47</v>
      </c>
      <c r="K41" s="1"/>
      <c r="L41" s="1"/>
      <c r="M41" s="1">
        <v>86</v>
      </c>
      <c r="N41" s="1"/>
      <c r="O41" s="1">
        <v>86</v>
      </c>
      <c r="P41" s="36">
        <v>0.2</v>
      </c>
      <c r="Q41" s="1"/>
      <c r="R41" s="1"/>
      <c r="S41" s="36"/>
      <c r="T41" s="377"/>
      <c r="U41" s="377"/>
      <c r="V41" s="377"/>
      <c r="W41" s="1"/>
    </row>
    <row r="42" spans="1:23" ht="12.75">
      <c r="A42" s="1"/>
      <c r="B42" s="1">
        <v>28</v>
      </c>
      <c r="D42" s="375">
        <v>7981</v>
      </c>
      <c r="E42" s="1"/>
      <c r="F42" s="1"/>
      <c r="G42" s="36">
        <v>22.1</v>
      </c>
      <c r="H42" s="56"/>
      <c r="I42" s="1"/>
      <c r="J42" s="1">
        <v>48</v>
      </c>
      <c r="K42" s="1"/>
      <c r="L42" s="1"/>
      <c r="M42" s="1">
        <v>34</v>
      </c>
      <c r="N42" s="1"/>
      <c r="O42" s="1">
        <v>34</v>
      </c>
      <c r="P42" s="36">
        <v>0.1</v>
      </c>
      <c r="Q42" s="1"/>
      <c r="R42" s="1"/>
      <c r="S42" s="36"/>
      <c r="T42" s="377"/>
      <c r="U42" s="377"/>
      <c r="V42" s="377"/>
      <c r="W42" s="1"/>
    </row>
    <row r="43" spans="1:23" ht="12.75">
      <c r="A43" s="1"/>
      <c r="B43" s="1">
        <v>29</v>
      </c>
      <c r="D43" s="375">
        <v>7444</v>
      </c>
      <c r="E43" s="1"/>
      <c r="F43" s="1"/>
      <c r="G43" s="36">
        <v>20.2</v>
      </c>
      <c r="H43" s="56"/>
      <c r="I43" s="1"/>
      <c r="J43" s="1">
        <v>49</v>
      </c>
      <c r="K43" s="1"/>
      <c r="L43" s="1"/>
      <c r="M43" s="1">
        <v>21</v>
      </c>
      <c r="N43" s="1"/>
      <c r="O43" s="1">
        <v>21</v>
      </c>
      <c r="P43" s="36">
        <v>0.1</v>
      </c>
      <c r="Q43" s="1"/>
      <c r="R43" s="1"/>
      <c r="S43" s="36"/>
      <c r="T43" s="377"/>
      <c r="U43" s="377"/>
      <c r="V43" s="377"/>
      <c r="W43" s="1"/>
    </row>
    <row r="44" spans="1:23" ht="12.75">
      <c r="A44" s="1"/>
      <c r="B44" s="1"/>
      <c r="D44" s="9"/>
      <c r="E44" s="1"/>
      <c r="F44" s="1"/>
      <c r="G44" s="9"/>
      <c r="H44" s="1"/>
      <c r="I44" s="1"/>
      <c r="J44" s="42"/>
      <c r="K44" s="1"/>
      <c r="L44" s="1"/>
      <c r="M44" s="12"/>
      <c r="N44" s="1"/>
      <c r="O44" s="1"/>
      <c r="P44" s="36"/>
      <c r="Q44" s="1"/>
      <c r="R44" s="1"/>
      <c r="S44" s="1"/>
      <c r="T44" s="377"/>
      <c r="U44" s="377"/>
      <c r="V44" s="377"/>
      <c r="W44" s="1"/>
    </row>
    <row r="45" spans="1:23" ht="12.75">
      <c r="A45" s="1"/>
      <c r="B45" s="1"/>
      <c r="D45" s="9"/>
      <c r="E45" s="1"/>
      <c r="F45" s="1"/>
      <c r="G45" s="9"/>
      <c r="H45" s="1"/>
      <c r="I45" s="1"/>
      <c r="J45" s="42" t="s">
        <v>299</v>
      </c>
      <c r="K45" s="1"/>
      <c r="L45" s="1"/>
      <c r="M45" s="27">
        <v>23</v>
      </c>
      <c r="N45" s="1"/>
      <c r="O45" s="1">
        <v>23</v>
      </c>
      <c r="P45" s="38" t="s">
        <v>7</v>
      </c>
      <c r="Q45" s="1"/>
      <c r="R45" s="1"/>
      <c r="S45" s="1"/>
      <c r="T45" s="377"/>
      <c r="U45" s="377"/>
      <c r="V45" s="377"/>
      <c r="W45" s="1"/>
    </row>
    <row r="46" spans="1:2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1"/>
      <c r="S46" s="1"/>
      <c r="T46" s="377"/>
      <c r="U46" s="377"/>
      <c r="V46" s="377"/>
      <c r="W46" s="1"/>
    </row>
    <row r="47" spans="1:23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"/>
      <c r="S47" s="1"/>
      <c r="T47" s="1"/>
      <c r="U47" s="1"/>
      <c r="V47" s="1"/>
      <c r="W47" s="1"/>
    </row>
    <row r="48" spans="1:23" ht="13.5">
      <c r="A48" s="445" t="s">
        <v>1134</v>
      </c>
      <c r="B48" s="1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02" t="s">
        <v>1135</v>
      </c>
      <c r="B49" s="10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83" t="s">
        <v>870</v>
      </c>
      <c r="B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04" t="s">
        <v>871</v>
      </c>
      <c r="B51" s="10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92.25" customHeight="1">
      <c r="A53" s="240" t="s">
        <v>885</v>
      </c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03" t="s">
        <v>8</v>
      </c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4" ht="12.75">
      <c r="A56" s="5"/>
      <c r="B56" s="2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1"/>
      <c r="U56" s="1"/>
      <c r="V56" s="1"/>
      <c r="W56" s="1"/>
      <c r="X56" s="1"/>
    </row>
    <row r="57" spans="1:24" ht="16.5" customHeight="1">
      <c r="A57" s="214"/>
      <c r="B57" s="214" t="s">
        <v>605</v>
      </c>
      <c r="C57" s="147"/>
      <c r="D57" s="557" t="s">
        <v>2</v>
      </c>
      <c r="E57" s="557"/>
      <c r="F57" s="147"/>
      <c r="G57" s="557" t="s">
        <v>882</v>
      </c>
      <c r="H57" s="557"/>
      <c r="I57" s="1"/>
      <c r="J57" s="557" t="s">
        <v>883</v>
      </c>
      <c r="K57" s="557"/>
      <c r="L57" s="147"/>
      <c r="M57" s="557" t="s">
        <v>884</v>
      </c>
      <c r="N57" s="557"/>
      <c r="O57" s="2"/>
      <c r="P57" s="557" t="s">
        <v>107</v>
      </c>
      <c r="Q57" s="557"/>
      <c r="R57" s="1"/>
      <c r="S57" s="557" t="s">
        <v>108</v>
      </c>
      <c r="T57" s="557"/>
      <c r="U57" s="481"/>
      <c r="V57" s="557" t="s">
        <v>604</v>
      </c>
      <c r="W57" s="557"/>
      <c r="X57" s="1"/>
    </row>
    <row r="58" spans="1:24" ht="12.75">
      <c r="A58" s="214"/>
      <c r="B58" s="214" t="s">
        <v>606</v>
      </c>
      <c r="C58" s="147"/>
      <c r="D58" s="1"/>
      <c r="E58" s="1"/>
      <c r="F58" s="147"/>
      <c r="G58" s="147"/>
      <c r="H58" s="1"/>
      <c r="I58" s="147"/>
      <c r="J58" s="147"/>
      <c r="K58" s="1"/>
      <c r="L58" s="147"/>
      <c r="M58" s="378"/>
      <c r="N58" s="1"/>
      <c r="O58" s="147"/>
      <c r="P58" s="378"/>
      <c r="Q58" s="1"/>
      <c r="R58" s="147"/>
      <c r="S58" s="378"/>
      <c r="T58" s="1"/>
      <c r="U58" s="1"/>
      <c r="V58" s="378"/>
      <c r="W58" s="1"/>
      <c r="X58" s="1"/>
    </row>
    <row r="59" spans="1:24" ht="12.75">
      <c r="A59" s="214"/>
      <c r="B59" s="214" t="s">
        <v>116</v>
      </c>
      <c r="C59" s="147"/>
      <c r="D59" s="147" t="s">
        <v>594</v>
      </c>
      <c r="E59" s="247" t="s">
        <v>595</v>
      </c>
      <c r="F59" s="147"/>
      <c r="G59" s="147" t="s">
        <v>594</v>
      </c>
      <c r="H59" s="247" t="s">
        <v>595</v>
      </c>
      <c r="I59" s="147"/>
      <c r="J59" s="147" t="s">
        <v>594</v>
      </c>
      <c r="K59" s="247" t="s">
        <v>595</v>
      </c>
      <c r="L59" s="147"/>
      <c r="M59" s="147" t="s">
        <v>594</v>
      </c>
      <c r="N59" s="247" t="s">
        <v>595</v>
      </c>
      <c r="O59" s="147"/>
      <c r="P59" s="147" t="s">
        <v>594</v>
      </c>
      <c r="Q59" s="247" t="s">
        <v>595</v>
      </c>
      <c r="R59" s="147"/>
      <c r="S59" s="147" t="s">
        <v>594</v>
      </c>
      <c r="T59" s="247" t="s">
        <v>595</v>
      </c>
      <c r="U59" s="247"/>
      <c r="V59" s="147" t="s">
        <v>594</v>
      </c>
      <c r="W59" s="247" t="s">
        <v>595</v>
      </c>
      <c r="X59" s="1"/>
    </row>
    <row r="60" spans="1:24" ht="8.25" customHeight="1">
      <c r="A60" s="5"/>
      <c r="B60" s="380"/>
      <c r="D60" s="5"/>
      <c r="E60" s="5"/>
      <c r="F60" s="1"/>
      <c r="G60" s="5"/>
      <c r="H60" s="370"/>
      <c r="I60" s="1"/>
      <c r="J60" s="5"/>
      <c r="K60" s="5"/>
      <c r="L60" s="1"/>
      <c r="M60" s="5"/>
      <c r="N60" s="5"/>
      <c r="O60" s="1"/>
      <c r="P60" s="5"/>
      <c r="Q60" s="370"/>
      <c r="R60" s="1"/>
      <c r="S60" s="5"/>
      <c r="T60" s="370"/>
      <c r="U60" s="4"/>
      <c r="V60" s="5"/>
      <c r="W60" s="370"/>
      <c r="X60" s="1"/>
    </row>
    <row r="61" spans="1:24" ht="21" customHeight="1">
      <c r="A61" s="1"/>
      <c r="B61" s="7">
        <v>0</v>
      </c>
      <c r="D61" s="10">
        <v>121826</v>
      </c>
      <c r="E61" s="517">
        <f>SUM(D61/189931*100)</f>
        <v>64.14224112967341</v>
      </c>
      <c r="F61" s="1"/>
      <c r="G61" s="10">
        <v>3174</v>
      </c>
      <c r="H61" s="517">
        <f>SUM(G61/$G$70*100)</f>
        <v>97.42173112338858</v>
      </c>
      <c r="I61" s="1"/>
      <c r="J61" s="10">
        <v>10371</v>
      </c>
      <c r="K61" s="517">
        <f>SUM(J61/11341*100)</f>
        <v>91.44696234899921</v>
      </c>
      <c r="L61" s="1"/>
      <c r="M61" s="10">
        <v>16513</v>
      </c>
      <c r="N61" s="517">
        <f>SUM(M61/20324*100)</f>
        <v>81.2487699271797</v>
      </c>
      <c r="O61" s="1"/>
      <c r="P61" s="10">
        <v>37009</v>
      </c>
      <c r="Q61" s="517">
        <f>SUM(P61/55909*100)</f>
        <v>66.19506698384875</v>
      </c>
      <c r="R61" s="1"/>
      <c r="S61" s="10">
        <v>23973</v>
      </c>
      <c r="T61" s="517">
        <f>SUM(S61/42321*100)</f>
        <v>56.645636917842204</v>
      </c>
      <c r="U61" s="489"/>
      <c r="V61" s="10">
        <v>30786</v>
      </c>
      <c r="W61" s="517">
        <f>SUM(V61/56778*100)</f>
        <v>54.22170559019338</v>
      </c>
      <c r="X61" s="1"/>
    </row>
    <row r="62" spans="1:24" ht="12.75">
      <c r="A62" s="1"/>
      <c r="B62" s="7">
        <v>1</v>
      </c>
      <c r="D62" s="10">
        <v>50864</v>
      </c>
      <c r="E62" s="517">
        <f aca="true" t="shared" si="0" ref="E62:E68">SUM(D62/189931*100)</f>
        <v>26.780251775644842</v>
      </c>
      <c r="F62" s="1"/>
      <c r="G62" s="10">
        <v>82</v>
      </c>
      <c r="H62" s="517">
        <f aca="true" t="shared" si="1" ref="H62:H68">SUM(G62/$G$70*100)</f>
        <v>2.5168815224063845</v>
      </c>
      <c r="I62" s="1"/>
      <c r="J62" s="10">
        <v>910</v>
      </c>
      <c r="K62" s="517">
        <f aca="true" t="shared" si="2" ref="K62:K68">SUM(J62/11341*100)</f>
        <v>8.023983775681156</v>
      </c>
      <c r="L62" s="1"/>
      <c r="M62" s="10">
        <v>3392</v>
      </c>
      <c r="N62" s="517">
        <f aca="true" t="shared" si="3" ref="N62:N68">SUM(M62/20324*100)</f>
        <v>16.68962802597914</v>
      </c>
      <c r="O62" s="1"/>
      <c r="P62" s="10">
        <v>14902</v>
      </c>
      <c r="Q62" s="517">
        <f aca="true" t="shared" si="4" ref="Q62:Q68">SUM(P62/55909*100)</f>
        <v>26.65402707971883</v>
      </c>
      <c r="R62" s="1"/>
      <c r="S62" s="10">
        <v>13319</v>
      </c>
      <c r="T62" s="517">
        <f aca="true" t="shared" si="5" ref="T62:T68">SUM(S62/42321*100)</f>
        <v>31.471373549774345</v>
      </c>
      <c r="U62" s="489"/>
      <c r="V62" s="10">
        <v>18259</v>
      </c>
      <c r="W62" s="517">
        <f aca="true" t="shared" si="6" ref="W62:W68">SUM(V62/56778*100)</f>
        <v>32.158582549579066</v>
      </c>
      <c r="X62" s="1"/>
    </row>
    <row r="63" spans="1:24" ht="12.75">
      <c r="A63" s="1"/>
      <c r="B63" s="7">
        <v>2</v>
      </c>
      <c r="D63" s="10">
        <v>12803</v>
      </c>
      <c r="E63" s="517">
        <f t="shared" si="0"/>
        <v>6.740869052445361</v>
      </c>
      <c r="F63" s="1"/>
      <c r="G63" s="10">
        <v>2</v>
      </c>
      <c r="H63" s="517">
        <f t="shared" si="1"/>
        <v>0.06138735420503376</v>
      </c>
      <c r="I63" s="1"/>
      <c r="J63" s="10">
        <v>56</v>
      </c>
      <c r="K63" s="517">
        <f t="shared" si="2"/>
        <v>0.4937836169649943</v>
      </c>
      <c r="L63" s="1"/>
      <c r="M63" s="10">
        <v>373</v>
      </c>
      <c r="N63" s="517">
        <f t="shared" si="3"/>
        <v>1.8352686479039557</v>
      </c>
      <c r="O63" s="1"/>
      <c r="P63" s="10">
        <v>3205</v>
      </c>
      <c r="Q63" s="517">
        <f t="shared" si="4"/>
        <v>5.732529646389669</v>
      </c>
      <c r="R63" s="1"/>
      <c r="S63" s="10">
        <v>3695</v>
      </c>
      <c r="T63" s="517">
        <f t="shared" si="5"/>
        <v>8.730890101840693</v>
      </c>
      <c r="U63" s="489"/>
      <c r="V63" s="10">
        <v>5472</v>
      </c>
      <c r="W63" s="517">
        <f t="shared" si="6"/>
        <v>9.637535665222446</v>
      </c>
      <c r="X63" s="1"/>
    </row>
    <row r="64" spans="1:24" ht="12.75">
      <c r="A64" s="1"/>
      <c r="B64" s="7">
        <v>3</v>
      </c>
      <c r="D64" s="10">
        <v>3122</v>
      </c>
      <c r="E64" s="517">
        <f t="shared" si="0"/>
        <v>1.6437548372830135</v>
      </c>
      <c r="F64" s="1"/>
      <c r="G64" s="10">
        <v>0</v>
      </c>
      <c r="H64" s="517">
        <f t="shared" si="1"/>
        <v>0</v>
      </c>
      <c r="I64" s="2"/>
      <c r="J64" s="10">
        <v>2</v>
      </c>
      <c r="K64" s="517">
        <f t="shared" si="2"/>
        <v>0.017635129177321223</v>
      </c>
      <c r="L64" s="1"/>
      <c r="M64" s="10">
        <v>43</v>
      </c>
      <c r="N64" s="517">
        <f t="shared" si="3"/>
        <v>0.21157252509348556</v>
      </c>
      <c r="O64" s="1"/>
      <c r="P64" s="10">
        <v>608</v>
      </c>
      <c r="Q64" s="517">
        <f t="shared" si="4"/>
        <v>1.087481443059257</v>
      </c>
      <c r="R64" s="1"/>
      <c r="S64" s="10">
        <v>939</v>
      </c>
      <c r="T64" s="517">
        <f t="shared" si="5"/>
        <v>2.2187566456369177</v>
      </c>
      <c r="U64" s="489"/>
      <c r="V64" s="10">
        <v>1530</v>
      </c>
      <c r="W64" s="517">
        <f t="shared" si="6"/>
        <v>2.694705695868118</v>
      </c>
      <c r="X64" s="1"/>
    </row>
    <row r="65" spans="1:24" ht="12.75">
      <c r="A65" s="1"/>
      <c r="B65" s="7">
        <v>4</v>
      </c>
      <c r="D65" s="10">
        <v>882</v>
      </c>
      <c r="E65" s="517">
        <f t="shared" si="0"/>
        <v>0.4643791692772638</v>
      </c>
      <c r="F65" s="1"/>
      <c r="G65" s="10">
        <v>0</v>
      </c>
      <c r="H65" s="517">
        <f t="shared" si="1"/>
        <v>0</v>
      </c>
      <c r="I65" s="2"/>
      <c r="J65" s="10">
        <v>2</v>
      </c>
      <c r="K65" s="517">
        <f t="shared" si="2"/>
        <v>0.017635129177321223</v>
      </c>
      <c r="L65" s="1"/>
      <c r="M65" s="10">
        <v>2</v>
      </c>
      <c r="N65" s="517">
        <f t="shared" si="3"/>
        <v>0.0098405825624877</v>
      </c>
      <c r="O65" s="1"/>
      <c r="P65" s="10">
        <v>145</v>
      </c>
      <c r="Q65" s="517">
        <f t="shared" si="4"/>
        <v>0.2593500152032767</v>
      </c>
      <c r="R65" s="1"/>
      <c r="S65" s="10">
        <v>269</v>
      </c>
      <c r="T65" s="517">
        <f t="shared" si="5"/>
        <v>0.6356182509865079</v>
      </c>
      <c r="U65" s="489"/>
      <c r="V65" s="10">
        <v>464</v>
      </c>
      <c r="W65" s="517">
        <f t="shared" si="6"/>
        <v>0.8172179365247103</v>
      </c>
      <c r="X65" s="1"/>
    </row>
    <row r="66" spans="1:24" ht="12.75">
      <c r="A66" s="1"/>
      <c r="B66" s="7">
        <v>5</v>
      </c>
      <c r="D66" s="10">
        <v>279</v>
      </c>
      <c r="E66" s="517">
        <f t="shared" si="0"/>
        <v>0.14689545150607325</v>
      </c>
      <c r="F66" s="1"/>
      <c r="G66" s="10">
        <v>0</v>
      </c>
      <c r="H66" s="517">
        <f t="shared" si="1"/>
        <v>0</v>
      </c>
      <c r="I66" s="2"/>
      <c r="J66" s="10">
        <v>0</v>
      </c>
      <c r="K66" s="517">
        <f t="shared" si="2"/>
        <v>0</v>
      </c>
      <c r="L66" s="1"/>
      <c r="M66" s="10">
        <v>1</v>
      </c>
      <c r="N66" s="517">
        <f t="shared" si="3"/>
        <v>0.00492029128124385</v>
      </c>
      <c r="O66" s="1"/>
      <c r="P66" s="10">
        <v>29</v>
      </c>
      <c r="Q66" s="517">
        <f t="shared" si="4"/>
        <v>0.05187000304065535</v>
      </c>
      <c r="R66" s="1"/>
      <c r="S66" s="10">
        <v>82</v>
      </c>
      <c r="T66" s="517">
        <f t="shared" si="5"/>
        <v>0.19375723636019943</v>
      </c>
      <c r="U66" s="489"/>
      <c r="V66" s="10">
        <v>167</v>
      </c>
      <c r="W66" s="517">
        <f t="shared" si="6"/>
        <v>0.2941280073267815</v>
      </c>
      <c r="X66" s="1"/>
    </row>
    <row r="67" spans="1:24" ht="12.75">
      <c r="A67" s="1"/>
      <c r="B67" s="7">
        <v>6</v>
      </c>
      <c r="D67" s="10">
        <v>79</v>
      </c>
      <c r="E67" s="517">
        <f t="shared" si="0"/>
        <v>0.041594052576988484</v>
      </c>
      <c r="F67" s="1"/>
      <c r="G67" s="10">
        <v>0</v>
      </c>
      <c r="H67" s="517">
        <f t="shared" si="1"/>
        <v>0</v>
      </c>
      <c r="I67" s="2"/>
      <c r="J67" s="10">
        <v>0</v>
      </c>
      <c r="K67" s="517">
        <f t="shared" si="2"/>
        <v>0</v>
      </c>
      <c r="L67" s="1"/>
      <c r="M67" s="10">
        <v>0</v>
      </c>
      <c r="N67" s="517">
        <f t="shared" si="3"/>
        <v>0</v>
      </c>
      <c r="O67" s="1"/>
      <c r="P67" s="10">
        <v>4</v>
      </c>
      <c r="Q67" s="517">
        <f t="shared" si="4"/>
        <v>0.007154483178021428</v>
      </c>
      <c r="R67" s="1"/>
      <c r="S67" s="10">
        <v>24</v>
      </c>
      <c r="T67" s="517">
        <f t="shared" si="5"/>
        <v>0.056709435032253494</v>
      </c>
      <c r="U67" s="489"/>
      <c r="V67" s="10">
        <v>51</v>
      </c>
      <c r="W67" s="517">
        <f t="shared" si="6"/>
        <v>0.08982352319560392</v>
      </c>
      <c r="X67" s="1"/>
    </row>
    <row r="68" spans="1:24" ht="12.75">
      <c r="A68" s="1"/>
      <c r="B68" s="7" t="s">
        <v>508</v>
      </c>
      <c r="D68" s="10">
        <v>76</v>
      </c>
      <c r="E68" s="517">
        <f t="shared" si="0"/>
        <v>0.04001453159305221</v>
      </c>
      <c r="F68" s="1"/>
      <c r="G68" s="10">
        <v>0</v>
      </c>
      <c r="H68" s="517">
        <f t="shared" si="1"/>
        <v>0</v>
      </c>
      <c r="I68" s="2"/>
      <c r="J68" s="10">
        <v>0</v>
      </c>
      <c r="K68" s="517">
        <f t="shared" si="2"/>
        <v>0</v>
      </c>
      <c r="L68" s="1"/>
      <c r="M68" s="10">
        <v>0</v>
      </c>
      <c r="N68" s="517">
        <f t="shared" si="3"/>
        <v>0</v>
      </c>
      <c r="O68" s="1"/>
      <c r="P68" s="10">
        <v>7</v>
      </c>
      <c r="Q68" s="517">
        <f t="shared" si="4"/>
        <v>0.0125203455615375</v>
      </c>
      <c r="R68" s="1"/>
      <c r="S68" s="10">
        <v>20</v>
      </c>
      <c r="T68" s="517">
        <f t="shared" si="5"/>
        <v>0.047257862526877914</v>
      </c>
      <c r="U68" s="489"/>
      <c r="V68" s="10">
        <v>49</v>
      </c>
      <c r="W68" s="517">
        <f t="shared" si="6"/>
        <v>0.08630103208989397</v>
      </c>
      <c r="X68" s="1"/>
    </row>
    <row r="69" spans="1:24" ht="7.5" customHeight="1">
      <c r="A69" s="5"/>
      <c r="B69" s="5"/>
      <c r="D69" s="215"/>
      <c r="E69" s="215"/>
      <c r="F69" s="1"/>
      <c r="G69" s="215"/>
      <c r="H69" s="215"/>
      <c r="I69" s="1"/>
      <c r="J69" s="6"/>
      <c r="K69" s="215"/>
      <c r="L69" s="1"/>
      <c r="M69" s="6"/>
      <c r="N69" s="215"/>
      <c r="O69" s="1"/>
      <c r="P69" s="215"/>
      <c r="Q69" s="215"/>
      <c r="R69" s="1"/>
      <c r="S69" s="215"/>
      <c r="T69" s="518"/>
      <c r="U69" s="490"/>
      <c r="V69" s="215"/>
      <c r="W69" s="215"/>
      <c r="X69" s="1"/>
    </row>
    <row r="70" spans="1:23" ht="20.25" customHeight="1">
      <c r="A70" s="1"/>
      <c r="B70" s="7" t="s">
        <v>2</v>
      </c>
      <c r="C70" s="10"/>
      <c r="D70" s="10">
        <v>189931</v>
      </c>
      <c r="E70" s="10"/>
      <c r="F70" s="10"/>
      <c r="G70" s="10">
        <f>SUM(G61:G69)</f>
        <v>3258</v>
      </c>
      <c r="H70" s="379"/>
      <c r="I70" s="10">
        <f>SUM(I61:I69)</f>
        <v>0</v>
      </c>
      <c r="J70" s="10">
        <f>SUM(J61:J69)</f>
        <v>11341</v>
      </c>
      <c r="K70" s="379"/>
      <c r="L70" s="10"/>
      <c r="M70" s="10">
        <f>SUM(M61:M69)</f>
        <v>20324</v>
      </c>
      <c r="N70" s="379"/>
      <c r="O70" s="10"/>
      <c r="P70" s="10">
        <f aca="true" t="shared" si="7" ref="P70:V70">SUM(P61:P69)</f>
        <v>55909</v>
      </c>
      <c r="Q70" s="379"/>
      <c r="R70" s="10">
        <f t="shared" si="7"/>
        <v>0</v>
      </c>
      <c r="S70" s="10">
        <f t="shared" si="7"/>
        <v>42321</v>
      </c>
      <c r="T70" s="379"/>
      <c r="U70" s="379"/>
      <c r="V70" s="10">
        <f t="shared" si="7"/>
        <v>56778</v>
      </c>
      <c r="W70" s="379"/>
    </row>
    <row r="71" spans="1:23" ht="6.75" customHeight="1">
      <c r="A71" s="5"/>
      <c r="B71" s="5"/>
      <c r="C71" s="215"/>
      <c r="D71" s="5"/>
      <c r="E71" s="5"/>
      <c r="F71" s="215"/>
      <c r="G71" s="215"/>
      <c r="H71" s="5"/>
      <c r="I71" s="215"/>
      <c r="J71" s="215"/>
      <c r="K71" s="5"/>
      <c r="L71" s="215"/>
      <c r="M71" s="215"/>
      <c r="N71" s="5"/>
      <c r="O71" s="215"/>
      <c r="P71" s="215"/>
      <c r="Q71" s="5"/>
      <c r="R71" s="215"/>
      <c r="S71" s="215"/>
      <c r="T71" s="5"/>
      <c r="U71" s="5"/>
      <c r="V71" s="215"/>
      <c r="W71" s="5"/>
    </row>
    <row r="72" spans="1:17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ht="12.75">
      <c r="A73" s="102" t="s">
        <v>388</v>
      </c>
    </row>
  </sheetData>
  <sheetProtection/>
  <mergeCells count="7">
    <mergeCell ref="V57:W57"/>
    <mergeCell ref="P57:Q57"/>
    <mergeCell ref="D57:E57"/>
    <mergeCell ref="J57:K57"/>
    <mergeCell ref="M57:N57"/>
    <mergeCell ref="S57:T57"/>
    <mergeCell ref="G57:H5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showGridLines="0" view="pageBreakPreview" zoomScale="60" zoomScalePageLayoutView="0" workbookViewId="0" topLeftCell="A19">
      <selection activeCell="A2" sqref="A2"/>
    </sheetView>
  </sheetViews>
  <sheetFormatPr defaultColWidth="9.140625" defaultRowHeight="12.75"/>
  <cols>
    <col min="1" max="1" width="10.421875" style="17" customWidth="1"/>
    <col min="2" max="2" width="12.57421875" style="17" customWidth="1"/>
    <col min="3" max="3" width="1.7109375" style="17" customWidth="1"/>
    <col min="4" max="4" width="13.57421875" style="17" customWidth="1"/>
    <col min="5" max="5" width="5.28125" style="17" customWidth="1"/>
    <col min="6" max="6" width="10.140625" style="17" customWidth="1"/>
    <col min="7" max="7" width="2.00390625" style="17" customWidth="1"/>
    <col min="8" max="8" width="11.28125" style="17" customWidth="1"/>
    <col min="9" max="9" width="2.28125" style="17" customWidth="1"/>
    <col min="10" max="10" width="11.140625" style="17" customWidth="1"/>
    <col min="11" max="11" width="7.28125" style="17" customWidth="1"/>
    <col min="12" max="12" width="9.140625" style="17" customWidth="1"/>
    <col min="13" max="13" width="1.421875" style="0" customWidth="1"/>
    <col min="15" max="15" width="0.9921875" style="17" customWidth="1"/>
    <col min="16" max="19" width="3.8515625" style="0" customWidth="1"/>
  </cols>
  <sheetData>
    <row r="1" spans="1:15" ht="15.75">
      <c r="A1" s="240" t="s">
        <v>886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8.25" customHeight="1">
      <c r="A2" s="1"/>
      <c r="B2" s="1"/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3" t="s">
        <v>8</v>
      </c>
      <c r="B3" s="3"/>
      <c r="C3" s="1"/>
      <c r="D3" s="1"/>
      <c r="E3" s="1"/>
      <c r="F3" s="4"/>
      <c r="G3" s="4"/>
      <c r="H3" s="4"/>
      <c r="I3" s="1"/>
      <c r="J3" s="8"/>
      <c r="K3" s="1"/>
      <c r="L3" s="1"/>
      <c r="M3" s="1"/>
      <c r="N3" s="1"/>
      <c r="O3" s="1"/>
    </row>
    <row r="4" spans="1:15" ht="6.75" customHeight="1">
      <c r="A4" s="3"/>
      <c r="B4" s="3"/>
      <c r="C4" s="5"/>
      <c r="D4" s="1"/>
      <c r="E4" s="5"/>
      <c r="F4" s="1"/>
      <c r="G4" s="4"/>
      <c r="H4" s="1"/>
      <c r="I4" s="4"/>
      <c r="J4" s="4"/>
      <c r="K4" s="5"/>
      <c r="L4" s="5"/>
      <c r="M4" s="5"/>
      <c r="N4" s="5"/>
      <c r="O4" s="1"/>
    </row>
    <row r="5" spans="1:15" ht="12.75">
      <c r="A5" s="39"/>
      <c r="B5" s="40"/>
      <c r="C5" s="4"/>
      <c r="D5" s="40"/>
      <c r="E5" s="4"/>
      <c r="F5" s="40"/>
      <c r="G5" s="40"/>
      <c r="H5" s="40"/>
      <c r="I5" s="40"/>
      <c r="J5" s="41"/>
      <c r="K5" s="1"/>
      <c r="L5" s="1"/>
      <c r="M5" s="1"/>
      <c r="N5" s="1"/>
      <c r="O5" s="1"/>
    </row>
    <row r="6" spans="1:15" ht="12.75">
      <c r="A6" s="4" t="s">
        <v>48</v>
      </c>
      <c r="B6" s="1"/>
      <c r="C6" s="1"/>
      <c r="D6" s="8" t="s">
        <v>47</v>
      </c>
      <c r="E6" s="4"/>
      <c r="F6" s="4"/>
      <c r="G6" s="4"/>
      <c r="H6" s="8" t="s">
        <v>46</v>
      </c>
      <c r="I6" s="4"/>
      <c r="J6" s="8"/>
      <c r="K6" s="1"/>
      <c r="L6" s="1" t="s">
        <v>377</v>
      </c>
      <c r="N6" s="1"/>
      <c r="O6" s="1"/>
    </row>
    <row r="7" spans="1:15" ht="12.75" customHeight="1">
      <c r="A7" s="1"/>
      <c r="B7" s="1"/>
      <c r="C7" s="1"/>
      <c r="D7" s="8" t="s">
        <v>49</v>
      </c>
      <c r="E7" s="4"/>
      <c r="F7" s="5"/>
      <c r="G7" s="5"/>
      <c r="H7" s="5"/>
      <c r="I7" s="5"/>
      <c r="J7" s="5"/>
      <c r="K7" s="4"/>
      <c r="L7" s="5"/>
      <c r="M7" s="5"/>
      <c r="N7" s="5"/>
      <c r="O7" s="1"/>
    </row>
    <row r="8" spans="1:15" ht="6" customHeight="1">
      <c r="A8" s="1"/>
      <c r="B8" s="1"/>
      <c r="C8" s="1"/>
      <c r="D8" s="1"/>
      <c r="E8" s="1"/>
      <c r="F8" s="4"/>
      <c r="G8" s="4"/>
      <c r="H8" s="4"/>
      <c r="I8" s="1"/>
      <c r="J8" s="8"/>
      <c r="K8" s="1"/>
      <c r="L8" s="1"/>
      <c r="M8" s="1"/>
      <c r="N8" s="1"/>
      <c r="O8" s="1"/>
    </row>
    <row r="9" spans="5:15" ht="14.25" customHeight="1">
      <c r="E9" s="1"/>
      <c r="F9" s="558" t="s">
        <v>571</v>
      </c>
      <c r="G9" s="558"/>
      <c r="H9" s="558"/>
      <c r="I9" s="1"/>
      <c r="J9" s="217" t="s">
        <v>575</v>
      </c>
      <c r="K9" s="1"/>
      <c r="L9" s="1"/>
      <c r="M9" s="1"/>
      <c r="N9" s="1"/>
      <c r="O9" s="1"/>
    </row>
    <row r="10" spans="5:15" ht="15" customHeight="1">
      <c r="E10" s="1"/>
      <c r="F10" s="5"/>
      <c r="G10" s="5"/>
      <c r="H10" s="5"/>
      <c r="I10" s="1"/>
      <c r="J10" s="222" t="s">
        <v>573</v>
      </c>
      <c r="K10" s="1"/>
      <c r="L10" s="8" t="s">
        <v>27</v>
      </c>
      <c r="M10" s="8"/>
      <c r="N10" s="8" t="s">
        <v>26</v>
      </c>
      <c r="O10" s="1"/>
    </row>
    <row r="11" spans="1:15" ht="18" customHeight="1">
      <c r="A11" s="1"/>
      <c r="B11" s="1"/>
      <c r="C11" s="1"/>
      <c r="E11" s="1"/>
      <c r="F11" s="224" t="s">
        <v>5</v>
      </c>
      <c r="G11" s="8"/>
      <c r="H11" s="8" t="s">
        <v>567</v>
      </c>
      <c r="I11" s="1"/>
      <c r="J11" s="217"/>
      <c r="K11" s="1"/>
      <c r="L11" s="1"/>
      <c r="M11" s="1"/>
      <c r="N11" s="1"/>
      <c r="O11" s="1"/>
    </row>
    <row r="12" spans="2:15" ht="12.75">
      <c r="B12" s="4"/>
      <c r="C12" s="4"/>
      <c r="E12" s="1"/>
      <c r="F12" s="2" t="s">
        <v>577</v>
      </c>
      <c r="G12" s="2"/>
      <c r="H12" s="8" t="s">
        <v>576</v>
      </c>
      <c r="I12" s="2"/>
      <c r="J12" s="1"/>
      <c r="K12" s="1"/>
      <c r="O12" s="1"/>
    </row>
    <row r="13" spans="1:15" ht="7.5" customHeight="1">
      <c r="A13" s="5"/>
      <c r="B13" s="5"/>
      <c r="C13" s="4"/>
      <c r="D13" s="5"/>
      <c r="E13" s="1"/>
      <c r="F13" s="6"/>
      <c r="G13" s="2"/>
      <c r="H13" s="6"/>
      <c r="I13" s="2"/>
      <c r="J13" s="223"/>
      <c r="K13" s="1"/>
      <c r="L13" s="5"/>
      <c r="M13" s="1"/>
      <c r="N13" s="5"/>
      <c r="O13" s="1"/>
    </row>
    <row r="14" spans="1:15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8" ht="16.5" customHeight="1">
      <c r="A15" s="42" t="s">
        <v>2</v>
      </c>
      <c r="B15" s="42"/>
      <c r="C15" s="42"/>
      <c r="D15" s="260">
        <v>189931</v>
      </c>
      <c r="E15" s="42"/>
      <c r="F15" s="43">
        <v>35</v>
      </c>
      <c r="G15" s="43"/>
      <c r="H15" s="43">
        <v>61</v>
      </c>
      <c r="I15" s="43"/>
      <c r="J15" s="43">
        <v>4</v>
      </c>
      <c r="K15" s="43"/>
      <c r="L15" s="43">
        <v>47</v>
      </c>
      <c r="M15" s="43"/>
      <c r="N15" s="43">
        <v>53</v>
      </c>
      <c r="O15" s="1"/>
      <c r="P15" s="66"/>
      <c r="Q15" s="66"/>
      <c r="R15" s="66"/>
    </row>
    <row r="16" spans="1:15" ht="11.25" customHeight="1">
      <c r="A16" s="29"/>
      <c r="B16" s="29"/>
      <c r="C16" s="29"/>
      <c r="D16" s="381"/>
      <c r="E16" s="1"/>
      <c r="F16" s="45"/>
      <c r="G16" s="45"/>
      <c r="H16" s="45"/>
      <c r="I16" s="45"/>
      <c r="J16" s="45"/>
      <c r="K16" s="45"/>
      <c r="L16" s="45"/>
      <c r="M16" s="45"/>
      <c r="N16" s="45"/>
      <c r="O16" s="1"/>
    </row>
    <row r="17" spans="1:19" ht="12.75" customHeight="1">
      <c r="A17" s="31" t="s">
        <v>511</v>
      </c>
      <c r="B17" s="219"/>
      <c r="C17" s="29"/>
      <c r="D17" s="382">
        <v>2145</v>
      </c>
      <c r="E17" s="1"/>
      <c r="F17" s="36">
        <v>6</v>
      </c>
      <c r="G17" s="45"/>
      <c r="H17" s="36">
        <v>84</v>
      </c>
      <c r="I17" s="45"/>
      <c r="J17" s="36">
        <v>10</v>
      </c>
      <c r="K17" s="45"/>
      <c r="L17" s="36">
        <v>65</v>
      </c>
      <c r="M17" s="36"/>
      <c r="N17" s="36">
        <v>35</v>
      </c>
      <c r="O17" s="1"/>
      <c r="P17" s="66"/>
      <c r="S17" s="66"/>
    </row>
    <row r="18" spans="1:16" ht="12.75" customHeight="1">
      <c r="A18" s="29">
        <v>5</v>
      </c>
      <c r="B18" s="29"/>
      <c r="C18" s="29"/>
      <c r="D18" s="382">
        <v>18395</v>
      </c>
      <c r="E18" s="1"/>
      <c r="F18" s="36">
        <v>22</v>
      </c>
      <c r="G18" s="45"/>
      <c r="H18" s="36">
        <v>71</v>
      </c>
      <c r="I18" s="45"/>
      <c r="J18" s="36">
        <v>7</v>
      </c>
      <c r="K18" s="45"/>
      <c r="L18" s="36">
        <v>72</v>
      </c>
      <c r="M18" s="36"/>
      <c r="N18" s="36">
        <v>28</v>
      </c>
      <c r="O18" s="1"/>
      <c r="P18" s="66"/>
    </row>
    <row r="19" spans="1:19" ht="12.75" customHeight="1">
      <c r="A19" s="29">
        <v>6</v>
      </c>
      <c r="B19" s="29"/>
      <c r="C19" s="29"/>
      <c r="D19" s="382">
        <v>40107</v>
      </c>
      <c r="E19" s="1"/>
      <c r="F19" s="36">
        <v>27</v>
      </c>
      <c r="G19" s="45"/>
      <c r="H19" s="36">
        <v>67</v>
      </c>
      <c r="I19" s="45"/>
      <c r="J19" s="36">
        <v>5</v>
      </c>
      <c r="K19" s="45"/>
      <c r="L19" s="36">
        <v>66</v>
      </c>
      <c r="M19" s="36"/>
      <c r="N19" s="36">
        <v>34</v>
      </c>
      <c r="O19" s="1"/>
      <c r="P19" s="66"/>
      <c r="S19" s="66"/>
    </row>
    <row r="20" spans="1:19" ht="12.75" customHeight="1">
      <c r="A20" s="37">
        <v>7</v>
      </c>
      <c r="B20" s="29"/>
      <c r="C20" s="29"/>
      <c r="D20" s="382">
        <v>38658</v>
      </c>
      <c r="E20" s="1"/>
      <c r="F20" s="36">
        <v>32</v>
      </c>
      <c r="G20" s="45"/>
      <c r="H20" s="36">
        <v>64</v>
      </c>
      <c r="I20" s="45"/>
      <c r="J20" s="36">
        <v>3</v>
      </c>
      <c r="K20" s="45"/>
      <c r="L20" s="36">
        <v>56</v>
      </c>
      <c r="M20" s="36"/>
      <c r="N20" s="36">
        <v>44</v>
      </c>
      <c r="O20" s="1"/>
      <c r="P20" s="66"/>
      <c r="S20" s="66"/>
    </row>
    <row r="21" spans="1:22" ht="12.75" customHeight="1">
      <c r="A21" s="37"/>
      <c r="B21" s="29"/>
      <c r="C21" s="29"/>
      <c r="D21" s="382"/>
      <c r="E21" s="1"/>
      <c r="F21" s="36"/>
      <c r="G21" s="45"/>
      <c r="H21" s="1"/>
      <c r="I21" s="45"/>
      <c r="J21" s="36"/>
      <c r="K21" s="45"/>
      <c r="L21" s="36"/>
      <c r="M21" s="36"/>
      <c r="N21" s="36"/>
      <c r="O21" s="1"/>
      <c r="S21" s="66"/>
      <c r="U21" s="66"/>
      <c r="V21" s="66"/>
    </row>
    <row r="22" spans="1:22" ht="12.75" customHeight="1">
      <c r="A22" s="37">
        <v>8</v>
      </c>
      <c r="B22" s="29"/>
      <c r="C22" s="29"/>
      <c r="D22" s="382">
        <v>31080</v>
      </c>
      <c r="E22" s="1"/>
      <c r="F22" s="36">
        <v>42</v>
      </c>
      <c r="G22" s="45"/>
      <c r="H22" s="36">
        <v>55</v>
      </c>
      <c r="I22" s="45"/>
      <c r="J22" s="36">
        <v>2</v>
      </c>
      <c r="K22" s="45"/>
      <c r="L22" s="36">
        <v>48</v>
      </c>
      <c r="M22" s="36"/>
      <c r="N22" s="36">
        <v>52</v>
      </c>
      <c r="O22" s="1"/>
      <c r="P22" s="66"/>
      <c r="S22" s="66"/>
      <c r="U22" s="66"/>
      <c r="V22" s="66"/>
    </row>
    <row r="23" spans="1:22" ht="12.75" customHeight="1">
      <c r="A23" s="37">
        <v>9</v>
      </c>
      <c r="B23" s="29"/>
      <c r="C23" s="29"/>
      <c r="D23" s="382">
        <v>17251</v>
      </c>
      <c r="E23" s="1"/>
      <c r="F23" s="36">
        <v>49</v>
      </c>
      <c r="G23" s="45"/>
      <c r="H23" s="36">
        <v>49</v>
      </c>
      <c r="I23" s="45"/>
      <c r="J23" s="36">
        <v>2</v>
      </c>
      <c r="K23" s="45"/>
      <c r="L23" s="36">
        <v>24</v>
      </c>
      <c r="M23" s="36"/>
      <c r="N23" s="36">
        <v>76</v>
      </c>
      <c r="O23" s="1"/>
      <c r="P23" s="66"/>
      <c r="S23" s="66"/>
      <c r="U23" s="66"/>
      <c r="V23" s="66"/>
    </row>
    <row r="24" spans="1:22" ht="12.75" customHeight="1">
      <c r="A24" s="37">
        <v>10</v>
      </c>
      <c r="B24" s="44"/>
      <c r="C24" s="44"/>
      <c r="D24" s="382">
        <v>12405</v>
      </c>
      <c r="E24" s="1"/>
      <c r="F24" s="36">
        <v>50</v>
      </c>
      <c r="G24" s="45"/>
      <c r="H24" s="36">
        <v>48</v>
      </c>
      <c r="I24" s="45"/>
      <c r="J24" s="36">
        <v>2</v>
      </c>
      <c r="K24" s="45"/>
      <c r="L24" s="36">
        <v>14</v>
      </c>
      <c r="M24" s="36"/>
      <c r="N24" s="36">
        <v>86</v>
      </c>
      <c r="O24" s="1"/>
      <c r="P24" s="66"/>
      <c r="U24" s="66"/>
      <c r="V24" s="66"/>
    </row>
    <row r="25" spans="1:22" ht="12.75" customHeight="1">
      <c r="A25" s="37">
        <v>11</v>
      </c>
      <c r="B25" s="44"/>
      <c r="C25" s="44"/>
      <c r="D25" s="382">
        <v>7633</v>
      </c>
      <c r="E25" s="1"/>
      <c r="F25" s="36">
        <v>46</v>
      </c>
      <c r="G25" s="45"/>
      <c r="H25" s="36">
        <v>52</v>
      </c>
      <c r="I25" s="45"/>
      <c r="J25" s="36">
        <v>2</v>
      </c>
      <c r="K25" s="45"/>
      <c r="L25" s="36">
        <v>14</v>
      </c>
      <c r="M25" s="36"/>
      <c r="N25" s="36">
        <v>86</v>
      </c>
      <c r="O25" s="1"/>
      <c r="P25" s="66"/>
      <c r="U25" s="66"/>
      <c r="V25" s="66"/>
    </row>
    <row r="26" spans="1:22" ht="12.75" customHeight="1">
      <c r="A26" s="37"/>
      <c r="B26" s="44"/>
      <c r="C26" s="44"/>
      <c r="D26" s="382"/>
      <c r="E26" s="1"/>
      <c r="F26" s="36"/>
      <c r="G26" s="45"/>
      <c r="H26" s="1"/>
      <c r="I26" s="45"/>
      <c r="J26" s="36"/>
      <c r="K26" s="45"/>
      <c r="L26" s="36"/>
      <c r="M26" s="36"/>
      <c r="N26" s="36"/>
      <c r="O26" s="1"/>
      <c r="U26" s="66"/>
      <c r="V26" s="66"/>
    </row>
    <row r="27" spans="1:22" ht="12.75" customHeight="1">
      <c r="A27" s="37">
        <v>12</v>
      </c>
      <c r="B27" s="44"/>
      <c r="C27" s="44"/>
      <c r="D27" s="382">
        <v>5502</v>
      </c>
      <c r="E27" s="1"/>
      <c r="F27" s="36">
        <v>45</v>
      </c>
      <c r="G27" s="45"/>
      <c r="H27" s="36">
        <v>52</v>
      </c>
      <c r="I27" s="45"/>
      <c r="J27" s="36">
        <v>2</v>
      </c>
      <c r="K27" s="45"/>
      <c r="L27" s="36">
        <v>17</v>
      </c>
      <c r="M27" s="36"/>
      <c r="N27" s="36">
        <v>83</v>
      </c>
      <c r="O27" s="1"/>
      <c r="P27" s="66"/>
      <c r="S27" s="66"/>
      <c r="U27" s="66"/>
      <c r="V27" s="66"/>
    </row>
    <row r="28" spans="1:22" ht="12.75" customHeight="1">
      <c r="A28" s="37">
        <v>13</v>
      </c>
      <c r="B28" s="29"/>
      <c r="C28" s="29"/>
      <c r="D28" s="382">
        <v>3912</v>
      </c>
      <c r="E28" s="1"/>
      <c r="F28" s="36">
        <v>38</v>
      </c>
      <c r="G28" s="45"/>
      <c r="H28" s="36">
        <v>59</v>
      </c>
      <c r="I28" s="45"/>
      <c r="J28" s="36">
        <v>3</v>
      </c>
      <c r="K28" s="45"/>
      <c r="L28" s="36">
        <v>23</v>
      </c>
      <c r="M28" s="36"/>
      <c r="N28" s="36">
        <v>77</v>
      </c>
      <c r="O28" s="1"/>
      <c r="P28" s="66"/>
      <c r="S28" s="66"/>
      <c r="U28" s="66"/>
      <c r="V28" s="66"/>
    </row>
    <row r="29" spans="1:22" ht="12.75" customHeight="1">
      <c r="A29" s="37">
        <v>14</v>
      </c>
      <c r="B29" s="29"/>
      <c r="C29" s="29"/>
      <c r="D29" s="382">
        <v>3089</v>
      </c>
      <c r="E29" s="1"/>
      <c r="F29" s="36">
        <v>32</v>
      </c>
      <c r="G29" s="45"/>
      <c r="H29" s="36">
        <v>65</v>
      </c>
      <c r="I29" s="45"/>
      <c r="J29" s="36">
        <v>3</v>
      </c>
      <c r="K29" s="45"/>
      <c r="L29" s="36">
        <v>23</v>
      </c>
      <c r="M29" s="36"/>
      <c r="N29" s="36">
        <v>77</v>
      </c>
      <c r="O29" s="1"/>
      <c r="P29" s="66"/>
      <c r="S29" s="66"/>
      <c r="U29" s="66"/>
      <c r="V29" s="66"/>
    </row>
    <row r="30" spans="1:22" ht="12.75" customHeight="1">
      <c r="A30" s="37">
        <v>15</v>
      </c>
      <c r="B30" s="29"/>
      <c r="C30" s="29"/>
      <c r="D30" s="382">
        <v>2194</v>
      </c>
      <c r="E30" s="1"/>
      <c r="F30" s="36">
        <v>29</v>
      </c>
      <c r="G30" s="45"/>
      <c r="H30" s="36">
        <v>68</v>
      </c>
      <c r="I30" s="45"/>
      <c r="J30" s="36">
        <v>3</v>
      </c>
      <c r="K30" s="45"/>
      <c r="L30" s="36">
        <v>24</v>
      </c>
      <c r="M30" s="36"/>
      <c r="N30" s="36">
        <v>76</v>
      </c>
      <c r="O30" s="1"/>
      <c r="P30" s="66"/>
      <c r="U30" s="66"/>
      <c r="V30" s="66"/>
    </row>
    <row r="31" spans="1:22" ht="12.75" customHeight="1">
      <c r="A31" s="37"/>
      <c r="B31" s="29"/>
      <c r="C31" s="29"/>
      <c r="D31" s="382"/>
      <c r="E31" s="1"/>
      <c r="F31" s="36"/>
      <c r="G31" s="45"/>
      <c r="H31" s="1"/>
      <c r="I31" s="45"/>
      <c r="J31" s="36"/>
      <c r="K31" s="45"/>
      <c r="L31" s="36"/>
      <c r="M31" s="36"/>
      <c r="N31" s="36"/>
      <c r="O31" s="1"/>
      <c r="U31" s="66"/>
      <c r="V31" s="66"/>
    </row>
    <row r="32" spans="1:22" ht="12.75" customHeight="1">
      <c r="A32" s="37">
        <v>16</v>
      </c>
      <c r="B32" s="29"/>
      <c r="C32" s="29"/>
      <c r="D32" s="382">
        <v>1660</v>
      </c>
      <c r="E32" s="1"/>
      <c r="F32" s="36">
        <v>27</v>
      </c>
      <c r="G32" s="45"/>
      <c r="H32" s="36">
        <v>70</v>
      </c>
      <c r="I32" s="45"/>
      <c r="J32" s="36">
        <v>3</v>
      </c>
      <c r="K32" s="45"/>
      <c r="L32" s="36">
        <v>23</v>
      </c>
      <c r="M32" s="36"/>
      <c r="N32" s="36">
        <v>77</v>
      </c>
      <c r="O32" s="1"/>
      <c r="P32" s="66"/>
      <c r="S32" s="66"/>
      <c r="U32" s="66"/>
      <c r="V32" s="66"/>
    </row>
    <row r="33" spans="1:22" ht="12.75" customHeight="1">
      <c r="A33" s="29">
        <v>17</v>
      </c>
      <c r="B33" s="29"/>
      <c r="C33" s="29"/>
      <c r="D33" s="382">
        <v>1388</v>
      </c>
      <c r="E33" s="1"/>
      <c r="F33" s="36">
        <v>23</v>
      </c>
      <c r="G33" s="45"/>
      <c r="H33" s="36">
        <v>73</v>
      </c>
      <c r="I33" s="45"/>
      <c r="J33" s="36">
        <v>3</v>
      </c>
      <c r="K33" s="45"/>
      <c r="L33" s="36">
        <v>22</v>
      </c>
      <c r="M33" s="36"/>
      <c r="N33" s="36">
        <v>78</v>
      </c>
      <c r="O33" s="1"/>
      <c r="P33" s="66"/>
      <c r="U33" s="66"/>
      <c r="V33" s="66"/>
    </row>
    <row r="34" spans="1:22" ht="12.75" customHeight="1">
      <c r="A34" s="29">
        <v>18</v>
      </c>
      <c r="B34" s="29"/>
      <c r="C34" s="29"/>
      <c r="D34" s="382">
        <v>1063</v>
      </c>
      <c r="E34" s="1"/>
      <c r="F34" s="36">
        <v>19</v>
      </c>
      <c r="G34" s="45"/>
      <c r="H34" s="36">
        <v>77</v>
      </c>
      <c r="I34" s="45"/>
      <c r="J34" s="36">
        <v>4</v>
      </c>
      <c r="K34" s="45"/>
      <c r="L34" s="36">
        <v>18</v>
      </c>
      <c r="M34" s="36"/>
      <c r="N34" s="36">
        <v>82</v>
      </c>
      <c r="O34" s="1"/>
      <c r="P34" s="66"/>
      <c r="S34" s="66"/>
      <c r="U34" s="66"/>
      <c r="V34" s="66"/>
    </row>
    <row r="35" spans="1:22" ht="12.75" customHeight="1">
      <c r="A35" s="29">
        <v>19</v>
      </c>
      <c r="B35" s="29"/>
      <c r="C35" s="29"/>
      <c r="D35" s="382">
        <v>720</v>
      </c>
      <c r="E35" s="1"/>
      <c r="F35" s="36">
        <v>19</v>
      </c>
      <c r="G35" s="45"/>
      <c r="H35" s="36">
        <v>78</v>
      </c>
      <c r="I35" s="45"/>
      <c r="J35" s="36">
        <v>3</v>
      </c>
      <c r="K35" s="45"/>
      <c r="L35" s="36">
        <v>19</v>
      </c>
      <c r="M35" s="36"/>
      <c r="N35" s="36">
        <v>81</v>
      </c>
      <c r="O35" s="1"/>
      <c r="P35" s="66"/>
      <c r="S35" s="66"/>
      <c r="U35" s="66"/>
      <c r="V35" s="66"/>
    </row>
    <row r="36" spans="1:22" ht="12.75" customHeight="1">
      <c r="A36" s="29"/>
      <c r="B36" s="29"/>
      <c r="C36" s="29"/>
      <c r="D36" s="382"/>
      <c r="E36" s="1"/>
      <c r="F36" s="36"/>
      <c r="G36" s="45"/>
      <c r="H36" s="1"/>
      <c r="I36" s="45"/>
      <c r="J36" s="36"/>
      <c r="K36" s="45"/>
      <c r="L36" s="36"/>
      <c r="M36" s="36"/>
      <c r="N36" s="36"/>
      <c r="O36" s="1"/>
      <c r="S36" s="66"/>
      <c r="U36" s="66"/>
      <c r="V36" s="66"/>
    </row>
    <row r="37" spans="1:16" ht="12.75" customHeight="1">
      <c r="A37" s="29">
        <v>20</v>
      </c>
      <c r="B37" s="29"/>
      <c r="C37" s="29"/>
      <c r="D37" s="382">
        <v>702</v>
      </c>
      <c r="E37" s="1"/>
      <c r="F37" s="36">
        <v>27</v>
      </c>
      <c r="G37" s="45"/>
      <c r="H37" s="36">
        <v>71</v>
      </c>
      <c r="I37" s="45"/>
      <c r="J37" s="36">
        <v>2</v>
      </c>
      <c r="K37" s="45"/>
      <c r="L37" s="36">
        <v>28</v>
      </c>
      <c r="M37" s="36"/>
      <c r="N37" s="36">
        <v>72</v>
      </c>
      <c r="O37" s="1"/>
      <c r="P37" s="66"/>
    </row>
    <row r="38" spans="1:19" ht="12.75" customHeight="1">
      <c r="A38" s="29">
        <v>21</v>
      </c>
      <c r="B38" s="29"/>
      <c r="C38" s="29"/>
      <c r="D38" s="382">
        <v>763</v>
      </c>
      <c r="E38" s="1"/>
      <c r="F38" s="36">
        <v>42</v>
      </c>
      <c r="G38" s="45"/>
      <c r="H38" s="36">
        <v>56</v>
      </c>
      <c r="I38" s="45"/>
      <c r="J38" s="36">
        <v>2</v>
      </c>
      <c r="K38" s="45"/>
      <c r="L38" s="36">
        <v>39</v>
      </c>
      <c r="M38" s="36"/>
      <c r="N38" s="36">
        <v>61</v>
      </c>
      <c r="O38" s="1"/>
      <c r="P38" s="66"/>
      <c r="S38" s="66"/>
    </row>
    <row r="39" spans="1:19" ht="12.75" customHeight="1">
      <c r="A39" s="29">
        <v>22</v>
      </c>
      <c r="B39" s="29"/>
      <c r="C39" s="29"/>
      <c r="D39" s="382">
        <v>553</v>
      </c>
      <c r="E39" s="1"/>
      <c r="F39" s="36">
        <v>26</v>
      </c>
      <c r="G39" s="45"/>
      <c r="H39" s="36">
        <v>70</v>
      </c>
      <c r="I39" s="45"/>
      <c r="J39" s="36">
        <v>4</v>
      </c>
      <c r="K39" s="45"/>
      <c r="L39" s="36">
        <v>24</v>
      </c>
      <c r="M39" s="36"/>
      <c r="N39" s="36">
        <v>76</v>
      </c>
      <c r="O39" s="1"/>
      <c r="P39" s="66"/>
      <c r="S39" s="66"/>
    </row>
    <row r="40" spans="1:15" ht="12.75" customHeight="1">
      <c r="A40" s="31">
        <v>23</v>
      </c>
      <c r="B40" s="189">
        <v>1</v>
      </c>
      <c r="C40" s="33"/>
      <c r="D40" s="382">
        <v>565</v>
      </c>
      <c r="E40" s="1"/>
      <c r="F40" s="45">
        <v>23</v>
      </c>
      <c r="G40" s="45"/>
      <c r="H40" s="36">
        <v>73</v>
      </c>
      <c r="I40" s="45"/>
      <c r="J40" s="45">
        <v>4</v>
      </c>
      <c r="K40" s="45"/>
      <c r="L40" s="45">
        <v>20</v>
      </c>
      <c r="M40" s="45"/>
      <c r="N40" s="45">
        <v>80</v>
      </c>
      <c r="O40" s="1"/>
    </row>
    <row r="41" spans="1:19" ht="6.75" customHeight="1">
      <c r="A41" s="33"/>
      <c r="B41" s="33"/>
      <c r="C41" s="33"/>
      <c r="D41" s="1"/>
      <c r="E41" s="1"/>
      <c r="F41" s="45"/>
      <c r="G41" s="45"/>
      <c r="H41" s="45"/>
      <c r="I41" s="45"/>
      <c r="J41" s="45"/>
      <c r="K41" s="45"/>
      <c r="L41" s="45"/>
      <c r="M41" s="45"/>
      <c r="N41" s="45"/>
      <c r="S41" s="66"/>
    </row>
    <row r="42" spans="1:14" ht="15" customHeight="1">
      <c r="A42" s="42" t="s">
        <v>610</v>
      </c>
      <c r="B42" s="29"/>
      <c r="C42" s="29"/>
      <c r="D42" s="260">
        <v>146</v>
      </c>
      <c r="E42" s="1"/>
      <c r="F42" s="43">
        <v>100</v>
      </c>
      <c r="G42" s="43"/>
      <c r="H42" s="261" t="s">
        <v>7</v>
      </c>
      <c r="I42" s="261"/>
      <c r="J42" s="261" t="s">
        <v>7</v>
      </c>
      <c r="K42" s="43"/>
      <c r="L42" s="43">
        <v>92</v>
      </c>
      <c r="M42" s="43"/>
      <c r="N42" s="43">
        <v>8</v>
      </c>
    </row>
    <row r="43" spans="1:14" ht="4.5" customHeight="1">
      <c r="A43" s="29"/>
      <c r="B43" s="29"/>
      <c r="C43" s="29"/>
      <c r="D43" s="10"/>
      <c r="E43" s="1"/>
      <c r="F43" s="35"/>
      <c r="G43" s="262"/>
      <c r="H43" s="35"/>
      <c r="I43" s="262"/>
      <c r="J43" s="35"/>
      <c r="K43" s="1"/>
      <c r="L43" s="36"/>
      <c r="M43" s="36"/>
      <c r="N43" s="36"/>
    </row>
    <row r="44" spans="1:22" ht="14.25" customHeight="1">
      <c r="A44" s="31">
        <v>24</v>
      </c>
      <c r="B44" s="189">
        <v>1</v>
      </c>
      <c r="C44" s="33"/>
      <c r="D44" s="10">
        <v>31</v>
      </c>
      <c r="E44" s="35"/>
      <c r="F44" s="45">
        <v>100</v>
      </c>
      <c r="G44" s="262"/>
      <c r="H44" s="35" t="s">
        <v>7</v>
      </c>
      <c r="I44" s="262"/>
      <c r="J44" s="35" t="s">
        <v>7</v>
      </c>
      <c r="K44" s="1"/>
      <c r="L44" s="296">
        <v>94</v>
      </c>
      <c r="M44" s="296"/>
      <c r="N44" s="296">
        <v>6</v>
      </c>
      <c r="Q44" s="17"/>
      <c r="R44" s="17"/>
      <c r="S44" s="303"/>
      <c r="T44" s="303"/>
      <c r="U44" s="303"/>
      <c r="V44" s="17"/>
    </row>
    <row r="45" spans="1:22" ht="14.25" customHeight="1">
      <c r="A45" s="31">
        <v>25</v>
      </c>
      <c r="B45" s="33"/>
      <c r="C45" s="33"/>
      <c r="D45" s="10">
        <v>31</v>
      </c>
      <c r="E45" s="35"/>
      <c r="F45" s="45">
        <v>100</v>
      </c>
      <c r="G45" s="262"/>
      <c r="H45" s="35" t="s">
        <v>7</v>
      </c>
      <c r="I45" s="262"/>
      <c r="J45" s="35" t="s">
        <v>7</v>
      </c>
      <c r="K45" s="1"/>
      <c r="L45" s="296">
        <v>94</v>
      </c>
      <c r="M45" s="296"/>
      <c r="N45" s="296">
        <v>6</v>
      </c>
      <c r="Q45" s="17"/>
      <c r="R45" s="17"/>
      <c r="S45" s="303"/>
      <c r="T45" s="303"/>
      <c r="U45" s="303"/>
      <c r="V45" s="17"/>
    </row>
    <row r="46" spans="1:22" ht="14.25" customHeight="1">
      <c r="A46" s="31" t="s">
        <v>553</v>
      </c>
      <c r="B46" s="33"/>
      <c r="C46" s="33"/>
      <c r="D46" s="10">
        <v>28</v>
      </c>
      <c r="E46" s="263"/>
      <c r="F46" s="45">
        <v>100</v>
      </c>
      <c r="G46" s="262"/>
      <c r="H46" s="35" t="s">
        <v>7</v>
      </c>
      <c r="I46" s="262"/>
      <c r="J46" s="35" t="s">
        <v>7</v>
      </c>
      <c r="K46" s="1"/>
      <c r="L46" s="296">
        <v>93</v>
      </c>
      <c r="M46" s="296"/>
      <c r="N46" s="296">
        <v>7</v>
      </c>
      <c r="Q46" s="17"/>
      <c r="R46" s="17"/>
      <c r="S46" s="17"/>
      <c r="T46" s="303"/>
      <c r="U46" s="303"/>
      <c r="V46" s="17"/>
    </row>
    <row r="47" spans="1:22" ht="12.75" customHeight="1">
      <c r="A47" s="31" t="s">
        <v>50</v>
      </c>
      <c r="B47" s="33"/>
      <c r="C47" s="33"/>
      <c r="D47" s="10">
        <v>27</v>
      </c>
      <c r="E47" s="35"/>
      <c r="F47" s="45">
        <v>100</v>
      </c>
      <c r="G47" s="262"/>
      <c r="H47" s="35" t="s">
        <v>7</v>
      </c>
      <c r="I47" s="262"/>
      <c r="J47" s="35" t="s">
        <v>7</v>
      </c>
      <c r="K47" s="1"/>
      <c r="L47" s="296">
        <v>93</v>
      </c>
      <c r="M47" s="296"/>
      <c r="N47" s="296">
        <v>7</v>
      </c>
      <c r="Q47" s="17"/>
      <c r="R47" s="17"/>
      <c r="S47" s="17"/>
      <c r="T47" s="303"/>
      <c r="U47" s="303"/>
      <c r="V47" s="17"/>
    </row>
    <row r="48" spans="1:22" ht="15" customHeight="1">
      <c r="A48" s="31" t="s">
        <v>51</v>
      </c>
      <c r="B48" s="33"/>
      <c r="C48" s="33"/>
      <c r="D48" s="10">
        <v>29</v>
      </c>
      <c r="E48" s="35"/>
      <c r="F48" s="45">
        <v>100</v>
      </c>
      <c r="G48" s="262"/>
      <c r="H48" s="35" t="s">
        <v>7</v>
      </c>
      <c r="I48" s="262"/>
      <c r="J48" s="35" t="s">
        <v>7</v>
      </c>
      <c r="K48" s="1"/>
      <c r="L48" s="296">
        <v>86</v>
      </c>
      <c r="M48" s="296"/>
      <c r="N48" s="296">
        <v>14</v>
      </c>
      <c r="Q48" s="17"/>
      <c r="R48" s="17"/>
      <c r="S48" s="17"/>
      <c r="T48" s="303"/>
      <c r="U48" s="303"/>
      <c r="V48" s="17"/>
    </row>
    <row r="49" spans="1:22" ht="9.75" customHeight="1">
      <c r="A49" s="5"/>
      <c r="B49" s="5"/>
      <c r="C49" s="4"/>
      <c r="D49" s="215"/>
      <c r="E49" s="4"/>
      <c r="F49" s="5"/>
      <c r="G49" s="4"/>
      <c r="H49" s="5"/>
      <c r="I49" s="4"/>
      <c r="J49" s="5"/>
      <c r="K49" s="4"/>
      <c r="L49" s="5"/>
      <c r="M49" s="4"/>
      <c r="N49" s="5"/>
      <c r="Q49" s="17"/>
      <c r="R49" s="17"/>
      <c r="S49" s="303"/>
      <c r="T49" s="17"/>
      <c r="U49" s="17"/>
      <c r="V49" s="17"/>
    </row>
    <row r="50" spans="1:19" ht="12" customHeight="1">
      <c r="A50" s="1"/>
      <c r="B50" s="1"/>
      <c r="C50" s="1"/>
      <c r="D50" s="10"/>
      <c r="E50" s="1"/>
      <c r="F50" s="4"/>
      <c r="G50" s="47"/>
      <c r="H50" s="42"/>
      <c r="I50" s="42"/>
      <c r="J50" s="42"/>
      <c r="K50" s="1"/>
      <c r="L50" s="1"/>
      <c r="M50" s="1"/>
      <c r="N50" s="1"/>
      <c r="S50" s="66"/>
    </row>
    <row r="51" spans="1:14" ht="18" customHeight="1">
      <c r="A51" s="42" t="s">
        <v>2</v>
      </c>
      <c r="B51" s="42"/>
      <c r="C51" s="42"/>
      <c r="D51" s="260">
        <v>189931</v>
      </c>
      <c r="E51" s="42"/>
      <c r="F51" s="43">
        <v>35</v>
      </c>
      <c r="G51" s="43"/>
      <c r="H51" s="43">
        <v>61</v>
      </c>
      <c r="I51" s="43"/>
      <c r="J51" s="43">
        <v>4</v>
      </c>
      <c r="K51" s="43"/>
      <c r="L51" s="43">
        <v>47</v>
      </c>
      <c r="M51" s="43"/>
      <c r="N51" s="43">
        <v>53</v>
      </c>
    </row>
    <row r="52" spans="1:14" ht="17.25" customHeight="1">
      <c r="A52" s="42"/>
      <c r="B52" s="42"/>
      <c r="C52" s="42"/>
      <c r="D52" s="10"/>
      <c r="E52" s="42"/>
      <c r="F52" s="45"/>
      <c r="G52" s="45"/>
      <c r="H52" s="45"/>
      <c r="I52" s="45"/>
      <c r="J52" s="45"/>
      <c r="K52" s="45"/>
      <c r="L52" s="45"/>
      <c r="M52" s="45"/>
      <c r="N52" s="45"/>
    </row>
    <row r="53" spans="1:22" ht="12.75">
      <c r="A53" s="12"/>
      <c r="B53" s="146" t="s">
        <v>537</v>
      </c>
      <c r="C53" s="12"/>
      <c r="D53" s="10">
        <v>130385</v>
      </c>
      <c r="E53" s="12"/>
      <c r="F53" s="36">
        <v>31</v>
      </c>
      <c r="G53" s="56"/>
      <c r="H53" s="36">
        <v>64</v>
      </c>
      <c r="I53" s="56"/>
      <c r="J53" s="36">
        <v>4</v>
      </c>
      <c r="K53" s="56"/>
      <c r="L53" s="36">
        <v>60</v>
      </c>
      <c r="M53" s="56"/>
      <c r="N53" s="36">
        <v>40</v>
      </c>
      <c r="Q53" s="66"/>
      <c r="R53" s="66"/>
      <c r="S53" s="66"/>
      <c r="U53" s="66"/>
      <c r="V53" s="66"/>
    </row>
    <row r="54" spans="1:22" ht="6.75" customHeight="1">
      <c r="A54" s="12"/>
      <c r="B54" s="12"/>
      <c r="C54" s="12"/>
      <c r="D54" s="10"/>
      <c r="E54" s="12"/>
      <c r="F54" s="36"/>
      <c r="G54" s="56"/>
      <c r="H54" s="36"/>
      <c r="I54" s="56"/>
      <c r="J54" s="36"/>
      <c r="K54" s="56"/>
      <c r="L54" s="36"/>
      <c r="M54" s="56"/>
      <c r="N54" s="36"/>
      <c r="Q54" s="66"/>
      <c r="R54" s="66"/>
      <c r="S54" s="66"/>
      <c r="U54" s="66"/>
      <c r="V54" s="66"/>
    </row>
    <row r="55" spans="1:22" ht="12.75">
      <c r="A55" s="12"/>
      <c r="B55" s="146" t="s">
        <v>342</v>
      </c>
      <c r="C55" s="12"/>
      <c r="D55" s="10">
        <v>42791</v>
      </c>
      <c r="E55" s="12"/>
      <c r="F55" s="36">
        <v>48</v>
      </c>
      <c r="G55" s="56"/>
      <c r="H55" s="36">
        <v>50</v>
      </c>
      <c r="I55" s="56"/>
      <c r="J55" s="36">
        <v>2</v>
      </c>
      <c r="K55" s="56"/>
      <c r="L55" s="36">
        <v>18</v>
      </c>
      <c r="M55" s="56"/>
      <c r="N55" s="36">
        <v>82</v>
      </c>
      <c r="Q55" s="66"/>
      <c r="R55" s="66"/>
      <c r="S55" s="66"/>
      <c r="U55" s="66"/>
      <c r="V55" s="66"/>
    </row>
    <row r="56" spans="1:22" ht="6.75" customHeight="1">
      <c r="A56" s="12"/>
      <c r="B56" s="12"/>
      <c r="C56" s="12"/>
      <c r="D56" s="10"/>
      <c r="E56" s="12"/>
      <c r="F56" s="36"/>
      <c r="G56" s="56"/>
      <c r="H56" s="36"/>
      <c r="I56" s="56"/>
      <c r="J56" s="36"/>
      <c r="K56" s="56"/>
      <c r="L56" s="36"/>
      <c r="M56" s="56"/>
      <c r="N56" s="36"/>
      <c r="Q56" s="66"/>
      <c r="R56" s="66"/>
      <c r="S56" s="66"/>
      <c r="U56" s="66"/>
      <c r="V56" s="66"/>
    </row>
    <row r="57" spans="1:22" ht="12.75">
      <c r="A57" s="12"/>
      <c r="B57" s="12" t="s">
        <v>41</v>
      </c>
      <c r="C57" s="12"/>
      <c r="D57" s="10">
        <v>14026</v>
      </c>
      <c r="E57" s="12"/>
      <c r="F57" s="36">
        <v>30</v>
      </c>
      <c r="G57" s="56"/>
      <c r="H57" s="36">
        <v>67</v>
      </c>
      <c r="I57" s="56"/>
      <c r="J57" s="36">
        <v>3</v>
      </c>
      <c r="K57" s="56"/>
      <c r="L57" s="36">
        <v>23</v>
      </c>
      <c r="M57" s="56"/>
      <c r="N57" s="36">
        <v>77</v>
      </c>
      <c r="Q57" s="66"/>
      <c r="R57" s="66"/>
      <c r="S57" s="66"/>
      <c r="U57" s="66"/>
      <c r="V57" s="66"/>
    </row>
    <row r="58" spans="1:22" ht="6.75" customHeight="1">
      <c r="A58" s="12"/>
      <c r="B58" s="12"/>
      <c r="C58" s="12"/>
      <c r="D58" s="10"/>
      <c r="E58" s="12"/>
      <c r="F58" s="36"/>
      <c r="G58" s="56"/>
      <c r="H58" s="36"/>
      <c r="I58" s="56"/>
      <c r="J58" s="36"/>
      <c r="K58" s="56"/>
      <c r="L58" s="36"/>
      <c r="M58" s="56"/>
      <c r="N58" s="36"/>
      <c r="Q58" s="66"/>
      <c r="R58" s="66"/>
      <c r="S58" s="66"/>
      <c r="U58" s="66"/>
      <c r="V58" s="66"/>
    </row>
    <row r="59" spans="1:22" ht="14.25">
      <c r="A59" s="12"/>
      <c r="B59" s="12" t="s">
        <v>612</v>
      </c>
      <c r="C59" s="12"/>
      <c r="D59" s="10">
        <v>2583</v>
      </c>
      <c r="E59" s="12"/>
      <c r="F59" s="36">
        <v>30</v>
      </c>
      <c r="G59" s="56"/>
      <c r="H59" s="36">
        <v>67</v>
      </c>
      <c r="I59" s="56"/>
      <c r="J59" s="36">
        <v>3</v>
      </c>
      <c r="K59" s="56"/>
      <c r="L59" s="36">
        <v>29</v>
      </c>
      <c r="M59" s="56"/>
      <c r="N59" s="36">
        <v>71</v>
      </c>
      <c r="Q59" s="66"/>
      <c r="R59" s="66"/>
      <c r="S59" s="66"/>
      <c r="U59" s="66"/>
      <c r="V59" s="66"/>
    </row>
    <row r="60" spans="1:14" ht="6.75" customHeight="1">
      <c r="A60" s="12"/>
      <c r="B60" s="12"/>
      <c r="C60" s="12"/>
      <c r="D60" s="10"/>
      <c r="E60" s="12"/>
      <c r="F60" s="36"/>
      <c r="G60" s="56"/>
      <c r="H60" s="36"/>
      <c r="I60" s="56"/>
      <c r="J60" s="36"/>
      <c r="K60" s="56"/>
      <c r="L60" s="36"/>
      <c r="M60" s="56"/>
      <c r="N60" s="36"/>
    </row>
    <row r="61" spans="1:14" ht="14.25">
      <c r="A61" s="12"/>
      <c r="B61" s="12" t="s">
        <v>611</v>
      </c>
      <c r="C61" s="12"/>
      <c r="D61" s="10">
        <v>146</v>
      </c>
      <c r="E61" s="35"/>
      <c r="F61" s="36">
        <v>100</v>
      </c>
      <c r="G61" s="56"/>
      <c r="H61" s="36">
        <v>0</v>
      </c>
      <c r="I61" s="56"/>
      <c r="J61" s="36">
        <v>0</v>
      </c>
      <c r="K61" s="56"/>
      <c r="L61" s="36">
        <v>92</v>
      </c>
      <c r="M61" s="56"/>
      <c r="N61" s="36">
        <v>8</v>
      </c>
    </row>
    <row r="62" spans="1:14" ht="9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7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>
      <c r="A64" s="188" t="s">
        <v>1150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02" t="s">
        <v>1151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>
      <c r="A66" s="102" t="s">
        <v>1152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02" t="s">
        <v>388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6.75" customHeight="1">
      <c r="A68" s="4"/>
      <c r="B68" s="4"/>
      <c r="C68" s="4"/>
      <c r="D68" s="4"/>
      <c r="E68" s="4"/>
      <c r="F68" s="217"/>
      <c r="G68" s="4"/>
      <c r="H68" s="1"/>
      <c r="I68" s="1"/>
      <c r="J68" s="1"/>
      <c r="K68" s="1"/>
      <c r="L68" s="1"/>
      <c r="M68" s="1"/>
      <c r="N68" s="1"/>
    </row>
  </sheetData>
  <sheetProtection/>
  <mergeCells count="1">
    <mergeCell ref="F9:H9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view="pageLayout" zoomScale="0" zoomScalePageLayoutView="0" workbookViewId="0" topLeftCell="A1">
      <selection activeCell="F14" sqref="F14:L17"/>
    </sheetView>
  </sheetViews>
  <sheetFormatPr defaultColWidth="9.140625" defaultRowHeight="12.75"/>
  <cols>
    <col min="1" max="1" width="2.00390625" style="0" customWidth="1"/>
    <col min="2" max="2" width="28.28125" style="0" customWidth="1"/>
    <col min="3" max="3" width="0.71875" style="0" customWidth="1"/>
    <col min="4" max="4" width="19.421875" style="0" customWidth="1"/>
    <col min="5" max="5" width="0.71875" style="0" customWidth="1"/>
    <col min="6" max="6" width="9.7109375" style="66" customWidth="1"/>
    <col min="7" max="7" width="0.71875" style="66" customWidth="1"/>
    <col min="8" max="8" width="8.28125" style="66" customWidth="1"/>
    <col min="9" max="9" width="0.71875" style="66" customWidth="1"/>
    <col min="10" max="10" width="8.28125" style="66" customWidth="1"/>
    <col min="11" max="11" width="0.71875" style="66" customWidth="1"/>
    <col min="12" max="12" width="8.28125" style="66" customWidth="1"/>
  </cols>
  <sheetData>
    <row r="1" spans="1:12" ht="15.75">
      <c r="A1" s="240" t="s">
        <v>887</v>
      </c>
      <c r="B1" s="29"/>
      <c r="C1" s="1"/>
      <c r="D1" s="1"/>
      <c r="E1" s="1"/>
      <c r="F1" s="56"/>
      <c r="G1" s="56"/>
      <c r="H1" s="56"/>
      <c r="I1" s="56"/>
      <c r="J1" s="56"/>
      <c r="K1" s="56"/>
      <c r="L1" s="56"/>
    </row>
    <row r="2" spans="1:12" ht="7.5" customHeight="1">
      <c r="A2" s="1"/>
      <c r="B2" s="1"/>
      <c r="C2" s="1"/>
      <c r="D2" s="1"/>
      <c r="E2" s="1"/>
      <c r="F2" s="56"/>
      <c r="G2" s="56"/>
      <c r="H2" s="56"/>
      <c r="I2" s="56"/>
      <c r="J2" s="56"/>
      <c r="K2" s="56"/>
      <c r="L2" s="56"/>
    </row>
    <row r="3" spans="1:12" ht="12.75">
      <c r="A3" s="3" t="s">
        <v>8</v>
      </c>
      <c r="B3" s="3"/>
      <c r="C3" s="3"/>
      <c r="D3" s="4"/>
      <c r="E3" s="4"/>
      <c r="F3" s="57"/>
      <c r="G3" s="57"/>
      <c r="H3" s="57"/>
      <c r="I3" s="57"/>
      <c r="J3" s="57"/>
      <c r="K3" s="57"/>
      <c r="L3" s="58" t="s">
        <v>37</v>
      </c>
    </row>
    <row r="4" spans="1:12" ht="9" customHeight="1">
      <c r="A4" s="5"/>
      <c r="B4" s="5"/>
      <c r="C4" s="5"/>
      <c r="D4" s="5"/>
      <c r="E4" s="5"/>
      <c r="F4" s="46"/>
      <c r="G4" s="46"/>
      <c r="H4" s="46"/>
      <c r="I4" s="46"/>
      <c r="J4" s="46"/>
      <c r="K4" s="46"/>
      <c r="L4" s="46"/>
    </row>
    <row r="5" spans="1:12" ht="6" customHeight="1">
      <c r="A5" s="4"/>
      <c r="B5" s="4"/>
      <c r="C5" s="4"/>
      <c r="D5" s="4"/>
      <c r="E5" s="4"/>
      <c r="F5" s="57"/>
      <c r="G5" s="57"/>
      <c r="H5" s="57"/>
      <c r="I5" s="57"/>
      <c r="J5" s="57"/>
      <c r="K5" s="57"/>
      <c r="L5" s="57"/>
    </row>
    <row r="6" spans="1:12" ht="25.5" customHeight="1">
      <c r="A6" s="57" t="s">
        <v>52</v>
      </c>
      <c r="B6" s="57"/>
      <c r="C6" s="1"/>
      <c r="D6" s="59" t="s">
        <v>48</v>
      </c>
      <c r="E6" s="1"/>
      <c r="F6" s="60" t="s">
        <v>378</v>
      </c>
      <c r="G6" s="61"/>
      <c r="H6" s="62" t="s">
        <v>11</v>
      </c>
      <c r="I6" s="62"/>
      <c r="J6" s="62" t="s">
        <v>12</v>
      </c>
      <c r="K6" s="62"/>
      <c r="L6" s="62" t="s">
        <v>53</v>
      </c>
    </row>
    <row r="7" spans="1:12" ht="6" customHeight="1">
      <c r="A7" s="5"/>
      <c r="B7" s="5"/>
      <c r="C7" s="4"/>
      <c r="D7" s="5"/>
      <c r="E7" s="1"/>
      <c r="F7" s="46"/>
      <c r="G7" s="56"/>
      <c r="H7" s="63"/>
      <c r="I7" s="64"/>
      <c r="J7" s="63"/>
      <c r="K7" s="64"/>
      <c r="L7" s="63"/>
    </row>
    <row r="8" spans="1:12" ht="26.25" customHeight="1">
      <c r="A8" s="1"/>
      <c r="B8" s="1"/>
      <c r="C8" s="1"/>
      <c r="D8" s="1"/>
      <c r="E8" s="1"/>
      <c r="F8" s="58"/>
      <c r="G8" s="58"/>
      <c r="H8" s="58"/>
      <c r="I8" s="58"/>
      <c r="J8" s="58"/>
      <c r="K8" s="58"/>
      <c r="L8" s="58"/>
    </row>
    <row r="9" spans="1:12" ht="10.5" customHeight="1">
      <c r="A9" s="1"/>
      <c r="B9" s="1"/>
      <c r="C9" s="1"/>
      <c r="D9" s="1"/>
      <c r="E9" s="1"/>
      <c r="F9" s="56"/>
      <c r="G9" s="56"/>
      <c r="H9" s="56"/>
      <c r="I9" s="56"/>
      <c r="J9" s="56"/>
      <c r="K9" s="56"/>
      <c r="L9" s="56"/>
    </row>
    <row r="10" spans="1:12" ht="12.75">
      <c r="A10" s="42" t="s">
        <v>2</v>
      </c>
      <c r="B10" s="42"/>
      <c r="C10" s="42"/>
      <c r="D10" s="218" t="s">
        <v>47</v>
      </c>
      <c r="E10" s="65"/>
      <c r="F10" s="27">
        <v>189931</v>
      </c>
      <c r="G10" s="27"/>
      <c r="H10" s="27">
        <v>34923</v>
      </c>
      <c r="I10" s="27"/>
      <c r="J10" s="27">
        <v>127809</v>
      </c>
      <c r="K10" s="27"/>
      <c r="L10" s="27">
        <v>27199</v>
      </c>
    </row>
    <row r="11" spans="1:12" ht="12.75">
      <c r="A11" s="42"/>
      <c r="B11" s="42"/>
      <c r="C11" s="42"/>
      <c r="D11" s="491" t="s">
        <v>624</v>
      </c>
      <c r="E11" s="65"/>
      <c r="F11" s="289">
        <v>100</v>
      </c>
      <c r="G11" s="27"/>
      <c r="H11" s="494">
        <v>18</v>
      </c>
      <c r="I11" s="494"/>
      <c r="J11" s="494">
        <v>67</v>
      </c>
      <c r="K11" s="494"/>
      <c r="L11" s="494">
        <v>14</v>
      </c>
    </row>
    <row r="12" spans="1:12" ht="12.75">
      <c r="A12" s="1"/>
      <c r="B12" s="1"/>
      <c r="C12" s="1"/>
      <c r="D12" s="65"/>
      <c r="E12" s="65"/>
      <c r="F12" s="36"/>
      <c r="G12" s="36"/>
      <c r="H12" s="36"/>
      <c r="I12" s="36"/>
      <c r="J12" s="36"/>
      <c r="K12" s="36"/>
      <c r="L12" s="36"/>
    </row>
    <row r="13" spans="1:12" ht="12.75">
      <c r="A13" s="1"/>
      <c r="B13" s="1"/>
      <c r="C13" s="1"/>
      <c r="D13" s="249" t="s">
        <v>625</v>
      </c>
      <c r="E13" s="65"/>
      <c r="F13" s="494">
        <v>100</v>
      </c>
      <c r="G13" s="494">
        <v>0</v>
      </c>
      <c r="H13" s="494">
        <v>100</v>
      </c>
      <c r="I13" s="494">
        <v>1</v>
      </c>
      <c r="J13" s="494">
        <v>100</v>
      </c>
      <c r="K13" s="494">
        <v>1</v>
      </c>
      <c r="L13" s="494">
        <v>100</v>
      </c>
    </row>
    <row r="14" spans="1:12" ht="12.75">
      <c r="A14" s="1"/>
      <c r="B14" s="1"/>
      <c r="C14" s="1"/>
      <c r="D14" s="195" t="s">
        <v>513</v>
      </c>
      <c r="E14" s="1"/>
      <c r="F14" s="494">
        <v>78</v>
      </c>
      <c r="G14" s="494"/>
      <c r="H14" s="494">
        <v>73</v>
      </c>
      <c r="I14" s="494"/>
      <c r="J14" s="494">
        <v>79</v>
      </c>
      <c r="K14" s="494"/>
      <c r="L14" s="494">
        <v>80</v>
      </c>
    </row>
    <row r="15" spans="1:12" ht="12.75">
      <c r="A15" s="1"/>
      <c r="B15" s="1"/>
      <c r="C15" s="1"/>
      <c r="D15" s="1" t="s">
        <v>40</v>
      </c>
      <c r="E15" s="1"/>
      <c r="F15" s="494">
        <v>13</v>
      </c>
      <c r="G15" s="494"/>
      <c r="H15" s="494">
        <v>16</v>
      </c>
      <c r="I15" s="494"/>
      <c r="J15" s="494">
        <v>13</v>
      </c>
      <c r="K15" s="494"/>
      <c r="L15" s="494">
        <v>12</v>
      </c>
    </row>
    <row r="16" spans="1:12" ht="12.75">
      <c r="A16" s="1"/>
      <c r="B16" s="1"/>
      <c r="C16" s="1"/>
      <c r="D16" s="1" t="s">
        <v>41</v>
      </c>
      <c r="E16" s="1"/>
      <c r="F16" s="494">
        <v>7</v>
      </c>
      <c r="G16" s="494"/>
      <c r="H16" s="494">
        <v>10</v>
      </c>
      <c r="I16" s="494"/>
      <c r="J16" s="494">
        <v>7</v>
      </c>
      <c r="K16" s="494"/>
      <c r="L16" s="494">
        <v>7</v>
      </c>
    </row>
    <row r="17" spans="1:12" ht="12.75">
      <c r="A17" s="1"/>
      <c r="B17" s="1"/>
      <c r="C17" s="1"/>
      <c r="D17" s="1" t="s">
        <v>24</v>
      </c>
      <c r="E17" s="1"/>
      <c r="F17" s="494">
        <v>1</v>
      </c>
      <c r="G17" s="494"/>
      <c r="H17" s="494">
        <v>2</v>
      </c>
      <c r="I17" s="494"/>
      <c r="J17" s="494">
        <v>1</v>
      </c>
      <c r="K17" s="494"/>
      <c r="L17" s="494">
        <v>1</v>
      </c>
    </row>
    <row r="18" spans="1:12" ht="12.75">
      <c r="A18" s="1"/>
      <c r="B18" s="1"/>
      <c r="C18" s="1"/>
      <c r="D18" s="1"/>
      <c r="E18" s="1"/>
      <c r="F18" s="36"/>
      <c r="G18" s="36"/>
      <c r="H18" s="36"/>
      <c r="I18" s="36"/>
      <c r="J18" s="36"/>
      <c r="K18" s="36"/>
      <c r="L18" s="36"/>
    </row>
    <row r="19" spans="1:12" ht="4.5" customHeight="1">
      <c r="A19" s="1"/>
      <c r="B19" s="1"/>
      <c r="C19" s="1"/>
      <c r="D19" s="1"/>
      <c r="E19" s="1"/>
      <c r="F19" s="36"/>
      <c r="G19" s="36"/>
      <c r="H19" s="36"/>
      <c r="I19" s="36"/>
      <c r="J19" s="36"/>
      <c r="K19" s="36"/>
      <c r="L19" s="36"/>
    </row>
    <row r="20" spans="1:12" ht="12.75">
      <c r="A20" s="29" t="s">
        <v>579</v>
      </c>
      <c r="B20" s="1"/>
      <c r="C20" s="42"/>
      <c r="D20" s="218" t="s">
        <v>47</v>
      </c>
      <c r="E20" s="65"/>
      <c r="F20" s="27">
        <v>66470</v>
      </c>
      <c r="G20" s="27"/>
      <c r="H20" s="27">
        <v>13556</v>
      </c>
      <c r="I20" s="27"/>
      <c r="J20" s="27">
        <v>44146</v>
      </c>
      <c r="K20" s="27"/>
      <c r="L20" s="27">
        <v>8768</v>
      </c>
    </row>
    <row r="21" spans="1:12" ht="12.75">
      <c r="A21" s="29"/>
      <c r="C21" s="42"/>
      <c r="D21" s="491" t="s">
        <v>624</v>
      </c>
      <c r="E21" s="65"/>
      <c r="F21" s="289">
        <v>100</v>
      </c>
      <c r="G21" s="56"/>
      <c r="H21" s="384">
        <f>+H20/$F$20*100</f>
        <v>20.394162780201594</v>
      </c>
      <c r="I21" s="384">
        <f>+I20/$F$20*100</f>
        <v>0</v>
      </c>
      <c r="J21" s="384">
        <f>+J20/$F$20*100</f>
        <v>66.41492402587633</v>
      </c>
      <c r="K21" s="384">
        <f>+K20/$F$20*100</f>
        <v>0</v>
      </c>
      <c r="L21" s="384">
        <f>+L20/$F$20*100</f>
        <v>13.190913193922071</v>
      </c>
    </row>
    <row r="22" spans="1:12" ht="12.75">
      <c r="A22" s="29"/>
      <c r="B22" s="1"/>
      <c r="C22" s="1"/>
      <c r="D22" s="65"/>
      <c r="E22" s="65"/>
      <c r="F22" s="36"/>
      <c r="G22" s="36"/>
      <c r="H22" s="36"/>
      <c r="I22" s="36"/>
      <c r="J22" s="36"/>
      <c r="K22" s="36"/>
      <c r="L22" s="36"/>
    </row>
    <row r="23" spans="1:12" ht="12.75">
      <c r="A23" s="1"/>
      <c r="B23" s="1"/>
      <c r="C23" s="1"/>
      <c r="D23" s="249" t="s">
        <v>625</v>
      </c>
      <c r="E23" s="65"/>
      <c r="F23" s="494">
        <v>100</v>
      </c>
      <c r="G23" s="494">
        <v>0</v>
      </c>
      <c r="H23" s="494">
        <v>100</v>
      </c>
      <c r="I23" s="494">
        <v>1</v>
      </c>
      <c r="J23" s="494">
        <v>100</v>
      </c>
      <c r="K23" s="494">
        <v>1</v>
      </c>
      <c r="L23" s="494">
        <v>100</v>
      </c>
    </row>
    <row r="24" spans="1:12" ht="12.75">
      <c r="A24" s="29"/>
      <c r="B24" s="1"/>
      <c r="C24" s="1"/>
      <c r="D24" s="195" t="s">
        <v>513</v>
      </c>
      <c r="E24" s="1"/>
      <c r="F24" s="494">
        <v>74</v>
      </c>
      <c r="G24" s="494"/>
      <c r="H24" s="494">
        <v>73</v>
      </c>
      <c r="I24" s="494"/>
      <c r="J24" s="494">
        <v>75</v>
      </c>
      <c r="K24" s="494"/>
      <c r="L24" s="494">
        <v>71</v>
      </c>
    </row>
    <row r="25" spans="1:12" ht="12.75">
      <c r="A25" s="29"/>
      <c r="B25" s="1"/>
      <c r="C25" s="1"/>
      <c r="D25" s="1" t="s">
        <v>40</v>
      </c>
      <c r="E25" s="1"/>
      <c r="F25" s="494">
        <v>18</v>
      </c>
      <c r="G25" s="494"/>
      <c r="H25" s="494">
        <v>20</v>
      </c>
      <c r="I25" s="494"/>
      <c r="J25" s="494">
        <v>18</v>
      </c>
      <c r="K25" s="494"/>
      <c r="L25" s="494">
        <v>17</v>
      </c>
    </row>
    <row r="26" spans="1:12" ht="12.75">
      <c r="A26" s="29"/>
      <c r="B26" s="1"/>
      <c r="C26" s="1"/>
      <c r="D26" s="1" t="s">
        <v>41</v>
      </c>
      <c r="E26" s="1"/>
      <c r="F26" s="494">
        <v>6</v>
      </c>
      <c r="G26" s="494"/>
      <c r="H26" s="494">
        <v>6</v>
      </c>
      <c r="I26" s="494"/>
      <c r="J26" s="494">
        <v>6</v>
      </c>
      <c r="K26" s="494"/>
      <c r="L26" s="494">
        <v>9</v>
      </c>
    </row>
    <row r="27" spans="1:12" ht="12.75">
      <c r="A27" s="29"/>
      <c r="B27" s="1"/>
      <c r="C27" s="1"/>
      <c r="D27" s="1" t="s">
        <v>24</v>
      </c>
      <c r="E27" s="1"/>
      <c r="F27" s="494">
        <v>1</v>
      </c>
      <c r="G27" s="494"/>
      <c r="H27" s="494">
        <v>0</v>
      </c>
      <c r="I27" s="494"/>
      <c r="J27" s="494">
        <v>1</v>
      </c>
      <c r="K27" s="494"/>
      <c r="L27" s="494">
        <v>3</v>
      </c>
    </row>
    <row r="28" spans="1:12" ht="12.75">
      <c r="A28" s="29"/>
      <c r="B28" s="1"/>
      <c r="C28" s="1"/>
      <c r="D28" s="1"/>
      <c r="E28" s="1"/>
      <c r="F28" s="36"/>
      <c r="G28" s="36"/>
      <c r="H28" s="36"/>
      <c r="I28" s="36"/>
      <c r="J28" s="36"/>
      <c r="K28" s="36"/>
      <c r="L28" s="1"/>
    </row>
    <row r="29" spans="1:12" ht="12.75">
      <c r="A29" s="29"/>
      <c r="C29" s="1"/>
      <c r="D29" s="1"/>
      <c r="E29" s="1"/>
      <c r="F29" s="36"/>
      <c r="G29" s="36"/>
      <c r="H29" s="36"/>
      <c r="I29" s="36"/>
      <c r="J29" s="36"/>
      <c r="K29" s="36"/>
      <c r="L29" s="36"/>
    </row>
    <row r="30" spans="1:12" ht="12.75">
      <c r="A30" s="29" t="s">
        <v>578</v>
      </c>
      <c r="B30" s="42"/>
      <c r="C30" s="42"/>
      <c r="D30" s="218" t="s">
        <v>47</v>
      </c>
      <c r="E30" s="65"/>
      <c r="F30" s="27">
        <v>116582</v>
      </c>
      <c r="G30" s="27"/>
      <c r="H30" s="27">
        <v>20987</v>
      </c>
      <c r="I30" s="27"/>
      <c r="J30" s="27">
        <v>79020</v>
      </c>
      <c r="K30" s="27"/>
      <c r="L30" s="27">
        <v>16575</v>
      </c>
    </row>
    <row r="31" spans="1:12" ht="12.75">
      <c r="A31" s="29"/>
      <c r="B31" s="42"/>
      <c r="C31" s="42"/>
      <c r="D31" s="491" t="s">
        <v>624</v>
      </c>
      <c r="E31" s="65"/>
      <c r="F31" s="289">
        <v>100</v>
      </c>
      <c r="G31" s="56"/>
      <c r="H31" s="384">
        <v>18</v>
      </c>
      <c r="I31" s="384"/>
      <c r="J31" s="384">
        <v>68</v>
      </c>
      <c r="K31" s="384"/>
      <c r="L31" s="384">
        <v>14</v>
      </c>
    </row>
    <row r="32" spans="1:12" ht="12.75">
      <c r="A32" s="29"/>
      <c r="B32" s="42"/>
      <c r="C32" s="42"/>
      <c r="D32" s="218"/>
      <c r="E32" s="65"/>
      <c r="F32" s="36"/>
      <c r="G32" s="36"/>
      <c r="H32" s="36"/>
      <c r="I32" s="36"/>
      <c r="J32" s="36"/>
      <c r="K32" s="36"/>
      <c r="L32" s="36"/>
    </row>
    <row r="33" spans="1:12" ht="12.75">
      <c r="A33" s="1"/>
      <c r="B33" s="1"/>
      <c r="C33" s="1"/>
      <c r="D33" s="249" t="s">
        <v>625</v>
      </c>
      <c r="E33" s="65"/>
      <c r="F33" s="494">
        <v>100</v>
      </c>
      <c r="G33" s="494">
        <v>0</v>
      </c>
      <c r="H33" s="494">
        <v>100</v>
      </c>
      <c r="I33" s="494">
        <v>1</v>
      </c>
      <c r="J33" s="494">
        <v>100</v>
      </c>
      <c r="K33" s="494">
        <v>1</v>
      </c>
      <c r="L33" s="494">
        <v>100</v>
      </c>
    </row>
    <row r="34" spans="1:12" ht="12.75">
      <c r="A34" s="29"/>
      <c r="B34" s="1"/>
      <c r="C34" s="1"/>
      <c r="D34" s="195" t="s">
        <v>513</v>
      </c>
      <c r="E34" s="1"/>
      <c r="F34" s="494">
        <v>79</v>
      </c>
      <c r="G34" s="494"/>
      <c r="H34" s="494">
        <v>72</v>
      </c>
      <c r="I34" s="494"/>
      <c r="J34" s="494">
        <v>80</v>
      </c>
      <c r="K34" s="494"/>
      <c r="L34" s="494">
        <v>84</v>
      </c>
    </row>
    <row r="35" spans="1:12" ht="12.75">
      <c r="A35" s="29"/>
      <c r="B35" s="1"/>
      <c r="C35" s="1"/>
      <c r="D35" s="1" t="s">
        <v>40</v>
      </c>
      <c r="E35" s="1"/>
      <c r="F35" s="494">
        <v>11</v>
      </c>
      <c r="G35" s="494"/>
      <c r="H35" s="494">
        <v>14</v>
      </c>
      <c r="I35" s="494"/>
      <c r="J35" s="494">
        <v>11</v>
      </c>
      <c r="K35" s="494"/>
      <c r="L35" s="494">
        <v>9</v>
      </c>
    </row>
    <row r="36" spans="1:12" ht="12.75">
      <c r="A36" s="29"/>
      <c r="B36" s="1"/>
      <c r="C36" s="1"/>
      <c r="D36" s="1" t="s">
        <v>41</v>
      </c>
      <c r="E36" s="1"/>
      <c r="F36" s="494">
        <v>8</v>
      </c>
      <c r="G36" s="494"/>
      <c r="H36" s="494">
        <v>12</v>
      </c>
      <c r="I36" s="494"/>
      <c r="J36" s="494">
        <v>8</v>
      </c>
      <c r="K36" s="494"/>
      <c r="L36" s="494">
        <v>6</v>
      </c>
    </row>
    <row r="37" spans="1:12" ht="12.75">
      <c r="A37" s="29"/>
      <c r="B37" s="1"/>
      <c r="C37" s="1"/>
      <c r="D37" s="1" t="s">
        <v>24</v>
      </c>
      <c r="E37" s="1"/>
      <c r="F37" s="494">
        <v>1</v>
      </c>
      <c r="G37" s="494"/>
      <c r="H37" s="494">
        <v>3</v>
      </c>
      <c r="I37" s="494"/>
      <c r="J37" s="494">
        <v>1</v>
      </c>
      <c r="K37" s="494"/>
      <c r="L37" s="494">
        <v>1</v>
      </c>
    </row>
    <row r="38" spans="1:12" ht="12.75">
      <c r="A38" s="29"/>
      <c r="B38" s="1"/>
      <c r="C38" s="1"/>
      <c r="D38" s="1"/>
      <c r="E38" s="1"/>
      <c r="F38" s="36"/>
      <c r="G38" s="36"/>
      <c r="H38" s="36"/>
      <c r="I38" s="36"/>
      <c r="J38" s="36"/>
      <c r="K38" s="36"/>
      <c r="L38" s="36"/>
    </row>
    <row r="39" spans="1:12" ht="12.75">
      <c r="A39" s="29"/>
      <c r="C39" s="1"/>
      <c r="D39" s="1"/>
      <c r="E39" s="1"/>
      <c r="F39" s="36"/>
      <c r="G39" s="36"/>
      <c r="H39" s="36"/>
      <c r="I39" s="36"/>
      <c r="J39" s="36"/>
      <c r="K39" s="36"/>
      <c r="L39" s="36"/>
    </row>
    <row r="40" spans="1:12" ht="14.25">
      <c r="A40" s="29" t="s">
        <v>574</v>
      </c>
      <c r="B40" s="20"/>
      <c r="C40" s="42"/>
      <c r="D40" s="218" t="s">
        <v>47</v>
      </c>
      <c r="E40" s="65"/>
      <c r="F40" s="27">
        <v>6879</v>
      </c>
      <c r="G40" s="27"/>
      <c r="H40" s="27">
        <v>380</v>
      </c>
      <c r="I40" s="27"/>
      <c r="J40" s="27">
        <v>4643</v>
      </c>
      <c r="K40" s="27"/>
      <c r="L40" s="27">
        <v>1856</v>
      </c>
    </row>
    <row r="41" spans="1:12" ht="14.25">
      <c r="A41" s="29"/>
      <c r="B41" s="20"/>
      <c r="C41" s="42"/>
      <c r="D41" s="491" t="s">
        <v>624</v>
      </c>
      <c r="E41" s="65"/>
      <c r="F41" s="289">
        <v>100</v>
      </c>
      <c r="G41" s="27"/>
      <c r="H41" s="384">
        <v>6</v>
      </c>
      <c r="I41" s="384"/>
      <c r="J41" s="384">
        <v>67</v>
      </c>
      <c r="K41" s="384"/>
      <c r="L41" s="384">
        <v>27</v>
      </c>
    </row>
    <row r="42" spans="1:12" ht="12.75">
      <c r="A42" s="1"/>
      <c r="B42" s="1"/>
      <c r="C42" s="1"/>
      <c r="D42" s="65"/>
      <c r="E42" s="65"/>
      <c r="F42" s="36"/>
      <c r="G42" s="36"/>
      <c r="H42" s="384"/>
      <c r="I42" s="384"/>
      <c r="J42" s="384"/>
      <c r="K42" s="384"/>
      <c r="L42" s="384"/>
    </row>
    <row r="43" spans="1:12" ht="12.75">
      <c r="A43" s="1"/>
      <c r="B43" s="1"/>
      <c r="C43" s="1"/>
      <c r="D43" s="249" t="s">
        <v>625</v>
      </c>
      <c r="E43" s="65"/>
      <c r="F43" s="384">
        <v>100</v>
      </c>
      <c r="G43" s="494">
        <v>0</v>
      </c>
      <c r="H43" s="384">
        <v>100</v>
      </c>
      <c r="I43" s="384">
        <v>1</v>
      </c>
      <c r="J43" s="384">
        <v>100</v>
      </c>
      <c r="K43" s="384">
        <v>1</v>
      </c>
      <c r="L43" s="384">
        <v>100</v>
      </c>
    </row>
    <row r="44" spans="1:12" ht="12.75">
      <c r="A44" s="1"/>
      <c r="B44" s="1"/>
      <c r="C44" s="1"/>
      <c r="D44" s="195" t="s">
        <v>513</v>
      </c>
      <c r="E44" s="1"/>
      <c r="F44" s="384">
        <v>86</v>
      </c>
      <c r="G44" s="383"/>
      <c r="H44" s="384">
        <v>76</v>
      </c>
      <c r="I44" s="384"/>
      <c r="J44" s="384">
        <v>86</v>
      </c>
      <c r="K44" s="384"/>
      <c r="L44" s="384">
        <v>87</v>
      </c>
    </row>
    <row r="45" spans="1:12" ht="12.75">
      <c r="A45" s="1"/>
      <c r="B45" s="1"/>
      <c r="C45" s="1"/>
      <c r="D45" s="1" t="s">
        <v>40</v>
      </c>
      <c r="E45" s="1"/>
      <c r="F45" s="384">
        <v>7</v>
      </c>
      <c r="G45" s="383"/>
      <c r="H45" s="384">
        <v>8</v>
      </c>
      <c r="I45" s="384"/>
      <c r="J45" s="384">
        <v>7</v>
      </c>
      <c r="K45" s="384"/>
      <c r="L45" s="384">
        <v>8</v>
      </c>
    </row>
    <row r="46" spans="1:12" ht="12.75">
      <c r="A46" s="1"/>
      <c r="B46" s="1"/>
      <c r="C46" s="1"/>
      <c r="D46" s="1" t="s">
        <v>41</v>
      </c>
      <c r="E46" s="1"/>
      <c r="F46" s="384">
        <v>6</v>
      </c>
      <c r="G46" s="383"/>
      <c r="H46" s="384">
        <v>13</v>
      </c>
      <c r="I46" s="384"/>
      <c r="J46" s="384">
        <v>6</v>
      </c>
      <c r="K46" s="384"/>
      <c r="L46" s="384">
        <v>5</v>
      </c>
    </row>
    <row r="47" spans="1:12" ht="12.75">
      <c r="A47" s="1"/>
      <c r="B47" s="1"/>
      <c r="C47" s="1"/>
      <c r="D47" s="1" t="s">
        <v>24</v>
      </c>
      <c r="E47" s="1"/>
      <c r="F47" s="384">
        <v>1</v>
      </c>
      <c r="G47" s="383"/>
      <c r="H47" s="384">
        <v>3</v>
      </c>
      <c r="I47" s="384"/>
      <c r="J47" s="384">
        <v>1</v>
      </c>
      <c r="K47" s="384"/>
      <c r="L47" s="384">
        <v>1</v>
      </c>
    </row>
    <row r="48" spans="1:12" ht="12.75">
      <c r="A48" s="5"/>
      <c r="B48" s="5"/>
      <c r="C48" s="5"/>
      <c r="D48" s="5"/>
      <c r="E48" s="5"/>
      <c r="F48" s="46"/>
      <c r="G48" s="46"/>
      <c r="H48" s="46"/>
      <c r="I48" s="46"/>
      <c r="J48" s="46"/>
      <c r="K48" s="46"/>
      <c r="L48" s="46"/>
    </row>
    <row r="49" spans="1:12" ht="12.75">
      <c r="A49" s="1"/>
      <c r="B49" s="1"/>
      <c r="C49" s="1"/>
      <c r="D49" s="1"/>
      <c r="E49" s="1"/>
      <c r="F49" s="36"/>
      <c r="G49" s="36"/>
      <c r="H49" s="36"/>
      <c r="I49" s="36"/>
      <c r="J49" s="36"/>
      <c r="K49" s="36"/>
      <c r="L49" s="36"/>
    </row>
    <row r="50" spans="1:12" ht="14.25">
      <c r="A50" s="187" t="s">
        <v>379</v>
      </c>
      <c r="B50" s="187"/>
      <c r="C50" s="1"/>
      <c r="D50" s="1"/>
      <c r="E50" s="1"/>
      <c r="F50" s="36"/>
      <c r="G50" s="36"/>
      <c r="H50" s="36"/>
      <c r="I50" s="36"/>
      <c r="J50" s="36"/>
      <c r="K50" s="36"/>
      <c r="L50" s="36"/>
    </row>
    <row r="51" spans="1:12" ht="12.75">
      <c r="A51" s="29" t="s">
        <v>388</v>
      </c>
      <c r="B51" s="29"/>
      <c r="C51" s="29"/>
      <c r="D51" s="36"/>
      <c r="E51" s="36"/>
      <c r="F51" s="36"/>
      <c r="G51" s="36"/>
      <c r="H51" s="36"/>
      <c r="I51" s="36"/>
      <c r="J51" s="36"/>
      <c r="K51" s="36"/>
      <c r="L51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showGridLines="0" view="pageLayout" zoomScale="0" zoomScalePageLayoutView="0" workbookViewId="0" topLeftCell="A16">
      <selection activeCell="A23" sqref="A23"/>
    </sheetView>
  </sheetViews>
  <sheetFormatPr defaultColWidth="9.140625" defaultRowHeight="12.75"/>
  <cols>
    <col min="1" max="1" width="29.8515625" style="80" customWidth="1"/>
    <col min="2" max="2" width="1.28515625" style="80" customWidth="1"/>
    <col min="3" max="3" width="8.00390625" style="80" customWidth="1"/>
    <col min="4" max="4" width="0.85546875" style="80" customWidth="1"/>
    <col min="5" max="5" width="8.00390625" style="80" customWidth="1"/>
    <col min="6" max="6" width="0.85546875" style="80" customWidth="1"/>
    <col min="7" max="7" width="8.00390625" style="80" customWidth="1"/>
    <col min="8" max="8" width="0.85546875" style="80" customWidth="1"/>
    <col min="9" max="9" width="9.00390625" style="80" customWidth="1"/>
    <col min="10" max="10" width="0.85546875" style="80" customWidth="1"/>
    <col min="11" max="11" width="8.7109375" style="80" customWidth="1"/>
    <col min="12" max="12" width="0.85546875" style="80" customWidth="1"/>
    <col min="13" max="13" width="8.00390625" style="80" customWidth="1"/>
    <col min="14" max="16384" width="9.140625" style="49" customWidth="1"/>
  </cols>
  <sheetData>
    <row r="1" spans="1:13" ht="15.75">
      <c r="A1" s="241" t="s">
        <v>888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6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69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70" t="s">
        <v>37</v>
      </c>
    </row>
    <row r="4" spans="1:13" ht="6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75">
      <c r="A6" s="67" t="s">
        <v>54</v>
      </c>
      <c r="B6" s="67"/>
      <c r="D6" s="67"/>
      <c r="E6" s="67"/>
      <c r="F6" s="68"/>
      <c r="G6" s="67" t="s">
        <v>48</v>
      </c>
      <c r="H6" s="68"/>
      <c r="I6" s="68"/>
      <c r="J6" s="68"/>
      <c r="K6" s="68"/>
      <c r="L6" s="68"/>
      <c r="M6" s="68"/>
    </row>
    <row r="7" spans="1:13" ht="6" customHeight="1">
      <c r="A7" s="68"/>
      <c r="B7" s="68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6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s="73" customFormat="1" ht="12.75">
      <c r="A9" s="70"/>
      <c r="B9" s="70"/>
      <c r="C9" s="70" t="s">
        <v>2</v>
      </c>
      <c r="D9" s="70"/>
      <c r="E9" s="196" t="s">
        <v>510</v>
      </c>
      <c r="F9" s="72"/>
      <c r="G9" s="72" t="s">
        <v>22</v>
      </c>
      <c r="H9" s="72"/>
      <c r="I9" s="70" t="s">
        <v>55</v>
      </c>
      <c r="J9" s="72"/>
      <c r="K9" s="70" t="s">
        <v>56</v>
      </c>
      <c r="L9" s="70"/>
      <c r="M9" s="70" t="s">
        <v>57</v>
      </c>
    </row>
    <row r="10" spans="1:13" s="76" customFormat="1" ht="6" customHeight="1">
      <c r="A10" s="74"/>
      <c r="B10" s="67"/>
      <c r="C10" s="74"/>
      <c r="D10" s="75"/>
      <c r="E10" s="74"/>
      <c r="F10" s="75"/>
      <c r="G10" s="74"/>
      <c r="H10" s="75"/>
      <c r="I10" s="74"/>
      <c r="J10" s="75"/>
      <c r="K10" s="74"/>
      <c r="L10" s="75"/>
      <c r="M10" s="74"/>
    </row>
    <row r="11" spans="1:13" s="76" customFormat="1" ht="6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79" customFormat="1" ht="12.75" customHeight="1">
      <c r="A12" s="77" t="s">
        <v>1145</v>
      </c>
      <c r="B12" s="77"/>
      <c r="C12" s="27">
        <v>189931</v>
      </c>
      <c r="D12" s="77"/>
      <c r="E12" s="27">
        <v>147636</v>
      </c>
      <c r="F12" s="77"/>
      <c r="G12" s="78">
        <v>25540</v>
      </c>
      <c r="H12" s="77"/>
      <c r="I12" s="27">
        <v>7001</v>
      </c>
      <c r="J12" s="77"/>
      <c r="K12" s="78">
        <v>7025</v>
      </c>
      <c r="L12" s="77"/>
      <c r="M12" s="27">
        <v>2729</v>
      </c>
    </row>
    <row r="13" spans="1:13" s="76" customFormat="1" ht="6" customHeight="1">
      <c r="A13" s="67"/>
      <c r="B13" s="67"/>
      <c r="C13" s="1"/>
      <c r="D13" s="77"/>
      <c r="E13" s="1"/>
      <c r="F13" s="77"/>
      <c r="G13" s="1"/>
      <c r="H13" s="77"/>
      <c r="I13" s="1"/>
      <c r="J13" s="77"/>
      <c r="K13" s="1"/>
      <c r="L13" s="77"/>
      <c r="M13" s="1"/>
    </row>
    <row r="14" spans="1:13" s="79" customFormat="1" ht="14.25" customHeight="1">
      <c r="A14" s="77" t="s">
        <v>26</v>
      </c>
      <c r="B14" s="77"/>
      <c r="C14" s="288">
        <v>53</v>
      </c>
      <c r="D14" s="385"/>
      <c r="E14" s="288">
        <v>45</v>
      </c>
      <c r="F14" s="385"/>
      <c r="G14" s="386">
        <v>85</v>
      </c>
      <c r="H14" s="385"/>
      <c r="I14" s="288">
        <v>77</v>
      </c>
      <c r="J14" s="385"/>
      <c r="K14" s="386">
        <v>78</v>
      </c>
      <c r="L14" s="385"/>
      <c r="M14" s="288">
        <v>68</v>
      </c>
    </row>
    <row r="15" spans="1:13" s="76" customFormat="1" ht="6" customHeight="1">
      <c r="A15" s="75"/>
      <c r="B15" s="67"/>
      <c r="C15" s="1"/>
      <c r="D15" s="77"/>
      <c r="E15" s="1"/>
      <c r="F15" s="77"/>
      <c r="G15" s="1"/>
      <c r="H15" s="77"/>
      <c r="I15" s="1"/>
      <c r="J15" s="77"/>
      <c r="K15" s="1"/>
      <c r="L15" s="77"/>
      <c r="M15" s="1"/>
    </row>
    <row r="16" spans="1:13" s="76" customFormat="1" ht="12.75">
      <c r="A16" s="75" t="s">
        <v>42</v>
      </c>
      <c r="B16" s="67"/>
      <c r="C16" s="387">
        <v>48</v>
      </c>
      <c r="D16" s="387"/>
      <c r="E16" s="387">
        <v>44</v>
      </c>
      <c r="F16" s="387"/>
      <c r="G16" s="387">
        <v>82</v>
      </c>
      <c r="H16" s="387"/>
      <c r="I16" s="387">
        <v>56</v>
      </c>
      <c r="J16" s="387"/>
      <c r="K16" s="387">
        <v>5</v>
      </c>
      <c r="L16" s="387"/>
      <c r="M16" s="387">
        <v>0</v>
      </c>
    </row>
    <row r="17" spans="1:13" s="76" customFormat="1" ht="12.75">
      <c r="A17" s="67" t="s">
        <v>43</v>
      </c>
      <c r="B17" s="67"/>
      <c r="C17" s="387">
        <v>5</v>
      </c>
      <c r="D17" s="387"/>
      <c r="E17" s="387">
        <v>0</v>
      </c>
      <c r="F17" s="387"/>
      <c r="G17" s="387">
        <v>3</v>
      </c>
      <c r="H17" s="387"/>
      <c r="I17" s="387">
        <v>21</v>
      </c>
      <c r="J17" s="387"/>
      <c r="K17" s="387">
        <v>72</v>
      </c>
      <c r="L17" s="387"/>
      <c r="M17" s="387">
        <v>43</v>
      </c>
    </row>
    <row r="18" spans="1:13" s="76" customFormat="1" ht="14.25">
      <c r="A18" s="205" t="s">
        <v>506</v>
      </c>
      <c r="B18" s="67"/>
      <c r="C18" s="36">
        <v>0</v>
      </c>
      <c r="D18" s="36"/>
      <c r="E18" s="36">
        <v>0</v>
      </c>
      <c r="F18" s="36"/>
      <c r="G18" s="36">
        <v>0</v>
      </c>
      <c r="H18" s="36"/>
      <c r="I18" s="36">
        <v>0</v>
      </c>
      <c r="J18" s="36"/>
      <c r="K18" s="36">
        <v>1</v>
      </c>
      <c r="L18" s="36"/>
      <c r="M18" s="36">
        <v>25</v>
      </c>
    </row>
    <row r="19" spans="1:13" s="76" customFormat="1" ht="6" customHeight="1">
      <c r="A19" s="205"/>
      <c r="B19" s="6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79" customFormat="1" ht="19.5" customHeight="1">
      <c r="A20" s="91" t="s">
        <v>27</v>
      </c>
      <c r="B20" s="77"/>
      <c r="C20" s="374">
        <v>47</v>
      </c>
      <c r="D20" s="374"/>
      <c r="E20" s="374">
        <v>55</v>
      </c>
      <c r="F20" s="374"/>
      <c r="G20" s="374">
        <v>15</v>
      </c>
      <c r="H20" s="374"/>
      <c r="I20" s="374">
        <v>23</v>
      </c>
      <c r="J20" s="374"/>
      <c r="K20" s="374">
        <v>22</v>
      </c>
      <c r="L20" s="374"/>
      <c r="M20" s="374">
        <v>32</v>
      </c>
    </row>
    <row r="21" spans="1:13" s="76" customFormat="1" ht="6" customHeight="1">
      <c r="A21" s="205"/>
      <c r="B21" s="6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</row>
    <row r="22" spans="1:13" s="76" customFormat="1" ht="12.75">
      <c r="A22" s="205" t="s">
        <v>1166</v>
      </c>
      <c r="B22" s="67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</row>
    <row r="23" spans="1:13" s="76" customFormat="1" ht="12.75">
      <c r="A23" s="205" t="s">
        <v>59</v>
      </c>
      <c r="B23" s="67"/>
      <c r="C23" s="387">
        <v>46</v>
      </c>
      <c r="D23" s="387"/>
      <c r="E23" s="387">
        <v>55</v>
      </c>
      <c r="F23" s="387"/>
      <c r="G23" s="387">
        <v>15</v>
      </c>
      <c r="H23" s="387"/>
      <c r="I23" s="387">
        <v>23</v>
      </c>
      <c r="J23" s="387"/>
      <c r="K23" s="387">
        <v>22</v>
      </c>
      <c r="L23" s="387"/>
      <c r="M23" s="387">
        <v>15</v>
      </c>
    </row>
    <row r="24" spans="1:13" s="76" customFormat="1" ht="12.75">
      <c r="A24" s="205" t="s">
        <v>353</v>
      </c>
      <c r="B24" s="67"/>
      <c r="C24" s="387">
        <v>1</v>
      </c>
      <c r="D24" s="387"/>
      <c r="E24" s="387">
        <v>1</v>
      </c>
      <c r="F24" s="387"/>
      <c r="G24" s="387">
        <v>0</v>
      </c>
      <c r="H24" s="387"/>
      <c r="I24" s="387">
        <v>0</v>
      </c>
      <c r="J24" s="387"/>
      <c r="K24" s="387">
        <v>1</v>
      </c>
      <c r="L24" s="387"/>
      <c r="M24" s="387">
        <v>1</v>
      </c>
    </row>
    <row r="25" spans="1:13" s="79" customFormat="1" ht="13.5" customHeight="1">
      <c r="A25" s="205" t="s">
        <v>507</v>
      </c>
      <c r="B25" s="77"/>
      <c r="C25" s="387">
        <v>0</v>
      </c>
      <c r="D25" s="387"/>
      <c r="E25" s="387">
        <v>0</v>
      </c>
      <c r="F25" s="387"/>
      <c r="G25" s="387">
        <v>0</v>
      </c>
      <c r="H25" s="387"/>
      <c r="I25" s="387">
        <v>0</v>
      </c>
      <c r="J25" s="387"/>
      <c r="K25" s="387">
        <v>0</v>
      </c>
      <c r="L25" s="387"/>
      <c r="M25" s="387">
        <v>16</v>
      </c>
    </row>
    <row r="26" spans="1:13" ht="6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6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4.25">
      <c r="A28" s="207" t="s">
        <v>532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3" ht="12.75">
      <c r="A29" s="29" t="s">
        <v>375</v>
      </c>
      <c r="B29" s="68"/>
      <c r="C29" s="68"/>
      <c r="D29" s="68"/>
      <c r="E29" s="68"/>
      <c r="F29" s="68"/>
      <c r="G29" s="205"/>
      <c r="H29" s="205"/>
      <c r="I29" s="205"/>
      <c r="J29" s="205"/>
      <c r="K29" s="205"/>
      <c r="L29" s="205"/>
      <c r="M29" s="205"/>
    </row>
    <row r="30" spans="1:13" s="202" customFormat="1" ht="12.75">
      <c r="A30" s="206"/>
      <c r="B30" s="152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1:13" ht="12.75">
      <c r="A31" s="206"/>
      <c r="B31" s="152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ht="12.75">
      <c r="A32" s="68"/>
      <c r="B32" s="151"/>
      <c r="C32" s="151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2.75">
      <c r="A33" s="68"/>
      <c r="B33" s="151"/>
      <c r="C33" s="206"/>
      <c r="D33" s="68"/>
      <c r="E33" s="68"/>
      <c r="F33" s="68"/>
      <c r="G33" s="68"/>
      <c r="H33" s="68"/>
      <c r="I33" s="68"/>
      <c r="J33" s="68"/>
      <c r="K33" s="238"/>
      <c r="L33" s="68"/>
      <c r="M33" s="68"/>
    </row>
    <row r="34" spans="1:13" ht="12.75">
      <c r="A34" s="68"/>
      <c r="B34" s="151"/>
      <c r="C34" s="206"/>
      <c r="D34" s="68"/>
      <c r="E34" s="68"/>
      <c r="F34" s="68"/>
      <c r="G34" s="68"/>
      <c r="H34" s="68"/>
      <c r="I34" s="68"/>
      <c r="J34" s="68"/>
      <c r="K34" s="238"/>
      <c r="L34" s="68"/>
      <c r="M34" s="68"/>
    </row>
    <row r="35" spans="1:13" ht="12.75">
      <c r="A35" s="68"/>
      <c r="B35" s="151"/>
      <c r="C35" s="206"/>
      <c r="D35" s="68"/>
      <c r="E35" s="68"/>
      <c r="F35" s="68"/>
      <c r="G35" s="68"/>
      <c r="H35" s="68"/>
      <c r="I35" s="68"/>
      <c r="J35" s="68"/>
      <c r="K35" s="238"/>
      <c r="L35" s="68"/>
      <c r="M35" s="68"/>
    </row>
    <row r="36" spans="1:13" ht="12.75">
      <c r="A36" s="68"/>
      <c r="B36" s="151"/>
      <c r="C36" s="206"/>
      <c r="D36" s="68"/>
      <c r="E36" s="68"/>
      <c r="F36" s="68"/>
      <c r="G36" s="68"/>
      <c r="H36" s="68"/>
      <c r="I36" s="68"/>
      <c r="J36" s="68"/>
      <c r="K36" s="238"/>
      <c r="L36" s="68"/>
      <c r="M36" s="68"/>
    </row>
    <row r="37" spans="1:13" ht="12.75">
      <c r="A37" s="68"/>
      <c r="B37" s="151"/>
      <c r="C37" s="206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2.75">
      <c r="A38" s="152"/>
      <c r="B38" s="151"/>
      <c r="C38" s="151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5.75">
      <c r="A40" s="240" t="s">
        <v>889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68"/>
      <c r="M40" s="68"/>
    </row>
    <row r="41" spans="1:13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8"/>
      <c r="M41" s="68"/>
    </row>
    <row r="42" spans="1:13" ht="12.75">
      <c r="A42" s="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 t="s">
        <v>9</v>
      </c>
      <c r="L42" s="68"/>
      <c r="M42" s="68"/>
    </row>
    <row r="43" spans="1:13" ht="4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68"/>
      <c r="M43" s="68"/>
    </row>
    <row r="44" spans="1:13" ht="5.25" customHeight="1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68"/>
      <c r="M44" s="68"/>
    </row>
    <row r="45" spans="1:13" ht="12.75">
      <c r="A45" s="1"/>
      <c r="B45" s="1"/>
      <c r="C45" s="68"/>
      <c r="D45" s="1"/>
      <c r="E45" s="1" t="s">
        <v>48</v>
      </c>
      <c r="F45" s="1"/>
      <c r="G45" s="1"/>
      <c r="H45" s="1"/>
      <c r="I45" s="1"/>
      <c r="J45" s="1"/>
      <c r="K45" s="1"/>
      <c r="L45" s="68"/>
      <c r="M45" s="68"/>
    </row>
    <row r="46" spans="1:13" ht="5.25" customHeight="1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68"/>
      <c r="M46" s="68"/>
    </row>
    <row r="47" spans="1:13" ht="6.75" customHeight="1">
      <c r="A47" s="4"/>
      <c r="B47" s="1"/>
      <c r="C47" s="4"/>
      <c r="D47" s="4"/>
      <c r="E47" s="4"/>
      <c r="F47" s="4"/>
      <c r="G47" s="4"/>
      <c r="H47" s="4"/>
      <c r="I47" s="4"/>
      <c r="J47" s="4"/>
      <c r="K47" s="4"/>
      <c r="L47" s="68"/>
      <c r="M47" s="68"/>
    </row>
    <row r="48" spans="1:13" ht="12.75">
      <c r="A48" s="1" t="s">
        <v>524</v>
      </c>
      <c r="B48" s="1"/>
      <c r="C48" s="198" t="s">
        <v>2</v>
      </c>
      <c r="D48" s="1"/>
      <c r="E48" s="495" t="s">
        <v>510</v>
      </c>
      <c r="F48" s="495"/>
      <c r="G48" s="495" t="s">
        <v>22</v>
      </c>
      <c r="H48" s="495"/>
      <c r="I48" s="495" t="s">
        <v>292</v>
      </c>
      <c r="J48" s="495"/>
      <c r="K48" s="495" t="s">
        <v>57</v>
      </c>
      <c r="L48" s="68"/>
      <c r="M48" s="68"/>
    </row>
    <row r="49" spans="1:13" ht="6.75" customHeight="1">
      <c r="A49" s="199"/>
      <c r="B49" s="1"/>
      <c r="C49" s="199"/>
      <c r="D49" s="1"/>
      <c r="E49" s="199"/>
      <c r="F49" s="200"/>
      <c r="G49" s="199"/>
      <c r="H49" s="200"/>
      <c r="I49" s="199"/>
      <c r="J49" s="200"/>
      <c r="K49" s="199"/>
      <c r="L49" s="68"/>
      <c r="M49" s="68"/>
    </row>
    <row r="50" spans="1:13" ht="12.75">
      <c r="A50" s="1"/>
      <c r="B50" s="1"/>
      <c r="C50" s="201"/>
      <c r="D50" s="1"/>
      <c r="E50" s="201"/>
      <c r="F50" s="200"/>
      <c r="G50" s="201"/>
      <c r="H50" s="200"/>
      <c r="I50" s="201"/>
      <c r="J50" s="200"/>
      <c r="K50" s="201"/>
      <c r="L50" s="68"/>
      <c r="M50" s="68"/>
    </row>
    <row r="51" spans="1:13" ht="12.75">
      <c r="A51" s="1" t="s">
        <v>541</v>
      </c>
      <c r="B51" s="1"/>
      <c r="C51" s="27">
        <v>46</v>
      </c>
      <c r="D51" s="9"/>
      <c r="E51" s="9">
        <v>15</v>
      </c>
      <c r="F51" s="9"/>
      <c r="G51" s="10">
        <v>7</v>
      </c>
      <c r="H51" s="10"/>
      <c r="I51" s="10">
        <v>13</v>
      </c>
      <c r="J51" s="10"/>
      <c r="K51" s="10">
        <v>11</v>
      </c>
      <c r="L51" s="68"/>
      <c r="M51" s="389"/>
    </row>
    <row r="52" spans="1:13" ht="12.75">
      <c r="A52" s="1" t="s">
        <v>525</v>
      </c>
      <c r="B52" s="1"/>
      <c r="C52" s="27">
        <v>150</v>
      </c>
      <c r="D52" s="9"/>
      <c r="E52" s="9">
        <v>101</v>
      </c>
      <c r="F52" s="9"/>
      <c r="G52" s="10">
        <v>32</v>
      </c>
      <c r="H52" s="10"/>
      <c r="I52" s="10">
        <v>12</v>
      </c>
      <c r="J52" s="10"/>
      <c r="K52" s="10">
        <v>5</v>
      </c>
      <c r="L52" s="68"/>
      <c r="M52" s="389"/>
    </row>
    <row r="53" spans="1:13" ht="12.75">
      <c r="A53" s="1" t="s">
        <v>289</v>
      </c>
      <c r="B53" s="1"/>
      <c r="C53" s="27">
        <v>185973</v>
      </c>
      <c r="D53" s="9"/>
      <c r="E53" s="9">
        <v>146505</v>
      </c>
      <c r="F53" s="9"/>
      <c r="G53" s="10">
        <v>24793</v>
      </c>
      <c r="H53" s="10"/>
      <c r="I53" s="10">
        <v>12742</v>
      </c>
      <c r="J53" s="10"/>
      <c r="K53" s="10">
        <v>1933</v>
      </c>
      <c r="L53" s="68"/>
      <c r="M53" s="389"/>
    </row>
    <row r="54" spans="1:13" ht="12.75">
      <c r="A54" s="1" t="s">
        <v>538</v>
      </c>
      <c r="B54" s="1"/>
      <c r="C54" s="27">
        <v>1455</v>
      </c>
      <c r="D54" s="9"/>
      <c r="E54" s="9">
        <v>1003</v>
      </c>
      <c r="F54" s="9"/>
      <c r="G54" s="10">
        <v>382</v>
      </c>
      <c r="H54" s="10"/>
      <c r="I54" s="10">
        <v>68</v>
      </c>
      <c r="J54" s="10"/>
      <c r="K54" s="10">
        <v>2</v>
      </c>
      <c r="L54" s="68"/>
      <c r="M54" s="389"/>
    </row>
    <row r="55" spans="1:13" ht="12.75">
      <c r="A55" s="1" t="s">
        <v>542</v>
      </c>
      <c r="B55" s="1"/>
      <c r="C55" s="27">
        <v>2307</v>
      </c>
      <c r="D55" s="9"/>
      <c r="E55" s="9">
        <v>12</v>
      </c>
      <c r="F55" s="9"/>
      <c r="G55" s="9">
        <v>326</v>
      </c>
      <c r="H55" s="9"/>
      <c r="I55" s="9">
        <v>1191</v>
      </c>
      <c r="J55" s="9"/>
      <c r="K55" s="9">
        <v>778</v>
      </c>
      <c r="L55" s="68"/>
      <c r="M55" s="389"/>
    </row>
    <row r="56" spans="1:13" ht="6.75" customHeight="1">
      <c r="A56" s="5"/>
      <c r="B56" s="1"/>
      <c r="C56" s="492"/>
      <c r="D56" s="9"/>
      <c r="E56" s="15"/>
      <c r="F56" s="9"/>
      <c r="G56" s="15"/>
      <c r="H56" s="9"/>
      <c r="I56" s="15"/>
      <c r="J56" s="9"/>
      <c r="K56" s="15"/>
      <c r="L56" s="68"/>
      <c r="M56" s="389"/>
    </row>
    <row r="57" spans="1:13" ht="4.5" customHeight="1">
      <c r="A57" s="1"/>
      <c r="B57" s="1"/>
      <c r="C57" s="27"/>
      <c r="D57" s="9"/>
      <c r="E57" s="9"/>
      <c r="F57" s="9"/>
      <c r="G57" s="9"/>
      <c r="H57" s="9"/>
      <c r="I57" s="493"/>
      <c r="J57" s="9"/>
      <c r="K57" s="9"/>
      <c r="L57" s="68"/>
      <c r="M57" s="68"/>
    </row>
    <row r="58" spans="1:13" ht="12.75">
      <c r="A58" s="42" t="s">
        <v>2</v>
      </c>
      <c r="B58" s="42"/>
      <c r="C58" s="27">
        <f aca="true" t="shared" si="0" ref="C58:K58">SUM(C51:C57)</f>
        <v>189931</v>
      </c>
      <c r="D58" s="9">
        <f t="shared" si="0"/>
        <v>0</v>
      </c>
      <c r="E58" s="9">
        <f t="shared" si="0"/>
        <v>147636</v>
      </c>
      <c r="F58" s="9">
        <f t="shared" si="0"/>
        <v>0</v>
      </c>
      <c r="G58" s="9">
        <f t="shared" si="0"/>
        <v>25540</v>
      </c>
      <c r="H58" s="9">
        <f t="shared" si="0"/>
        <v>0</v>
      </c>
      <c r="I58" s="9">
        <f t="shared" si="0"/>
        <v>14026</v>
      </c>
      <c r="J58" s="9">
        <f t="shared" si="0"/>
        <v>0</v>
      </c>
      <c r="K58" s="9">
        <f t="shared" si="0"/>
        <v>2729</v>
      </c>
      <c r="L58" s="68"/>
      <c r="M58" s="389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68"/>
      <c r="M59" s="68"/>
    </row>
    <row r="60" spans="1:13" ht="8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3" ht="12.75">
      <c r="A61" s="209"/>
      <c r="B61" s="210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3:13" ht="12.7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3:13" ht="12.7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3:13" ht="12.7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3:13" ht="12.75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3:13" ht="12.75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Rajiv Mohindra</cp:lastModifiedBy>
  <cp:lastPrinted>2012-05-23T13:49:45Z</cp:lastPrinted>
  <dcterms:created xsi:type="dcterms:W3CDTF">2003-08-01T14:12:13Z</dcterms:created>
  <dcterms:modified xsi:type="dcterms:W3CDTF">2012-05-29T09:17:26Z</dcterms:modified>
  <cp:category/>
  <cp:version/>
  <cp:contentType/>
  <cp:contentStatus/>
</cp:coreProperties>
</file>