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firstSheet="2" activeTab="8"/>
  </bookViews>
  <sheets>
    <sheet name="Deflators" sheetId="1" state="hidden" r:id="rId1"/>
    <sheet name="Costs in the article uprated" sheetId="2" state="hidden" r:id="rId2"/>
    <sheet name="Cover" sheetId="3" r:id="rId3"/>
    <sheet name="pressure ulcers costs workings " sheetId="4" state="hidden" r:id="rId4"/>
    <sheet name="Index" sheetId="5" r:id="rId5"/>
    <sheet name="Introduction" sheetId="6" r:id="rId6"/>
    <sheet name="How to use" sheetId="7" r:id="rId7"/>
    <sheet name="Understanding the results" sheetId="8" r:id="rId8"/>
    <sheet name="The Tool" sheetId="9" r:id="rId9"/>
  </sheets>
  <definedNames>
    <definedName name="_ftnref1" localSheetId="5">'Introduction'!$B$33</definedName>
    <definedName name="results_landing">#REF!</definedName>
  </definedNames>
  <calcPr fullCalcOnLoad="1"/>
</workbook>
</file>

<file path=xl/comments1.xml><?xml version="1.0" encoding="utf-8"?>
<comments xmlns="http://schemas.openxmlformats.org/spreadsheetml/2006/main">
  <authors>
    <author>DH User</author>
  </authors>
  <commentList>
    <comment ref="A1" authorId="0">
      <text>
        <r>
          <rPr>
            <b/>
            <sz val="8"/>
            <rFont val="Tahoma"/>
            <family val="0"/>
          </rPr>
          <t>DH User:</t>
        </r>
        <r>
          <rPr>
            <sz val="8"/>
            <rFont val="Tahoma"/>
            <family val="0"/>
          </rPr>
          <t xml:space="preserve">
Source: Unit Costs of Health and Social Care 2006 (and earlier reports)</t>
        </r>
      </text>
    </comment>
  </commentList>
</comments>
</file>

<file path=xl/sharedStrings.xml><?xml version="1.0" encoding="utf-8"?>
<sst xmlns="http://schemas.openxmlformats.org/spreadsheetml/2006/main" count="240" uniqueCount="155">
  <si>
    <t>HCHS Deflators (Annual % Increase)</t>
  </si>
  <si>
    <t>Pay and prices index (1987/88 = 100)</t>
  </si>
  <si>
    <t>year on year growth</t>
  </si>
  <si>
    <t>1994/95</t>
  </si>
  <si>
    <t>1995/96</t>
  </si>
  <si>
    <t>1996/97</t>
  </si>
  <si>
    <t>1997/98</t>
  </si>
  <si>
    <t>1998/99</t>
  </si>
  <si>
    <t>1999/00</t>
  </si>
  <si>
    <t>2000/01</t>
  </si>
  <si>
    <t>2001/02</t>
  </si>
  <si>
    <t>2002/03</t>
  </si>
  <si>
    <t>2003/04</t>
  </si>
  <si>
    <t>2004/05</t>
  </si>
  <si>
    <t>2007/08</t>
  </si>
  <si>
    <t xml:space="preserve">2005/06 </t>
  </si>
  <si>
    <t xml:space="preserve">2006/07 </t>
  </si>
  <si>
    <t>Re-based index (1994/5 = 1)</t>
  </si>
  <si>
    <t>Re-based index (2000/01 = 1)</t>
  </si>
  <si>
    <t>Grade 1</t>
  </si>
  <si>
    <t>cost per episode</t>
  </si>
  <si>
    <t>probability</t>
  </si>
  <si>
    <t xml:space="preserve">Grade 2 </t>
  </si>
  <si>
    <t>Grade 3</t>
  </si>
  <si>
    <t xml:space="preserve">Grade 4 </t>
  </si>
  <si>
    <t>Normal healing</t>
  </si>
  <si>
    <t>Critical colonisation</t>
  </si>
  <si>
    <t>Cellulitis</t>
  </si>
  <si>
    <t>Osteomyelitis</t>
  </si>
  <si>
    <t>Annual incidence</t>
  </si>
  <si>
    <t>Expected cost of healing a grade</t>
  </si>
  <si>
    <t>+10%</t>
  </si>
  <si>
    <t>Central estimate</t>
  </si>
  <si>
    <t>Table 5</t>
  </si>
  <si>
    <t>Table 4</t>
  </si>
  <si>
    <t>Table 2</t>
  </si>
  <si>
    <t>Table 6</t>
  </si>
  <si>
    <t>Lower range</t>
  </si>
  <si>
    <t>Higher range</t>
  </si>
  <si>
    <t>Formulae</t>
  </si>
  <si>
    <t>Values</t>
  </si>
  <si>
    <t>Grade distribution (%)</t>
  </si>
  <si>
    <t>Formulea</t>
  </si>
  <si>
    <t>Values from the article</t>
  </si>
  <si>
    <t>Grade 2</t>
  </si>
  <si>
    <t>Total</t>
  </si>
  <si>
    <t>cost per day</t>
  </si>
  <si>
    <t>bed days</t>
  </si>
  <si>
    <t>Normal healing + 7 days</t>
  </si>
  <si>
    <t>Normal healing + 10 days</t>
  </si>
  <si>
    <t>Normal healing + 84 days</t>
  </si>
  <si>
    <t>94 + 7 @ 56</t>
  </si>
  <si>
    <t>94 + 10 @ 91</t>
  </si>
  <si>
    <t>94 + 84 @ 196</t>
  </si>
  <si>
    <t>127 + 7 @ 62</t>
  </si>
  <si>
    <t>127 + 10 @ 192</t>
  </si>
  <si>
    <t>127 + 84 @ 196</t>
  </si>
  <si>
    <t>155 + 7@ 62</t>
  </si>
  <si>
    <t>155 + 10 @ 192</t>
  </si>
  <si>
    <t>155 + 84 @ 196</t>
  </si>
  <si>
    <t>Extra days</t>
  </si>
  <si>
    <t>Costs in article</t>
  </si>
  <si>
    <t>Costs at 2007/08 prices</t>
  </si>
  <si>
    <t>94 + 7 @ 73</t>
  </si>
  <si>
    <t>94 + 10 @ 119</t>
  </si>
  <si>
    <t>94 + 84 @ 256</t>
  </si>
  <si>
    <t>127 + 7 @ 81</t>
  </si>
  <si>
    <t>127 + 10 @ 251</t>
  </si>
  <si>
    <t>127 + 84 @ 256</t>
  </si>
  <si>
    <t>155 + 7@ 81</t>
  </si>
  <si>
    <t>155 + 10 @ 251</t>
  </si>
  <si>
    <t>155 + 84 @ 256</t>
  </si>
  <si>
    <t>epi*prob</t>
  </si>
  <si>
    <t>2008/09</t>
  </si>
  <si>
    <r>
      <t xml:space="preserve">All costs were uprated to 2008/09 prices using HCHS deflators published in Curtis et al, "The Unit Costs of Health and Social Care 2009" (http://www.pssru.ac.uk/uc/uc.htm), chapter 5, table 2 Inflation indices. </t>
    </r>
    <r>
      <rPr>
        <sz val="10"/>
        <color indexed="10"/>
        <rFont val="Arial"/>
        <family val="2"/>
      </rPr>
      <t>To check web page for Dec 2009 publication with Lesley at PSSRU</t>
    </r>
  </si>
  <si>
    <t>(Total of section B must be the )</t>
  </si>
  <si>
    <t>same as the number in section A)</t>
  </si>
  <si>
    <t>Section A:  Total number of pressure ulcers</t>
  </si>
  <si>
    <t>Grade 4</t>
  </si>
  <si>
    <t>health state prob</t>
  </si>
  <si>
    <t>Hide ?</t>
  </si>
  <si>
    <t>number of days</t>
  </si>
  <si>
    <t>if you are confident your numbers are different.</t>
  </si>
  <si>
    <t>Section B: Pressure ulcers by grade</t>
  </si>
  <si>
    <t xml:space="preserve">Table 6 rounded </t>
  </si>
  <si>
    <t>Pressure Ulcer Productivity calculator</t>
  </si>
  <si>
    <t>Step 1</t>
  </si>
  <si>
    <t>Step 2</t>
  </si>
  <si>
    <t>Step 3</t>
  </si>
  <si>
    <t>Section C: Results: Estimated cost of pressure ulcer care at 2008/09 prices</t>
  </si>
  <si>
    <t>The default numbers are based on percentages</t>
  </si>
  <si>
    <t>from the academic research study. Please overwrite</t>
  </si>
  <si>
    <t>(rounded to the nearest thousand £s)</t>
  </si>
  <si>
    <t>http://ageing.oxfordjournals.org/cgi/content/abstract/33/3/230</t>
  </si>
  <si>
    <t>If you have read the instructions above, accept the limitations and would like to start using the model, click here:</t>
  </si>
  <si>
    <t>How many pressure ulcers does your organisation treat? (enter a number and press ENTER)</t>
  </si>
  <si>
    <r>
      <t xml:space="preserve">How many pressure ulcers </t>
    </r>
    <r>
      <rPr>
        <i/>
        <sz val="12"/>
        <rFont val="Arial"/>
        <family val="2"/>
      </rPr>
      <t>of each grade</t>
    </r>
    <r>
      <rPr>
        <sz val="12"/>
        <rFont val="Arial"/>
        <family val="2"/>
      </rPr>
      <t xml:space="preserve"> does your organisation treat?</t>
    </r>
  </si>
  <si>
    <t>%</t>
  </si>
  <si>
    <t>Section D: Potential savings if the number of pressure ulcers is reduced</t>
  </si>
  <si>
    <t xml:space="preserve">Enter a planned percentage reduction </t>
  </si>
  <si>
    <t xml:space="preserve">in the green box, to see the impact on </t>
  </si>
  <si>
    <t>number of ulcers, and cost pressures:</t>
  </si>
  <si>
    <t>Introduction</t>
  </si>
  <si>
    <t>1: Introduction</t>
  </si>
  <si>
    <t>How to use this productivity tool</t>
  </si>
  <si>
    <t>3: Understanding the results</t>
  </si>
  <si>
    <t>4: The Tool</t>
  </si>
  <si>
    <t xml:space="preserve">Limitations
</t>
  </si>
  <si>
    <t>Proceed to introduction</t>
  </si>
  <si>
    <t>2: How to use this pressure productivity tool</t>
  </si>
  <si>
    <t>Proceed to How to use this Pressure Ulcer Productivity tool</t>
  </si>
  <si>
    <t xml:space="preserve">Proceed to 'Understanding the results' </t>
  </si>
  <si>
    <t>Proceed to the Pressure Ulcer Productivity tool</t>
  </si>
  <si>
    <t>Using 2008/2009 reference costs</t>
  </si>
  <si>
    <t>Menu</t>
  </si>
  <si>
    <t>Why the Pressure Ulcer Productivity tool has been developed</t>
  </si>
  <si>
    <t xml:space="preserve">By proceeding to use this Tool, you agree that you have understood and accept its limitations as set out below. </t>
  </si>
  <si>
    <r>
      <t xml:space="preserve">The </t>
    </r>
    <r>
      <rPr>
        <sz val="12"/>
        <rFont val="Arial"/>
        <family val="2"/>
      </rPr>
      <t>Pressure Ulcer Productivity Tool</t>
    </r>
    <r>
      <rPr>
        <b/>
        <sz val="12"/>
        <rFont val="Arial"/>
        <family val="2"/>
      </rPr>
      <t xml:space="preserve"> </t>
    </r>
    <r>
      <rPr>
        <sz val="12"/>
        <rFont val="Arial"/>
        <family val="2"/>
      </rPr>
      <t xml:space="preserve">(“the </t>
    </r>
    <r>
      <rPr>
        <sz val="12"/>
        <color indexed="8"/>
        <rFont val="Arial"/>
        <family val="2"/>
      </rPr>
      <t xml:space="preserve">tool”) is to support planning and productivity purposes only. </t>
    </r>
  </si>
  <si>
    <r>
      <t xml:space="preserve">The tool </t>
    </r>
    <r>
      <rPr>
        <b/>
        <sz val="12"/>
        <color indexed="8"/>
        <rFont val="Arial"/>
        <family val="2"/>
      </rPr>
      <t>does not provide actual costs</t>
    </r>
    <r>
      <rPr>
        <sz val="12"/>
        <color indexed="8"/>
        <rFont val="Arial"/>
        <family val="2"/>
      </rPr>
      <t xml:space="preserve"> only central estimates and upper/lower estimates. Cost estimates are subject to uncertainty due to cost per day, episode length and the probability of complications varying between patients.</t>
    </r>
  </si>
  <si>
    <t>The data used is a mean figure derived from UK cost and has not been adjusted to address regional variations. The results will not adjust for known market forces or lower/higher cost areas and local adjustment may be required.</t>
  </si>
  <si>
    <t xml:space="preserve">The estimated costs are based on a research study adjusted to most available prices to date (2008/9). As such, local intelligence may supersede this data. </t>
  </si>
  <si>
    <t>The expenditure/cost elements are likely to be conservative as specialist equipment and medication and dressings may not be wholly included.</t>
  </si>
  <si>
    <t xml:space="preserve">The tool has been developed to help NHS organisations and commissioners understand the productivity and cost elements associated in treating patients with pressure ulcers. This understanding will assist in the long term reduction of the incidence of pressure ulcers. </t>
  </si>
  <si>
    <t xml:space="preserve">How we have developed the Pressure Ulcer Productivity Calculator </t>
  </si>
  <si>
    <r>
      <t xml:space="preserve">The tool has been developed using the results of research into the cost of pressure ulcers in the UK, using uplifted economic data at 2008/09 period.  </t>
    </r>
    <r>
      <rPr>
        <i/>
        <sz val="12"/>
        <rFont val="Arial"/>
        <family val="2"/>
      </rPr>
      <t>“The cost of pressure ulcers in the UK”</t>
    </r>
    <r>
      <rPr>
        <sz val="12"/>
        <rFont val="Arial"/>
        <family val="2"/>
      </rPr>
      <t>, published</t>
    </r>
    <r>
      <rPr>
        <i/>
        <sz val="12"/>
        <rFont val="Arial"/>
        <family val="2"/>
      </rPr>
      <t xml:space="preserve"> </t>
    </r>
    <r>
      <rPr>
        <sz val="12"/>
        <rFont val="Arial"/>
        <family val="2"/>
      </rPr>
      <t>in</t>
    </r>
    <r>
      <rPr>
        <i/>
        <sz val="12"/>
        <rFont val="Arial"/>
        <family val="2"/>
      </rPr>
      <t xml:space="preserve"> Age and Aging </t>
    </r>
    <r>
      <rPr>
        <sz val="12"/>
        <rFont val="Arial"/>
        <family val="2"/>
      </rPr>
      <t>(Oxford Journals), can be found at:</t>
    </r>
  </si>
  <si>
    <t>The paper states that the main driver of pressure ulcer costs is the presence of patient complications, which typically require:</t>
  </si>
  <si>
    <t xml:space="preserve">Diagnostic tests, </t>
  </si>
  <si>
    <t xml:space="preserve">Additional monitoring, </t>
  </si>
  <si>
    <t xml:space="preserve">More expensive pressure relieving surfaces, </t>
  </si>
  <si>
    <t xml:space="preserve">Extended inpatient length of stay. </t>
  </si>
  <si>
    <t xml:space="preserve">This has been applied to the suggested occurrence spread from the original research. </t>
  </si>
  <si>
    <t xml:space="preserve">The initial figures used in the research were from 2000/01 and so the tool has been updated with prices and uplifted inflation from 2008/9.   The inflation indices used can be found at the following link: see Section V, Inflation Indices. </t>
  </si>
  <si>
    <t xml:space="preserve">http://www.pssru.ac.uk/uc/uc2009contents.htm#contents  see Section V, Inflation Indices. </t>
  </si>
  <si>
    <t xml:space="preserve">To use the tool, please follow the instructions carefully below, taking note of the limitations set out earlier. </t>
  </si>
  <si>
    <t>Choose one of the following options:</t>
  </si>
  <si>
    <t xml:space="preserve">Section A </t>
  </si>
  <si>
    <t xml:space="preserve">If you know the total number of pressure ulcers that your organisation treats, or the cost of treating a number of pressure ulcers, complete this section first by inserting the number and pressing return. </t>
  </si>
  <si>
    <t>Section B</t>
  </si>
  <si>
    <t>If you know the number of pressure ulcers that your organisation treats by grade distribution and want to know the cost of treating by a grade distribution, please insert the number by grade.</t>
  </si>
  <si>
    <t>The total figure must be inserted in Section A otherwise an error message will be produced.</t>
  </si>
  <si>
    <t>Section C</t>
  </si>
  <si>
    <t>This section provides the results (see below).</t>
  </si>
  <si>
    <t xml:space="preserve">            Section D</t>
  </si>
  <si>
    <r>
      <t>Either click on the purple</t>
    </r>
    <r>
      <rPr>
        <sz val="12"/>
        <color indexed="14"/>
        <rFont val="Arial"/>
        <family val="0"/>
      </rPr>
      <t xml:space="preserve"> </t>
    </r>
    <r>
      <rPr>
        <b/>
        <sz val="12"/>
        <color indexed="14"/>
        <rFont val="Arial"/>
        <family val="0"/>
      </rPr>
      <t>‘Go to Tool’</t>
    </r>
    <r>
      <rPr>
        <sz val="12"/>
        <rFont val="Arial"/>
        <family val="0"/>
      </rPr>
      <t xml:space="preserve"> or click the link on the page to begin.</t>
    </r>
  </si>
  <si>
    <r>
      <t xml:space="preserve">Then click on the green </t>
    </r>
    <r>
      <rPr>
        <b/>
        <sz val="12"/>
        <color indexed="17"/>
        <rFont val="Arial"/>
        <family val="0"/>
      </rPr>
      <t>'click to estimate section B'.</t>
    </r>
    <r>
      <rPr>
        <b/>
        <sz val="12"/>
        <rFont val="Arial"/>
        <family val="0"/>
      </rPr>
      <t xml:space="preserve"> </t>
    </r>
    <r>
      <rPr>
        <sz val="12"/>
        <rFont val="Arial"/>
        <family val="0"/>
      </rPr>
      <t>This will then provide an estimated breakdown of pressure ulcers by grade, using the research based on community and hospital pressure ulcer occurrence.</t>
    </r>
  </si>
  <si>
    <r>
      <t xml:space="preserve">Enter a planned percentage reduction in the </t>
    </r>
    <r>
      <rPr>
        <b/>
        <sz val="12"/>
        <color indexed="17"/>
        <rFont val="Arial"/>
        <family val="0"/>
      </rPr>
      <t>green box</t>
    </r>
    <r>
      <rPr>
        <sz val="12"/>
        <rFont val="Arial"/>
        <family val="0"/>
      </rPr>
      <t xml:space="preserve"> to see the impact on the number of ulcers and costs.</t>
    </r>
  </si>
  <si>
    <r>
      <t xml:space="preserve">Click on the </t>
    </r>
    <r>
      <rPr>
        <b/>
        <sz val="12"/>
        <color indexed="17"/>
        <rFont val="Arial"/>
        <family val="0"/>
      </rPr>
      <t>GREEN</t>
    </r>
    <r>
      <rPr>
        <sz val="12"/>
        <rFont val="Arial"/>
        <family val="0"/>
      </rPr>
      <t xml:space="preserve"> print button to print the results. </t>
    </r>
  </si>
  <si>
    <t xml:space="preserve">The results will produce three figures as follows: </t>
  </si>
  <si>
    <r>
      <t xml:space="preserve">The </t>
    </r>
    <r>
      <rPr>
        <b/>
        <sz val="12"/>
        <rFont val="Arial"/>
        <family val="2"/>
      </rPr>
      <t xml:space="preserve">central estimate </t>
    </r>
    <r>
      <rPr>
        <sz val="12"/>
        <rFont val="Arial"/>
        <family val="2"/>
      </rPr>
      <t xml:space="preserve">is based on the mean cost per patient and an estimated grade distribution. </t>
    </r>
  </si>
  <si>
    <r>
      <t xml:space="preserve">As the costs and grade distribution are based on some uncertainty and may include some error, a </t>
    </r>
    <r>
      <rPr>
        <b/>
        <sz val="12"/>
        <rFont val="Arial"/>
        <family val="2"/>
      </rPr>
      <t xml:space="preserve">lower cost range </t>
    </r>
    <r>
      <rPr>
        <sz val="12"/>
        <rFont val="Arial"/>
        <family val="2"/>
      </rPr>
      <t xml:space="preserve">and </t>
    </r>
    <r>
      <rPr>
        <b/>
        <sz val="12"/>
        <rFont val="Arial"/>
        <family val="2"/>
      </rPr>
      <t>higher cost range</t>
    </r>
    <r>
      <rPr>
        <sz val="12"/>
        <rFont val="Arial"/>
        <family val="2"/>
      </rPr>
      <t xml:space="preserve"> is also calculated. This is + or - 10% of the cost estimate and grade distribution.</t>
    </r>
  </si>
  <si>
    <t xml:space="preserve">How to use and interpret the results of the Pressure Ulcer Productivity Calculator </t>
  </si>
  <si>
    <t>Section A results provide a broad range of figures to show the cost of pressure ulcer care.</t>
  </si>
  <si>
    <t>The application of Section B provides a closer estimation of the cost.</t>
  </si>
  <si>
    <t>The results include elements for nursing workforce time, bed occupancy time and treatment costs both in the hospital and in community.</t>
  </si>
  <si>
    <t>The results can be used to estimate the productivity release element by producing a number either by grade or by percentage across one or all grades.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</si>
</sst>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
    <numFmt numFmtId="167" formatCode="0.0000"/>
    <numFmt numFmtId="168" formatCode="_-* #,##0.0_-;\-* #,##0.0_-;_-* &quot;-&quot;??_-;_-@_-"/>
    <numFmt numFmtId="169" formatCode="_-* #,##0_-;\-* #,##0_-;_-* &quot;-&quot;??_-;_-@_-"/>
    <numFmt numFmtId="170" formatCode="_-* #,##0.0_-;\-* #,##0.0_-;_-* &quot;-&quot;?_-;_-@_-"/>
    <numFmt numFmtId="171" formatCode="_-* #,##0.000_-;\-* #,##0.000_-;_-* &quot;-&quot;??_-;_-@_-"/>
    <numFmt numFmtId="172" formatCode="_-* #,##0.0000_-;\-* #,##0.0000_-;_-* &quot;-&quot;??_-;_-@_-"/>
    <numFmt numFmtId="173" formatCode="0.000000"/>
    <numFmt numFmtId="174" formatCode="_-* #,##0.00000_-;\-* #,##0.00000_-;_-* &quot;-&quot;??_-;_-@_-"/>
    <numFmt numFmtId="175" formatCode="&quot;Yes&quot;;&quot;Yes&quot;;&quot;No&quot;"/>
    <numFmt numFmtId="176" formatCode="&quot;True&quot;;&quot;True&quot;;&quot;False&quot;"/>
    <numFmt numFmtId="177" formatCode="&quot;On&quot;;&quot;On&quot;;&quot;Off&quot;"/>
    <numFmt numFmtId="178" formatCode="[$€-2]\ #,##0.00_);[Red]\([$€-2]\ #,##0.00\)"/>
  </numFmts>
  <fonts count="39">
    <font>
      <sz val="10"/>
      <name val="Arial"/>
      <family val="0"/>
    </font>
    <font>
      <b/>
      <sz val="10"/>
      <name val="Arial"/>
      <family val="2"/>
    </font>
    <font>
      <b/>
      <sz val="8"/>
      <name val="Tahoma"/>
      <family val="0"/>
    </font>
    <font>
      <sz val="8"/>
      <name val="Tahoma"/>
      <family val="0"/>
    </font>
    <font>
      <b/>
      <sz val="12"/>
      <name val="Arial"/>
      <family val="2"/>
    </font>
    <font>
      <sz val="12"/>
      <name val="Arial"/>
      <family val="2"/>
    </font>
    <font>
      <b/>
      <sz val="14"/>
      <name val="Arial"/>
      <family val="2"/>
    </font>
    <font>
      <sz val="10"/>
      <color indexed="10"/>
      <name val="Arial"/>
      <family val="2"/>
    </font>
    <font>
      <sz val="11"/>
      <color indexed="10"/>
      <name val="Arial"/>
      <family val="2"/>
    </font>
    <font>
      <sz val="10"/>
      <color indexed="48"/>
      <name val="Arial"/>
      <family val="2"/>
    </font>
    <font>
      <sz val="12"/>
      <color indexed="10"/>
      <name val="Arial"/>
      <family val="2"/>
    </font>
    <font>
      <sz val="14"/>
      <name val="Arial"/>
      <family val="2"/>
    </font>
    <font>
      <u val="single"/>
      <sz val="10"/>
      <color indexed="12"/>
      <name val="Arial"/>
      <family val="0"/>
    </font>
    <font>
      <u val="single"/>
      <sz val="10"/>
      <color indexed="36"/>
      <name val="Arial"/>
      <family val="0"/>
    </font>
    <font>
      <sz val="11"/>
      <name val="Arial"/>
      <family val="2"/>
    </font>
    <font>
      <i/>
      <sz val="12"/>
      <name val="Arial"/>
      <family val="2"/>
    </font>
    <font>
      <sz val="12"/>
      <name val="Times New Roman"/>
      <family val="1"/>
    </font>
    <font>
      <b/>
      <i/>
      <sz val="12"/>
      <name val="Arial"/>
      <family val="2"/>
    </font>
    <font>
      <sz val="8"/>
      <name val="Arial"/>
      <family val="0"/>
    </font>
    <font>
      <b/>
      <sz val="16"/>
      <color indexed="17"/>
      <name val="Arial"/>
      <family val="2"/>
    </font>
    <font>
      <b/>
      <sz val="14"/>
      <color indexed="10"/>
      <name val="Arial"/>
      <family val="0"/>
    </font>
    <font>
      <b/>
      <u val="single"/>
      <sz val="16"/>
      <name val="Arial"/>
      <family val="2"/>
    </font>
    <font>
      <b/>
      <sz val="10"/>
      <color indexed="57"/>
      <name val="Arial"/>
      <family val="2"/>
    </font>
    <font>
      <b/>
      <sz val="26"/>
      <color indexed="57"/>
      <name val="Arial"/>
      <family val="2"/>
    </font>
    <font>
      <b/>
      <u val="single"/>
      <sz val="14"/>
      <color indexed="57"/>
      <name val="Arial"/>
      <family val="2"/>
    </font>
    <font>
      <b/>
      <sz val="14"/>
      <color indexed="57"/>
      <name val="Arial"/>
      <family val="2"/>
    </font>
    <font>
      <sz val="14"/>
      <color indexed="57"/>
      <name val="Arial"/>
      <family val="2"/>
    </font>
    <font>
      <b/>
      <sz val="12"/>
      <color indexed="8"/>
      <name val="Arial"/>
      <family val="2"/>
    </font>
    <font>
      <sz val="12"/>
      <color indexed="8"/>
      <name val="Arial"/>
      <family val="2"/>
    </font>
    <font>
      <b/>
      <u val="single"/>
      <sz val="16"/>
      <color indexed="57"/>
      <name val="Arial"/>
      <family val="0"/>
    </font>
    <font>
      <sz val="10"/>
      <color indexed="57"/>
      <name val="Arial"/>
      <family val="0"/>
    </font>
    <font>
      <sz val="12"/>
      <color indexed="57"/>
      <name val="Arial"/>
      <family val="0"/>
    </font>
    <font>
      <u val="single"/>
      <sz val="12"/>
      <color indexed="12"/>
      <name val="Arial"/>
      <family val="2"/>
    </font>
    <font>
      <sz val="12"/>
      <color indexed="14"/>
      <name val="Arial"/>
      <family val="0"/>
    </font>
    <font>
      <b/>
      <sz val="12"/>
      <color indexed="14"/>
      <name val="Arial"/>
      <family val="0"/>
    </font>
    <font>
      <b/>
      <sz val="12"/>
      <color indexed="17"/>
      <name val="Arial"/>
      <family val="0"/>
    </font>
    <font>
      <b/>
      <sz val="16"/>
      <color indexed="57"/>
      <name val="Arial"/>
      <family val="0"/>
    </font>
    <font>
      <b/>
      <sz val="12"/>
      <color indexed="52"/>
      <name val="Arial"/>
      <family val="2"/>
    </font>
    <font>
      <b/>
      <sz val="8"/>
      <name val="Arial"/>
      <family val="2"/>
    </font>
  </fonts>
  <fills count="7">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0" borderId="0" xfId="0" applyFont="1" applyAlignment="1">
      <alignment/>
    </xf>
    <xf numFmtId="0" fontId="0" fillId="0" borderId="0" xfId="0" applyFont="1" applyFill="1" applyAlignment="1">
      <alignment/>
    </xf>
    <xf numFmtId="164" fontId="0" fillId="0" borderId="0" xfId="0" applyNumberFormat="1" applyAlignment="1">
      <alignment/>
    </xf>
    <xf numFmtId="165" fontId="0" fillId="0" borderId="0" xfId="0" applyNumberFormat="1" applyFont="1" applyFill="1" applyAlignment="1">
      <alignment/>
    </xf>
    <xf numFmtId="0" fontId="0" fillId="0" borderId="0" xfId="0" applyAlignment="1">
      <alignment wrapText="1"/>
    </xf>
    <xf numFmtId="2" fontId="0" fillId="0" borderId="0" xfId="0" applyNumberFormat="1" applyAlignment="1">
      <alignment/>
    </xf>
    <xf numFmtId="0" fontId="0" fillId="0" borderId="0" xfId="0" applyFont="1" applyFill="1" applyAlignment="1">
      <alignment wrapText="1"/>
    </xf>
    <xf numFmtId="169" fontId="0" fillId="0" borderId="0" xfId="15" applyNumberFormat="1" applyAlignment="1">
      <alignment/>
    </xf>
    <xf numFmtId="169" fontId="0" fillId="0" borderId="0" xfId="0" applyNumberFormat="1" applyAlignment="1">
      <alignment/>
    </xf>
    <xf numFmtId="0" fontId="0" fillId="0" borderId="0" xfId="0" applyAlignment="1">
      <alignment horizontal="right" wrapText="1"/>
    </xf>
    <xf numFmtId="9" fontId="0" fillId="0" borderId="0" xfId="0" applyNumberFormat="1" applyAlignment="1">
      <alignment horizontal="right"/>
    </xf>
    <xf numFmtId="0" fontId="0" fillId="0" borderId="0" xfId="0" applyAlignment="1">
      <alignment horizontal="right"/>
    </xf>
    <xf numFmtId="9" fontId="0" fillId="0" borderId="0" xfId="0" applyNumberFormat="1" applyAlignment="1" quotePrefix="1">
      <alignment horizontal="right"/>
    </xf>
    <xf numFmtId="169" fontId="0" fillId="0" borderId="0" xfId="15" applyNumberFormat="1" applyFont="1" applyAlignment="1">
      <alignment/>
    </xf>
    <xf numFmtId="171" fontId="0" fillId="0" borderId="0" xfId="15" applyNumberFormat="1" applyAlignment="1">
      <alignment/>
    </xf>
    <xf numFmtId="1" fontId="0" fillId="0" borderId="0" xfId="0" applyNumberFormat="1" applyAlignment="1">
      <alignment/>
    </xf>
    <xf numFmtId="0" fontId="0" fillId="0" borderId="0" xfId="0" applyAlignment="1">
      <alignment horizontal="left"/>
    </xf>
    <xf numFmtId="0" fontId="4" fillId="2" borderId="0" xfId="0" applyFont="1" applyFill="1" applyAlignment="1">
      <alignment/>
    </xf>
    <xf numFmtId="0" fontId="5" fillId="2" borderId="0" xfId="0" applyFont="1" applyFill="1" applyAlignment="1">
      <alignment/>
    </xf>
    <xf numFmtId="0" fontId="4" fillId="3" borderId="0" xfId="0" applyFont="1" applyFill="1" applyAlignment="1">
      <alignment/>
    </xf>
    <xf numFmtId="0" fontId="0" fillId="0" borderId="0" xfId="0" applyFill="1" applyAlignment="1">
      <alignment/>
    </xf>
    <xf numFmtId="43" fontId="0" fillId="0" borderId="0" xfId="15" applyNumberFormat="1" applyAlignment="1">
      <alignment/>
    </xf>
    <xf numFmtId="165" fontId="0" fillId="0" borderId="0" xfId="0" applyNumberFormat="1" applyAlignment="1">
      <alignment/>
    </xf>
    <xf numFmtId="43" fontId="0" fillId="0" borderId="0" xfId="0" applyNumberFormat="1" applyAlignment="1">
      <alignment/>
    </xf>
    <xf numFmtId="0" fontId="5" fillId="0" borderId="0" xfId="0" applyFont="1" applyAlignment="1">
      <alignment/>
    </xf>
    <xf numFmtId="0" fontId="5" fillId="0" borderId="0" xfId="0" applyFont="1" applyFill="1" applyAlignment="1">
      <alignment/>
    </xf>
    <xf numFmtId="0" fontId="5" fillId="3" borderId="0" xfId="0" applyFont="1" applyFill="1" applyAlignment="1">
      <alignment/>
    </xf>
    <xf numFmtId="0" fontId="0" fillId="3" borderId="0" xfId="0" applyFont="1" applyFill="1" applyAlignment="1">
      <alignment/>
    </xf>
    <xf numFmtId="0" fontId="8" fillId="3" borderId="0" xfId="0" applyFont="1" applyFill="1" applyBorder="1" applyAlignment="1">
      <alignment horizontal="right" wrapText="1"/>
    </xf>
    <xf numFmtId="0" fontId="5" fillId="2" borderId="0" xfId="0" applyFont="1" applyFill="1" applyAlignment="1">
      <alignment horizontal="center"/>
    </xf>
    <xf numFmtId="1" fontId="0" fillId="0" borderId="0" xfId="0" applyNumberFormat="1" applyFill="1" applyAlignment="1">
      <alignment/>
    </xf>
    <xf numFmtId="169" fontId="0" fillId="0" borderId="0" xfId="15" applyNumberFormat="1" applyFont="1" applyFill="1" applyAlignment="1">
      <alignment/>
    </xf>
    <xf numFmtId="1" fontId="0" fillId="0" borderId="0" xfId="0" applyNumberFormat="1" applyFont="1" applyFill="1" applyAlignment="1">
      <alignment/>
    </xf>
    <xf numFmtId="0" fontId="5" fillId="3" borderId="0" xfId="0" applyFont="1" applyFill="1" applyAlignment="1" applyProtection="1">
      <alignment/>
      <protection hidden="1"/>
    </xf>
    <xf numFmtId="0" fontId="10" fillId="3" borderId="0" xfId="0" applyFont="1" applyFill="1" applyAlignment="1" applyProtection="1">
      <alignment horizontal="right"/>
      <protection/>
    </xf>
    <xf numFmtId="0" fontId="5" fillId="3" borderId="0" xfId="0" applyFont="1" applyFill="1" applyAlignment="1" applyProtection="1">
      <alignment/>
      <protection/>
    </xf>
    <xf numFmtId="171" fontId="0" fillId="0" borderId="0" xfId="15" applyNumberFormat="1" applyFont="1" applyFill="1" applyAlignment="1" applyProtection="1">
      <alignment/>
      <protection locked="0"/>
    </xf>
    <xf numFmtId="0" fontId="5" fillId="4" borderId="0" xfId="0" applyFont="1" applyFill="1" applyAlignment="1">
      <alignment horizontal="center"/>
    </xf>
    <xf numFmtId="0" fontId="5" fillId="4" borderId="0" xfId="0" applyFont="1" applyFill="1" applyAlignment="1">
      <alignment/>
    </xf>
    <xf numFmtId="0" fontId="5" fillId="4" borderId="0" xfId="0" applyFont="1" applyFill="1" applyBorder="1" applyAlignment="1">
      <alignment/>
    </xf>
    <xf numFmtId="0" fontId="11" fillId="4" borderId="1" xfId="0" applyFont="1" applyFill="1" applyBorder="1" applyAlignment="1">
      <alignment/>
    </xf>
    <xf numFmtId="0" fontId="11" fillId="4" borderId="1" xfId="0" applyFont="1" applyFill="1" applyBorder="1" applyAlignment="1">
      <alignment horizontal="right" wrapText="1"/>
    </xf>
    <xf numFmtId="0" fontId="11" fillId="4" borderId="0" xfId="0" applyFont="1" applyFill="1" applyBorder="1" applyAlignment="1">
      <alignment/>
    </xf>
    <xf numFmtId="0" fontId="11" fillId="4" borderId="0" xfId="0" applyFont="1" applyFill="1" applyBorder="1" applyAlignment="1">
      <alignment horizontal="right" wrapText="1"/>
    </xf>
    <xf numFmtId="0" fontId="11" fillId="4" borderId="2" xfId="0" applyFont="1" applyFill="1" applyBorder="1" applyAlignment="1">
      <alignment/>
    </xf>
    <xf numFmtId="0" fontId="5" fillId="2" borderId="0" xfId="0" applyFont="1" applyFill="1" applyAlignment="1" applyProtection="1">
      <alignment/>
      <protection locked="0"/>
    </xf>
    <xf numFmtId="169" fontId="11" fillId="4" borderId="0" xfId="15" applyNumberFormat="1" applyFont="1" applyFill="1" applyBorder="1" applyAlignment="1">
      <alignment/>
    </xf>
    <xf numFmtId="169" fontId="11" fillId="4" borderId="0" xfId="0" applyNumberFormat="1" applyFont="1" applyFill="1" applyBorder="1" applyAlignment="1">
      <alignment/>
    </xf>
    <xf numFmtId="0" fontId="0" fillId="0" borderId="0" xfId="0" applyAlignment="1" quotePrefix="1">
      <alignment/>
    </xf>
    <xf numFmtId="0" fontId="0" fillId="5" borderId="0" xfId="0" applyFill="1" applyAlignment="1">
      <alignment/>
    </xf>
    <xf numFmtId="0" fontId="0" fillId="5" borderId="0" xfId="0" applyFill="1" applyAlignment="1">
      <alignment wrapText="1"/>
    </xf>
    <xf numFmtId="1" fontId="5" fillId="3" borderId="3" xfId="0" applyNumberFormat="1" applyFont="1" applyFill="1" applyBorder="1" applyAlignment="1">
      <alignment/>
    </xf>
    <xf numFmtId="0" fontId="5" fillId="3" borderId="0" xfId="0" applyFont="1" applyFill="1" applyAlignment="1">
      <alignment horizontal="center"/>
    </xf>
    <xf numFmtId="0" fontId="5" fillId="4" borderId="1" xfId="0" applyFont="1" applyFill="1" applyBorder="1" applyAlignment="1">
      <alignment/>
    </xf>
    <xf numFmtId="0" fontId="5" fillId="4" borderId="2" xfId="0" applyFont="1" applyFill="1" applyBorder="1" applyAlignment="1">
      <alignment/>
    </xf>
    <xf numFmtId="164" fontId="5" fillId="6" borderId="3" xfId="0" applyNumberFormat="1" applyFont="1" applyFill="1" applyBorder="1" applyAlignment="1" applyProtection="1">
      <alignment/>
      <protection locked="0"/>
    </xf>
    <xf numFmtId="1" fontId="5" fillId="6" borderId="3" xfId="0" applyNumberFormat="1" applyFont="1" applyFill="1" applyBorder="1" applyAlignment="1" applyProtection="1">
      <alignment/>
      <protection locked="0"/>
    </xf>
    <xf numFmtId="0" fontId="5" fillId="6" borderId="3" xfId="0" applyFont="1" applyFill="1" applyBorder="1" applyAlignment="1" applyProtection="1">
      <alignment/>
      <protection locked="0"/>
    </xf>
    <xf numFmtId="0" fontId="9" fillId="3" borderId="0" xfId="0" applyFont="1" applyFill="1" applyBorder="1" applyAlignment="1">
      <alignment/>
    </xf>
    <xf numFmtId="9" fontId="5" fillId="2" borderId="0" xfId="0" applyNumberFormat="1" applyFont="1" applyFill="1" applyAlignment="1">
      <alignment/>
    </xf>
    <xf numFmtId="0" fontId="16" fillId="2" borderId="0" xfId="0" applyFont="1" applyFill="1" applyAlignment="1">
      <alignment/>
    </xf>
    <xf numFmtId="0" fontId="5" fillId="5" borderId="0" xfId="0" applyFont="1" applyFill="1" applyAlignment="1">
      <alignment vertical="center" wrapText="1"/>
    </xf>
    <xf numFmtId="0" fontId="5" fillId="5" borderId="0" xfId="0" applyFont="1" applyFill="1" applyAlignment="1">
      <alignment/>
    </xf>
    <xf numFmtId="0" fontId="4" fillId="5" borderId="0" xfId="0" applyFont="1" applyFill="1" applyAlignment="1">
      <alignment/>
    </xf>
    <xf numFmtId="0" fontId="19" fillId="5" borderId="0" xfId="0" applyFont="1" applyFill="1" applyAlignment="1">
      <alignment/>
    </xf>
    <xf numFmtId="0" fontId="5" fillId="5" borderId="0" xfId="0" applyFont="1" applyFill="1" applyAlignment="1">
      <alignment/>
    </xf>
    <xf numFmtId="0" fontId="5" fillId="5" borderId="0" xfId="0" applyFont="1" applyFill="1" applyAlignment="1">
      <alignment wrapText="1"/>
    </xf>
    <xf numFmtId="0" fontId="22" fillId="0" borderId="0" xfId="0" applyFont="1" applyAlignment="1">
      <alignment/>
    </xf>
    <xf numFmtId="0" fontId="23" fillId="5" borderId="0" xfId="0" applyFont="1" applyFill="1" applyAlignment="1">
      <alignment/>
    </xf>
    <xf numFmtId="0" fontId="25" fillId="5" borderId="0" xfId="0" applyFont="1" applyFill="1" applyAlignment="1">
      <alignment/>
    </xf>
    <xf numFmtId="0" fontId="31" fillId="5" borderId="0" xfId="0" applyFont="1" applyFill="1" applyAlignment="1">
      <alignment/>
    </xf>
    <xf numFmtId="0" fontId="30" fillId="5" borderId="0" xfId="0" applyFont="1" applyFill="1" applyAlignment="1">
      <alignment/>
    </xf>
    <xf numFmtId="0" fontId="5" fillId="5" borderId="0" xfId="0" applyFont="1" applyFill="1" applyAlignment="1">
      <alignment horizontal="left" indent="1"/>
    </xf>
    <xf numFmtId="0" fontId="5" fillId="5" borderId="0" xfId="0" applyFont="1" applyFill="1" applyAlignment="1">
      <alignment wrapText="1"/>
    </xf>
    <xf numFmtId="0" fontId="32" fillId="5" borderId="0" xfId="20" applyFont="1" applyFill="1" applyAlignment="1">
      <alignment/>
    </xf>
    <xf numFmtId="0" fontId="36" fillId="5" borderId="0" xfId="0" applyFont="1" applyFill="1" applyAlignment="1">
      <alignment/>
    </xf>
    <xf numFmtId="0" fontId="37" fillId="5" borderId="0" xfId="0" applyFont="1" applyFill="1" applyAlignment="1">
      <alignment/>
    </xf>
    <xf numFmtId="0" fontId="29" fillId="5" borderId="0" xfId="20" applyFont="1" applyFill="1" applyAlignment="1">
      <alignment/>
    </xf>
    <xf numFmtId="0" fontId="26" fillId="5" borderId="0" xfId="0" applyFont="1" applyFill="1" applyAlignment="1">
      <alignment/>
    </xf>
    <xf numFmtId="0" fontId="36" fillId="5" borderId="0" xfId="0" applyFont="1" applyFill="1" applyAlignment="1">
      <alignment/>
    </xf>
    <xf numFmtId="0" fontId="12" fillId="5" borderId="0" xfId="20" applyFill="1" applyAlignment="1">
      <alignment/>
    </xf>
    <xf numFmtId="0" fontId="4" fillId="5" borderId="0" xfId="0" applyFont="1" applyFill="1" applyAlignment="1">
      <alignment horizontal="left" indent="4"/>
    </xf>
    <xf numFmtId="0" fontId="5" fillId="5" borderId="0" xfId="0" applyFont="1" applyFill="1" applyAlignment="1">
      <alignment horizontal="left" wrapText="1" indent="4"/>
    </xf>
    <xf numFmtId="0" fontId="5" fillId="5" borderId="0" xfId="0" applyFont="1" applyFill="1" applyAlignment="1">
      <alignment horizontal="left" indent="4"/>
    </xf>
    <xf numFmtId="0" fontId="4" fillId="5" borderId="0" xfId="0" applyFont="1" applyFill="1" applyAlignment="1">
      <alignment horizontal="left" wrapText="1" indent="4"/>
    </xf>
    <xf numFmtId="0" fontId="15" fillId="5" borderId="0" xfId="0" applyFont="1" applyFill="1" applyAlignment="1">
      <alignment/>
    </xf>
    <xf numFmtId="0" fontId="20" fillId="5" borderId="4" xfId="0" applyNumberFormat="1" applyFont="1" applyFill="1" applyBorder="1" applyAlignment="1">
      <alignment vertical="top" wrapText="1"/>
    </xf>
    <xf numFmtId="0" fontId="0" fillId="0" borderId="2" xfId="0" applyBorder="1" applyAlignment="1">
      <alignment wrapText="1"/>
    </xf>
    <xf numFmtId="0" fontId="5" fillId="5" borderId="4" xfId="0" applyFont="1" applyFill="1" applyBorder="1" applyAlignment="1">
      <alignment wrapText="1"/>
    </xf>
    <xf numFmtId="0" fontId="29" fillId="5" borderId="4" xfId="20" applyFont="1" applyFill="1" applyBorder="1" applyAlignment="1">
      <alignment wrapText="1"/>
    </xf>
    <xf numFmtId="0" fontId="21" fillId="5" borderId="0" xfId="0" applyFont="1" applyFill="1" applyAlignment="1">
      <alignment horizontal="center"/>
    </xf>
    <xf numFmtId="0" fontId="24" fillId="5" borderId="0" xfId="20" applyFont="1" applyFill="1" applyAlignment="1">
      <alignment/>
    </xf>
    <xf numFmtId="0" fontId="25" fillId="5" borderId="0" xfId="0" applyFont="1" applyFill="1" applyAlignment="1">
      <alignment/>
    </xf>
    <xf numFmtId="0" fontId="26" fillId="5" borderId="0" xfId="0" applyFont="1" applyFill="1" applyAlignment="1">
      <alignment/>
    </xf>
    <xf numFmtId="20" fontId="24" fillId="5" borderId="0" xfId="20" applyNumberFormat="1" applyFont="1" applyFill="1" applyAlignment="1">
      <alignment/>
    </xf>
    <xf numFmtId="0" fontId="11" fillId="5" borderId="0" xfId="0" applyFont="1" applyFill="1" applyAlignment="1">
      <alignment/>
    </xf>
    <xf numFmtId="0" fontId="27" fillId="5" borderId="5" xfId="0" applyFont="1" applyFill="1" applyBorder="1" applyAlignment="1">
      <alignment/>
    </xf>
    <xf numFmtId="0" fontId="0" fillId="5" borderId="4" xfId="0" applyFill="1" applyBorder="1" applyAlignment="1">
      <alignment/>
    </xf>
    <xf numFmtId="0" fontId="11" fillId="5" borderId="0" xfId="0" applyFont="1" applyFill="1" applyAlignment="1">
      <alignment wrapText="1"/>
    </xf>
    <xf numFmtId="0" fontId="28" fillId="5" borderId="4" xfId="0" applyFont="1" applyFill="1" applyBorder="1" applyAlignment="1">
      <alignment horizontal="left" indent="1"/>
    </xf>
    <xf numFmtId="0" fontId="28" fillId="5" borderId="4" xfId="0" applyFont="1" applyFill="1" applyBorder="1" applyAlignment="1">
      <alignment horizontal="left" indent="2"/>
    </xf>
    <xf numFmtId="0" fontId="28" fillId="5" borderId="4" xfId="0" applyFont="1" applyFill="1" applyBorder="1" applyAlignment="1">
      <alignment horizontal="left" wrapText="1" indent="1"/>
    </xf>
    <xf numFmtId="0" fontId="5" fillId="5" borderId="4" xfId="0" applyFont="1" applyFill="1" applyBorder="1" applyAlignment="1">
      <alignment horizontal="left" indent="2"/>
    </xf>
    <xf numFmtId="0" fontId="5" fillId="5" borderId="4" xfId="0" applyFont="1" applyFill="1" applyBorder="1" applyAlignment="1">
      <alignment horizontal="left" wrapText="1" indent="1"/>
    </xf>
    <xf numFmtId="0" fontId="0" fillId="5" borderId="6" xfId="0" applyFill="1" applyBorder="1" applyAlignment="1">
      <alignment/>
    </xf>
    <xf numFmtId="0" fontId="4" fillId="5" borderId="0" xfId="0" applyFont="1" applyFill="1" applyAlignment="1">
      <alignment/>
    </xf>
    <xf numFmtId="0" fontId="5" fillId="5" borderId="0" xfId="0" applyFont="1" applyFill="1" applyAlignment="1">
      <alignment horizontal="left" wrapText="1" indent="4"/>
    </xf>
    <xf numFmtId="0" fontId="5" fillId="5" borderId="0" xfId="0" applyFont="1" applyFill="1" applyAlignment="1">
      <alignment horizontal="left" indent="4"/>
    </xf>
    <xf numFmtId="0" fontId="5" fillId="5" borderId="0" xfId="0" applyFont="1" applyFill="1" applyAlignment="1">
      <alignment horizontal="left" indent="2"/>
    </xf>
    <xf numFmtId="0" fontId="5" fillId="5" borderId="0" xfId="0" applyFont="1" applyFill="1" applyAlignment="1">
      <alignment horizontal="left" wrapText="1" indent="1"/>
    </xf>
    <xf numFmtId="0" fontId="29" fillId="5" borderId="0" xfId="20" applyFont="1" applyFill="1" applyAlignment="1">
      <alignment/>
    </xf>
    <xf numFmtId="0" fontId="0" fillId="0" borderId="0" xfId="0" applyNumberFormat="1" applyAlignment="1">
      <alignment vertical="top" wrapText="1"/>
    </xf>
    <xf numFmtId="0" fontId="0" fillId="0" borderId="0" xfId="0" applyAlignment="1">
      <alignment vertical="top" wrapText="1"/>
    </xf>
    <xf numFmtId="0" fontId="0" fillId="0" borderId="0" xfId="0" applyAlignment="1">
      <alignment horizontal="center"/>
    </xf>
    <xf numFmtId="0" fontId="1" fillId="0" borderId="0" xfId="0" applyFont="1" applyAlignment="1">
      <alignment horizontal="center"/>
    </xf>
    <xf numFmtId="0" fontId="14" fillId="2" borderId="0" xfId="0" applyFont="1" applyFill="1" applyAlignment="1">
      <alignment horizontal="center" wrapText="1"/>
    </xf>
    <xf numFmtId="0" fontId="5" fillId="3" borderId="0" xfId="0" applyFont="1" applyFill="1" applyAlignment="1">
      <alignment horizontal="center" wrapText="1"/>
    </xf>
    <xf numFmtId="0" fontId="9" fillId="3" borderId="0" xfId="0" applyFont="1" applyFill="1" applyAlignment="1">
      <alignment horizontal="center"/>
    </xf>
    <xf numFmtId="0" fontId="9" fillId="0" borderId="0" xfId="0" applyFont="1" applyAlignment="1">
      <alignment horizontal="center"/>
    </xf>
    <xf numFmtId="169" fontId="11" fillId="4" borderId="2" xfId="15" applyNumberFormat="1" applyFont="1" applyFill="1" applyBorder="1" applyAlignment="1">
      <alignment wrapText="1"/>
    </xf>
    <xf numFmtId="169" fontId="11" fillId="4" borderId="0" xfId="15" applyNumberFormat="1" applyFont="1" applyFill="1" applyBorder="1" applyAlignment="1">
      <alignment wrapText="1"/>
    </xf>
    <xf numFmtId="0" fontId="0" fillId="0" borderId="0" xfId="0" applyAlignment="1">
      <alignment wrapText="1"/>
    </xf>
    <xf numFmtId="0" fontId="11" fillId="4" borderId="1" xfId="0" applyFont="1" applyFill="1" applyBorder="1" applyAlignment="1">
      <alignment horizontal="right" wrapText="1"/>
    </xf>
    <xf numFmtId="0" fontId="0" fillId="0" borderId="1" xfId="0" applyBorder="1" applyAlignment="1">
      <alignment wrapText="1"/>
    </xf>
    <xf numFmtId="0" fontId="4" fillId="4" borderId="1" xfId="0" applyFont="1" applyFill="1" applyBorder="1" applyAlignment="1">
      <alignment horizontal="right" wrapText="1"/>
    </xf>
    <xf numFmtId="0" fontId="17" fillId="2" borderId="0" xfId="0" applyFont="1" applyFill="1" applyAlignment="1">
      <alignment wrapText="1"/>
    </xf>
    <xf numFmtId="0" fontId="0" fillId="4" borderId="0" xfId="0" applyFill="1" applyAlignment="1">
      <alignment wrapText="1"/>
    </xf>
    <xf numFmtId="0" fontId="0" fillId="4" borderId="2" xfId="0" applyFill="1" applyBorder="1" applyAlignment="1">
      <alignment wrapText="1"/>
    </xf>
    <xf numFmtId="0" fontId="6" fillId="4" borderId="0" xfId="0"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1552575</xdr:colOff>
      <xdr:row>5</xdr:row>
      <xdr:rowOff>0</xdr:rowOff>
    </xdr:to>
    <xdr:pic>
      <xdr:nvPicPr>
        <xdr:cNvPr id="1" name="Picture 3"/>
        <xdr:cNvPicPr preferRelativeResize="1">
          <a:picLocks noChangeAspect="1"/>
        </xdr:cNvPicPr>
      </xdr:nvPicPr>
      <xdr:blipFill>
        <a:blip r:embed="rId1"/>
        <a:stretch>
          <a:fillRect/>
        </a:stretch>
      </xdr:blipFill>
      <xdr:spPr>
        <a:xfrm>
          <a:off x="714375" y="247650"/>
          <a:ext cx="15525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4619625</xdr:colOff>
      <xdr:row>34</xdr:row>
      <xdr:rowOff>438150</xdr:rowOff>
    </xdr:from>
    <xdr:to>
      <xdr:col>1</xdr:col>
      <xdr:colOff>6477000</xdr:colOff>
      <xdr:row>36</xdr:row>
      <xdr:rowOff>200025</xdr:rowOff>
    </xdr:to>
    <xdr:pic>
      <xdr:nvPicPr>
        <xdr:cNvPr id="1" name="CommandButton2"/>
        <xdr:cNvPicPr preferRelativeResize="1">
          <a:picLocks noChangeAspect="1"/>
        </xdr:cNvPicPr>
      </xdr:nvPicPr>
      <xdr:blipFill>
        <a:blip r:embed="rId1"/>
        <a:stretch>
          <a:fillRect/>
        </a:stretch>
      </xdr:blipFill>
      <xdr:spPr>
        <a:xfrm>
          <a:off x="4867275" y="8324850"/>
          <a:ext cx="18573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2</xdr:row>
      <xdr:rowOff>47625</xdr:rowOff>
    </xdr:from>
    <xdr:to>
      <xdr:col>12</xdr:col>
      <xdr:colOff>85725</xdr:colOff>
      <xdr:row>4</xdr:row>
      <xdr:rowOff>76200</xdr:rowOff>
    </xdr:to>
    <xdr:pic>
      <xdr:nvPicPr>
        <xdr:cNvPr id="1" name="CommandButton2"/>
        <xdr:cNvPicPr preferRelativeResize="1">
          <a:picLocks noChangeAspect="1"/>
        </xdr:cNvPicPr>
      </xdr:nvPicPr>
      <xdr:blipFill>
        <a:blip r:embed="rId1"/>
        <a:stretch>
          <a:fillRect/>
        </a:stretch>
      </xdr:blipFill>
      <xdr:spPr>
        <a:xfrm>
          <a:off x="6210300" y="333375"/>
          <a:ext cx="1943100" cy="409575"/>
        </a:xfrm>
        <a:prstGeom prst="rect">
          <a:avLst/>
        </a:prstGeom>
        <a:noFill/>
        <a:ln w="9525" cmpd="sng">
          <a:noFill/>
        </a:ln>
      </xdr:spPr>
    </xdr:pic>
    <xdr:clientData fLocksWithSheet="0"/>
  </xdr:twoCellAnchor>
  <xdr:twoCellAnchor editAs="oneCell">
    <xdr:from>
      <xdr:col>9</xdr:col>
      <xdr:colOff>47625</xdr:colOff>
      <xdr:row>8</xdr:row>
      <xdr:rowOff>9525</xdr:rowOff>
    </xdr:from>
    <xdr:to>
      <xdr:col>12</xdr:col>
      <xdr:colOff>0</xdr:colOff>
      <xdr:row>10</xdr:row>
      <xdr:rowOff>57150</xdr:rowOff>
    </xdr:to>
    <xdr:pic>
      <xdr:nvPicPr>
        <xdr:cNvPr id="2" name="CommandButton1"/>
        <xdr:cNvPicPr preferRelativeResize="1">
          <a:picLocks noChangeAspect="1"/>
        </xdr:cNvPicPr>
      </xdr:nvPicPr>
      <xdr:blipFill>
        <a:blip r:embed="rId2"/>
        <a:stretch>
          <a:fillRect/>
        </a:stretch>
      </xdr:blipFill>
      <xdr:spPr>
        <a:xfrm>
          <a:off x="6257925" y="1352550"/>
          <a:ext cx="1809750" cy="4286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ageing.oxfordjournals.org/cgi/content/abstract/33/3/230" TargetMode="External" /><Relationship Id="rId2" Type="http://schemas.openxmlformats.org/officeDocument/2006/relationships/hyperlink" Target="http://www.pssru.ac.uk/uc/uc2009contents.htm#contents%20%20see%20Section%20V,%20Inflation%20Indices.%20" TargetMode="Externa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H21"/>
  <sheetViews>
    <sheetView workbookViewId="0" topLeftCell="A1">
      <selection activeCell="E24" sqref="E24"/>
    </sheetView>
  </sheetViews>
  <sheetFormatPr defaultColWidth="9.140625" defaultRowHeight="12.75"/>
  <cols>
    <col min="1" max="1" width="33.7109375" style="0" customWidth="1"/>
    <col min="3" max="3" width="11.57421875" style="0" customWidth="1"/>
    <col min="4" max="4" width="12.8515625" style="0" customWidth="1"/>
    <col min="5" max="5" width="10.421875" style="0" customWidth="1"/>
    <col min="6" max="6" width="11.421875" style="0" customWidth="1"/>
  </cols>
  <sheetData>
    <row r="1" spans="1:5" ht="12.75">
      <c r="A1" s="1" t="s">
        <v>0</v>
      </c>
      <c r="E1" s="2"/>
    </row>
    <row r="2" spans="1:6" ht="63.75">
      <c r="A2" s="2"/>
      <c r="C2" s="5" t="s">
        <v>1</v>
      </c>
      <c r="D2" s="7" t="s">
        <v>2</v>
      </c>
      <c r="E2" s="7" t="s">
        <v>17</v>
      </c>
      <c r="F2" s="7" t="s">
        <v>18</v>
      </c>
    </row>
    <row r="3" spans="1:5" ht="12.75">
      <c r="A3" s="2"/>
      <c r="B3" t="s">
        <v>3</v>
      </c>
      <c r="C3" s="3">
        <v>159.6</v>
      </c>
      <c r="D3" s="2"/>
      <c r="E3" s="2">
        <v>1</v>
      </c>
    </row>
    <row r="4" spans="1:5" ht="12.75">
      <c r="A4" s="2"/>
      <c r="B4" t="s">
        <v>4</v>
      </c>
      <c r="C4" s="3">
        <v>166</v>
      </c>
      <c r="D4" s="4">
        <f>(C4/C3)-1</f>
        <v>0.040100250626566414</v>
      </c>
      <c r="E4" s="4">
        <f aca="true" t="shared" si="0" ref="E4:E17">E3*(1+D4)</f>
        <v>1.0401002506265664</v>
      </c>
    </row>
    <row r="5" spans="1:5" ht="12.75">
      <c r="A5" s="2"/>
      <c r="B5" t="s">
        <v>5</v>
      </c>
      <c r="C5" s="3">
        <v>170.6</v>
      </c>
      <c r="D5" s="4">
        <f aca="true" t="shared" si="1" ref="D5:D15">(C5/C4)-1</f>
        <v>0.027710843373493832</v>
      </c>
      <c r="E5" s="4">
        <f t="shared" si="0"/>
        <v>1.0689223057644108</v>
      </c>
    </row>
    <row r="6" spans="1:5" ht="12.75">
      <c r="A6" s="2"/>
      <c r="B6" t="s">
        <v>6</v>
      </c>
      <c r="C6" s="3">
        <v>173.5</v>
      </c>
      <c r="D6" s="4">
        <f t="shared" si="1"/>
        <v>0.016998827667057403</v>
      </c>
      <c r="E6" s="4">
        <f t="shared" si="0"/>
        <v>1.0870927318295738</v>
      </c>
    </row>
    <row r="7" spans="1:5" ht="12.75">
      <c r="A7" s="2"/>
      <c r="B7" t="s">
        <v>7</v>
      </c>
      <c r="C7" s="3">
        <v>180.4</v>
      </c>
      <c r="D7" s="4">
        <f t="shared" si="1"/>
        <v>0.039769452449567755</v>
      </c>
      <c r="E7" s="4">
        <f t="shared" si="0"/>
        <v>1.1303258145363406</v>
      </c>
    </row>
    <row r="8" spans="1:5" ht="12.75">
      <c r="A8" s="2"/>
      <c r="B8" t="s">
        <v>8</v>
      </c>
      <c r="C8" s="3">
        <v>188.6</v>
      </c>
      <c r="D8" s="4">
        <f t="shared" si="1"/>
        <v>0.045454545454545414</v>
      </c>
      <c r="E8" s="4">
        <f t="shared" si="0"/>
        <v>1.1817042606516288</v>
      </c>
    </row>
    <row r="9" spans="1:6" ht="12.75">
      <c r="A9" s="2"/>
      <c r="B9" t="s">
        <v>9</v>
      </c>
      <c r="C9" s="3">
        <v>196.5</v>
      </c>
      <c r="D9" s="4">
        <f t="shared" si="1"/>
        <v>0.04188759278897147</v>
      </c>
      <c r="E9" s="4">
        <f t="shared" si="0"/>
        <v>1.2312030075187967</v>
      </c>
      <c r="F9">
        <v>1</v>
      </c>
    </row>
    <row r="10" spans="1:6" ht="12.75">
      <c r="A10" s="2"/>
      <c r="B10" t="s">
        <v>10</v>
      </c>
      <c r="C10" s="3">
        <v>206.5</v>
      </c>
      <c r="D10" s="4">
        <f t="shared" si="1"/>
        <v>0.05089058524173029</v>
      </c>
      <c r="E10" s="4">
        <f t="shared" si="0"/>
        <v>1.2938596491228067</v>
      </c>
      <c r="F10" s="4">
        <f>F9*(1+D10)</f>
        <v>1.0508905852417303</v>
      </c>
    </row>
    <row r="11" spans="1:6" ht="12.75">
      <c r="A11" s="2"/>
      <c r="B11" t="s">
        <v>11</v>
      </c>
      <c r="C11" s="3">
        <v>213.7</v>
      </c>
      <c r="D11" s="4">
        <f t="shared" si="1"/>
        <v>0.03486682808716712</v>
      </c>
      <c r="E11" s="4">
        <f t="shared" si="0"/>
        <v>1.338972431077694</v>
      </c>
      <c r="F11" s="4">
        <f aca="true" t="shared" si="2" ref="F11:F17">F10*(1+D11)</f>
        <v>1.0875318066157762</v>
      </c>
    </row>
    <row r="12" spans="1:6" ht="12.75">
      <c r="A12" s="2"/>
      <c r="B12" t="s">
        <v>12</v>
      </c>
      <c r="C12" s="3">
        <v>224.8</v>
      </c>
      <c r="D12" s="4">
        <f t="shared" si="1"/>
        <v>0.05194197473093132</v>
      </c>
      <c r="E12" s="4">
        <f t="shared" si="0"/>
        <v>1.4085213032581454</v>
      </c>
      <c r="F12" s="4">
        <f t="shared" si="2"/>
        <v>1.144020356234097</v>
      </c>
    </row>
    <row r="13" spans="1:6" ht="12.75">
      <c r="A13" s="2"/>
      <c r="B13" t="s">
        <v>13</v>
      </c>
      <c r="C13" s="3">
        <v>232.3</v>
      </c>
      <c r="D13" s="4">
        <f t="shared" si="1"/>
        <v>0.033362989323843406</v>
      </c>
      <c r="E13" s="4">
        <f t="shared" si="0"/>
        <v>1.455513784461153</v>
      </c>
      <c r="F13" s="4">
        <f t="shared" si="2"/>
        <v>1.1821882951653946</v>
      </c>
    </row>
    <row r="14" spans="1:6" ht="12.75">
      <c r="A14" s="2"/>
      <c r="B14" t="s">
        <v>15</v>
      </c>
      <c r="C14" s="3">
        <v>240.9</v>
      </c>
      <c r="D14" s="4">
        <f>(C14/C13)-1</f>
        <v>0.0370210934136892</v>
      </c>
      <c r="E14" s="4">
        <f t="shared" si="0"/>
        <v>1.5093984962406015</v>
      </c>
      <c r="F14" s="4">
        <f t="shared" si="2"/>
        <v>1.2259541984732827</v>
      </c>
    </row>
    <row r="15" spans="1:8" ht="12.75">
      <c r="A15" s="2"/>
      <c r="B15" t="s">
        <v>16</v>
      </c>
      <c r="C15" s="3">
        <v>248.6</v>
      </c>
      <c r="D15" s="4">
        <f t="shared" si="1"/>
        <v>0.03196347031963476</v>
      </c>
      <c r="E15" s="4">
        <f t="shared" si="0"/>
        <v>1.5576441102756893</v>
      </c>
      <c r="F15" s="4">
        <f t="shared" si="2"/>
        <v>1.265139949109415</v>
      </c>
      <c r="H15" s="6"/>
    </row>
    <row r="16" spans="1:6" ht="12.75">
      <c r="A16" s="2"/>
      <c r="B16" t="s">
        <v>14</v>
      </c>
      <c r="C16" s="3">
        <v>256.9</v>
      </c>
      <c r="D16" s="4">
        <f>(C16/C15)-1</f>
        <v>0.03338696701528554</v>
      </c>
      <c r="E16" s="4">
        <f t="shared" si="0"/>
        <v>1.6096491228070176</v>
      </c>
      <c r="F16" s="4">
        <f t="shared" si="2"/>
        <v>1.3073791348600512</v>
      </c>
    </row>
    <row r="17" spans="1:6" ht="12.75">
      <c r="A17" s="2"/>
      <c r="B17" t="s">
        <v>73</v>
      </c>
      <c r="C17" s="3">
        <v>267</v>
      </c>
      <c r="D17" s="4">
        <f>(C17/C16)-1</f>
        <v>0.03931490852471797</v>
      </c>
      <c r="E17" s="4">
        <f t="shared" si="0"/>
        <v>1.672932330827068</v>
      </c>
      <c r="F17" s="4">
        <f t="shared" si="2"/>
        <v>1.358778625954199</v>
      </c>
    </row>
    <row r="19" spans="1:8" ht="12.75">
      <c r="A19" s="112" t="s">
        <v>74</v>
      </c>
      <c r="B19" s="113"/>
      <c r="C19" s="113"/>
      <c r="D19" s="113"/>
      <c r="E19" s="113"/>
      <c r="F19" s="113"/>
      <c r="G19" s="113"/>
      <c r="H19" s="113"/>
    </row>
    <row r="20" spans="1:8" ht="12.75">
      <c r="A20" s="113"/>
      <c r="B20" s="113"/>
      <c r="C20" s="113"/>
      <c r="D20" s="113"/>
      <c r="E20" s="113"/>
      <c r="F20" s="113"/>
      <c r="G20" s="113"/>
      <c r="H20" s="113"/>
    </row>
    <row r="21" spans="1:8" ht="12.75">
      <c r="A21" s="113"/>
      <c r="B21" s="113"/>
      <c r="C21" s="113"/>
      <c r="D21" s="113"/>
      <c r="E21" s="113"/>
      <c r="F21" s="113"/>
      <c r="G21" s="113"/>
      <c r="H21" s="113"/>
    </row>
  </sheetData>
  <mergeCells count="1">
    <mergeCell ref="A19:H21"/>
  </mergeCells>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3"/>
  <dimension ref="B1:N28"/>
  <sheetViews>
    <sheetView workbookViewId="0" topLeftCell="A1">
      <selection activeCell="N24" sqref="N24"/>
    </sheetView>
  </sheetViews>
  <sheetFormatPr defaultColWidth="9.140625" defaultRowHeight="12.75"/>
  <cols>
    <col min="3" max="3" width="16.8515625" style="0" customWidth="1"/>
    <col min="4" max="4" width="10.28125" style="0" customWidth="1"/>
    <col min="5" max="5" width="13.28125" style="0" customWidth="1"/>
    <col min="6" max="6" width="14.00390625" style="0" customWidth="1"/>
    <col min="7" max="7" width="14.28125" style="0" customWidth="1"/>
    <col min="10" max="10" width="14.140625" style="0" customWidth="1"/>
    <col min="11" max="11" width="9.8515625" style="0" customWidth="1"/>
    <col min="12" max="13" width="14.140625" style="0" customWidth="1"/>
    <col min="14" max="14" width="15.00390625" style="0" customWidth="1"/>
  </cols>
  <sheetData>
    <row r="1" spans="2:9" ht="12.75">
      <c r="B1" t="s">
        <v>61</v>
      </c>
      <c r="I1" s="1" t="s">
        <v>62</v>
      </c>
    </row>
    <row r="2" spans="4:14" ht="25.5">
      <c r="D2" s="10" t="s">
        <v>25</v>
      </c>
      <c r="E2" s="10" t="s">
        <v>26</v>
      </c>
      <c r="F2" s="10" t="s">
        <v>27</v>
      </c>
      <c r="G2" s="10" t="s">
        <v>28</v>
      </c>
      <c r="K2" s="10" t="s">
        <v>25</v>
      </c>
      <c r="L2" s="10" t="s">
        <v>26</v>
      </c>
      <c r="M2" s="10" t="s">
        <v>27</v>
      </c>
      <c r="N2" s="10" t="s">
        <v>28</v>
      </c>
    </row>
    <row r="3" spans="4:14" ht="38.25">
      <c r="D3" s="10"/>
      <c r="E3" s="10" t="s">
        <v>48</v>
      </c>
      <c r="F3" s="10" t="s">
        <v>49</v>
      </c>
      <c r="G3" s="10" t="s">
        <v>50</v>
      </c>
      <c r="K3" s="10"/>
      <c r="L3" s="10" t="s">
        <v>48</v>
      </c>
      <c r="M3" s="10" t="s">
        <v>49</v>
      </c>
      <c r="N3" s="10" t="s">
        <v>50</v>
      </c>
    </row>
    <row r="4" spans="3:14" ht="12.75">
      <c r="C4" t="s">
        <v>60</v>
      </c>
      <c r="D4" s="10"/>
      <c r="E4" s="10">
        <v>7</v>
      </c>
      <c r="F4" s="10">
        <v>10</v>
      </c>
      <c r="G4" s="10">
        <v>84</v>
      </c>
      <c r="J4" t="s">
        <v>60</v>
      </c>
      <c r="K4" s="10"/>
      <c r="L4" s="10">
        <v>7</v>
      </c>
      <c r="M4" s="10">
        <v>10</v>
      </c>
      <c r="N4" s="10">
        <v>84</v>
      </c>
    </row>
    <row r="6" spans="2:11" ht="12.75">
      <c r="B6" t="s">
        <v>19</v>
      </c>
      <c r="C6" t="s">
        <v>46</v>
      </c>
      <c r="D6">
        <v>38</v>
      </c>
      <c r="I6" t="s">
        <v>19</v>
      </c>
      <c r="J6" t="s">
        <v>46</v>
      </c>
      <c r="K6" s="23">
        <f>D6*Deflators!F17</f>
        <v>51.63358778625956</v>
      </c>
    </row>
    <row r="7" spans="3:14" ht="12.75">
      <c r="C7" t="s">
        <v>20</v>
      </c>
      <c r="D7" s="8">
        <v>1064</v>
      </c>
      <c r="E7" s="8"/>
      <c r="F7" s="8"/>
      <c r="G7" s="8"/>
      <c r="J7" t="s">
        <v>20</v>
      </c>
      <c r="K7" s="22">
        <f>K6*D9</f>
        <v>1445.7404580152677</v>
      </c>
      <c r="L7" s="8"/>
      <c r="M7" s="8"/>
      <c r="N7" s="8"/>
    </row>
    <row r="8" spans="3:14" ht="12.75">
      <c r="C8" t="s">
        <v>21</v>
      </c>
      <c r="D8" s="8">
        <v>1</v>
      </c>
      <c r="E8" s="8"/>
      <c r="F8" s="8"/>
      <c r="G8" s="8"/>
      <c r="J8" t="s">
        <v>21</v>
      </c>
      <c r="K8" s="15">
        <v>1</v>
      </c>
      <c r="L8" s="8"/>
      <c r="M8" s="8"/>
      <c r="N8" s="8"/>
    </row>
    <row r="9" spans="3:14" ht="12.75">
      <c r="C9" t="s">
        <v>47</v>
      </c>
      <c r="D9" s="8">
        <f>D7/D6</f>
        <v>28</v>
      </c>
      <c r="E9" s="8"/>
      <c r="F9" s="8"/>
      <c r="G9" s="8"/>
      <c r="J9" t="s">
        <v>47</v>
      </c>
      <c r="K9" s="22">
        <f>K7/K6</f>
        <v>28</v>
      </c>
      <c r="L9" s="8"/>
      <c r="M9" s="8"/>
      <c r="N9" s="8"/>
    </row>
    <row r="10" spans="4:14" ht="12.75">
      <c r="D10" s="8">
        <f>D7*D8</f>
        <v>1064</v>
      </c>
      <c r="E10" s="8"/>
      <c r="F10" s="8"/>
      <c r="G10" s="8"/>
      <c r="K10" s="8">
        <f>K7*K8</f>
        <v>1445.7404580152677</v>
      </c>
      <c r="L10" s="8"/>
      <c r="M10" s="8"/>
      <c r="N10" s="8"/>
    </row>
    <row r="11" spans="4:14" ht="12.75">
      <c r="D11" s="8"/>
      <c r="E11" s="8"/>
      <c r="F11" s="8"/>
      <c r="G11" s="8"/>
      <c r="K11" s="8"/>
      <c r="L11" s="8"/>
      <c r="M11" s="8"/>
      <c r="N11" s="8"/>
    </row>
    <row r="12" spans="2:14" ht="12.75">
      <c r="B12" t="s">
        <v>22</v>
      </c>
      <c r="C12" t="s">
        <v>46</v>
      </c>
      <c r="D12" s="14">
        <v>42</v>
      </c>
      <c r="E12">
        <v>56</v>
      </c>
      <c r="F12">
        <v>91</v>
      </c>
      <c r="G12">
        <v>196</v>
      </c>
      <c r="I12" t="s">
        <v>22</v>
      </c>
      <c r="J12" t="s">
        <v>46</v>
      </c>
      <c r="K12" s="24">
        <f>D12*Deflators!$F$17</f>
        <v>57.06870229007636</v>
      </c>
      <c r="L12" s="24">
        <f>E12*Deflators!$F$17</f>
        <v>76.09160305343514</v>
      </c>
      <c r="M12" s="24">
        <f>F12*Deflators!$F$17</f>
        <v>123.6488549618321</v>
      </c>
      <c r="N12" s="24">
        <f>G12*Deflators!$F$17</f>
        <v>266.320610687023</v>
      </c>
    </row>
    <row r="13" spans="3:14" ht="12.75">
      <c r="C13" t="s">
        <v>20</v>
      </c>
      <c r="D13" s="8">
        <v>3948</v>
      </c>
      <c r="E13" s="8">
        <v>4340</v>
      </c>
      <c r="F13" s="8">
        <v>4858</v>
      </c>
      <c r="G13" s="8">
        <v>20412</v>
      </c>
      <c r="J13" t="s">
        <v>20</v>
      </c>
      <c r="K13" s="8">
        <f>K12*D15</f>
        <v>5364.458015267178</v>
      </c>
      <c r="L13" s="8">
        <f>K13+(L12*L4)</f>
        <v>5897.099236641224</v>
      </c>
      <c r="M13" s="8">
        <f>K13+(M12*M4)</f>
        <v>6600.946564885498</v>
      </c>
      <c r="N13" s="8">
        <f>K13+(N12*N4)</f>
        <v>27735.38931297711</v>
      </c>
    </row>
    <row r="14" spans="3:14" ht="12.75">
      <c r="C14" t="s">
        <v>21</v>
      </c>
      <c r="D14" s="15">
        <v>0.9</v>
      </c>
      <c r="E14" s="15">
        <v>0.05</v>
      </c>
      <c r="F14" s="15">
        <v>0.025</v>
      </c>
      <c r="G14" s="15">
        <v>0.025</v>
      </c>
      <c r="J14" t="s">
        <v>21</v>
      </c>
      <c r="K14" s="15">
        <v>0.9</v>
      </c>
      <c r="L14" s="15">
        <v>0.05</v>
      </c>
      <c r="M14" s="15">
        <v>0.025</v>
      </c>
      <c r="N14" s="15">
        <v>0.025</v>
      </c>
    </row>
    <row r="15" spans="3:14" ht="12.75">
      <c r="C15" t="s">
        <v>47</v>
      </c>
      <c r="D15">
        <f>D13/D12</f>
        <v>94</v>
      </c>
      <c r="E15" s="12" t="s">
        <v>51</v>
      </c>
      <c r="F15" s="12" t="s">
        <v>52</v>
      </c>
      <c r="G15" s="12" t="s">
        <v>53</v>
      </c>
      <c r="J15" t="s">
        <v>47</v>
      </c>
      <c r="K15">
        <f>K13/K12</f>
        <v>94</v>
      </c>
      <c r="L15" s="12" t="s">
        <v>63</v>
      </c>
      <c r="M15" s="12" t="s">
        <v>64</v>
      </c>
      <c r="N15" s="12" t="s">
        <v>65</v>
      </c>
    </row>
    <row r="16" spans="4:14" ht="12.75">
      <c r="D16" s="8">
        <f>D13*D14</f>
        <v>3553.2000000000003</v>
      </c>
      <c r="E16" s="8">
        <f>E13*E14</f>
        <v>217</v>
      </c>
      <c r="F16" s="8">
        <f>F13*F14</f>
        <v>121.45</v>
      </c>
      <c r="G16" s="8">
        <f>G13*G14</f>
        <v>510.3</v>
      </c>
      <c r="K16" s="8">
        <f>K13*K14</f>
        <v>4828.0122137404605</v>
      </c>
      <c r="L16" s="8">
        <f>L13*L14</f>
        <v>294.8549618320612</v>
      </c>
      <c r="M16" s="8">
        <f>M13*M14</f>
        <v>165.02366412213746</v>
      </c>
      <c r="N16" s="8">
        <f>N13*N14</f>
        <v>693.3847328244278</v>
      </c>
    </row>
    <row r="17" spans="4:14" ht="12.75">
      <c r="D17" s="8"/>
      <c r="E17" s="8"/>
      <c r="F17" s="8"/>
      <c r="G17" s="8"/>
      <c r="K17" s="8"/>
      <c r="L17" s="8"/>
      <c r="M17" s="8"/>
      <c r="N17" s="8"/>
    </row>
    <row r="18" spans="2:14" ht="12.75">
      <c r="B18" t="s">
        <v>23</v>
      </c>
      <c r="C18" t="s">
        <v>46</v>
      </c>
      <c r="D18" s="14">
        <v>50</v>
      </c>
      <c r="E18" s="14">
        <v>62</v>
      </c>
      <c r="F18" s="14">
        <v>192</v>
      </c>
      <c r="G18" s="14">
        <v>196</v>
      </c>
      <c r="I18" t="s">
        <v>23</v>
      </c>
      <c r="J18" t="s">
        <v>46</v>
      </c>
      <c r="K18" s="24">
        <f>D18*Deflators!$F$17</f>
        <v>67.93893129770994</v>
      </c>
      <c r="L18" s="24">
        <f>E18*Deflators!$F$17</f>
        <v>84.24427480916033</v>
      </c>
      <c r="M18" s="24">
        <f>F18*Deflators!$F$17</f>
        <v>260.8854961832062</v>
      </c>
      <c r="N18" s="24">
        <f>G18*Deflators!$F$17</f>
        <v>266.320610687023</v>
      </c>
    </row>
    <row r="19" spans="3:14" ht="12.75">
      <c r="C19" t="s">
        <v>20</v>
      </c>
      <c r="D19" s="8">
        <v>6350</v>
      </c>
      <c r="E19" s="8">
        <v>6784</v>
      </c>
      <c r="F19" s="8">
        <v>8270</v>
      </c>
      <c r="G19" s="8">
        <v>22814</v>
      </c>
      <c r="J19" t="s">
        <v>20</v>
      </c>
      <c r="K19" s="8">
        <f>K18*D21</f>
        <v>8628.244274809163</v>
      </c>
      <c r="L19" s="8">
        <f>K19+(L18*L4)</f>
        <v>9217.954198473286</v>
      </c>
      <c r="M19" s="8">
        <f>K19+(M18*M4)</f>
        <v>11237.099236641225</v>
      </c>
      <c r="N19" s="8">
        <f>K19+(N18*N4)</f>
        <v>30999.175572519096</v>
      </c>
    </row>
    <row r="20" spans="3:14" ht="12.75">
      <c r="C20" t="s">
        <v>21</v>
      </c>
      <c r="D20" s="15">
        <v>0.8</v>
      </c>
      <c r="E20" s="15">
        <v>0.1</v>
      </c>
      <c r="F20" s="15">
        <v>0.05</v>
      </c>
      <c r="G20" s="15">
        <v>0.05</v>
      </c>
      <c r="J20" t="s">
        <v>21</v>
      </c>
      <c r="K20" s="15">
        <v>0.8</v>
      </c>
      <c r="L20" s="15">
        <v>0.1</v>
      </c>
      <c r="M20" s="15">
        <v>0.05</v>
      </c>
      <c r="N20" s="15">
        <v>0.05</v>
      </c>
    </row>
    <row r="21" spans="3:14" ht="12.75">
      <c r="C21" t="s">
        <v>47</v>
      </c>
      <c r="D21" s="12">
        <f>D19/D18</f>
        <v>127</v>
      </c>
      <c r="E21" s="12" t="s">
        <v>54</v>
      </c>
      <c r="F21" s="12" t="s">
        <v>55</v>
      </c>
      <c r="G21" s="12" t="s">
        <v>56</v>
      </c>
      <c r="J21" t="s">
        <v>47</v>
      </c>
      <c r="K21" s="12">
        <f>K19/K18</f>
        <v>127.00000000000001</v>
      </c>
      <c r="L21" s="12" t="s">
        <v>66</v>
      </c>
      <c r="M21" s="12" t="s">
        <v>67</v>
      </c>
      <c r="N21" s="12" t="s">
        <v>68</v>
      </c>
    </row>
    <row r="22" spans="4:14" ht="12.75">
      <c r="D22" s="8">
        <f>D19*D20</f>
        <v>5080</v>
      </c>
      <c r="E22" s="8">
        <f>E19*E20</f>
        <v>678.4000000000001</v>
      </c>
      <c r="F22" s="8">
        <f>F19*F20</f>
        <v>413.5</v>
      </c>
      <c r="G22" s="8">
        <f>G19*G20</f>
        <v>1140.7</v>
      </c>
      <c r="K22" s="8">
        <f>K19*K20</f>
        <v>6902.595419847331</v>
      </c>
      <c r="L22" s="8">
        <f>L19*L20</f>
        <v>921.7954198473286</v>
      </c>
      <c r="M22" s="8">
        <f>M19*M20</f>
        <v>561.8549618320612</v>
      </c>
      <c r="N22" s="8">
        <f>N19*N20</f>
        <v>1549.958778625955</v>
      </c>
    </row>
    <row r="23" spans="4:14" ht="12.75">
      <c r="D23" s="8"/>
      <c r="E23" s="8"/>
      <c r="F23" s="8"/>
      <c r="G23" s="8"/>
      <c r="K23" s="8"/>
      <c r="L23" s="8"/>
      <c r="M23" s="8"/>
      <c r="N23" s="8"/>
    </row>
    <row r="24" spans="2:14" ht="12.75">
      <c r="B24" t="s">
        <v>24</v>
      </c>
      <c r="C24" t="s">
        <v>46</v>
      </c>
      <c r="D24" s="14">
        <v>50</v>
      </c>
      <c r="E24" s="14">
        <v>62</v>
      </c>
      <c r="F24" s="14">
        <v>192</v>
      </c>
      <c r="G24" s="14">
        <v>196</v>
      </c>
      <c r="I24" t="s">
        <v>24</v>
      </c>
      <c r="J24" t="s">
        <v>46</v>
      </c>
      <c r="K24" s="24">
        <f>D24*Deflators!$F$17</f>
        <v>67.93893129770994</v>
      </c>
      <c r="L24" s="24">
        <f>E24*Deflators!$F$17</f>
        <v>84.24427480916033</v>
      </c>
      <c r="M24" s="24">
        <f>F24*Deflators!$F$17</f>
        <v>260.8854961832062</v>
      </c>
      <c r="N24" s="24">
        <f>G24*Deflators!$F$17</f>
        <v>266.320610687023</v>
      </c>
    </row>
    <row r="25" spans="3:14" ht="12.75">
      <c r="C25" t="s">
        <v>20</v>
      </c>
      <c r="D25" s="8">
        <v>7750</v>
      </c>
      <c r="E25" s="8">
        <v>8184</v>
      </c>
      <c r="F25" s="8">
        <v>9670</v>
      </c>
      <c r="G25" s="8">
        <v>22214</v>
      </c>
      <c r="J25" t="s">
        <v>20</v>
      </c>
      <c r="K25" s="8">
        <f>K24*D27</f>
        <v>10530.534351145041</v>
      </c>
      <c r="L25" s="8">
        <f>K25+(L24*L4)</f>
        <v>11120.244274809163</v>
      </c>
      <c r="M25" s="8">
        <f>K25+(M24*M4)</f>
        <v>13139.389312977102</v>
      </c>
      <c r="N25" s="8">
        <f>K25+(N24*N4)</f>
        <v>32901.46564885497</v>
      </c>
    </row>
    <row r="26" spans="3:14" ht="12.75">
      <c r="C26" t="s">
        <v>21</v>
      </c>
      <c r="D26" s="15">
        <v>0.6</v>
      </c>
      <c r="E26" s="15">
        <v>0.1</v>
      </c>
      <c r="F26" s="15">
        <v>0.15</v>
      </c>
      <c r="G26" s="15">
        <v>0.15</v>
      </c>
      <c r="J26" t="s">
        <v>21</v>
      </c>
      <c r="K26" s="15">
        <v>0.6</v>
      </c>
      <c r="L26" s="15">
        <v>0.1</v>
      </c>
      <c r="M26" s="15">
        <v>0.15</v>
      </c>
      <c r="N26" s="15">
        <v>0.15</v>
      </c>
    </row>
    <row r="27" spans="3:14" ht="12.75">
      <c r="C27" t="s">
        <v>47</v>
      </c>
      <c r="D27" s="12">
        <f>D25/D24</f>
        <v>155</v>
      </c>
      <c r="E27" s="12" t="s">
        <v>57</v>
      </c>
      <c r="F27" s="12" t="s">
        <v>58</v>
      </c>
      <c r="G27" s="12" t="s">
        <v>59</v>
      </c>
      <c r="J27" s="17" t="s">
        <v>47</v>
      </c>
      <c r="K27" s="12">
        <f>K25/K24</f>
        <v>155</v>
      </c>
      <c r="L27" s="12" t="s">
        <v>69</v>
      </c>
      <c r="M27" s="12" t="s">
        <v>70</v>
      </c>
      <c r="N27" s="12" t="s">
        <v>71</v>
      </c>
    </row>
    <row r="28" spans="4:14" ht="12.75">
      <c r="D28" s="8">
        <f>D25*D26</f>
        <v>4650</v>
      </c>
      <c r="E28" s="8">
        <f>E25*E26</f>
        <v>818.4000000000001</v>
      </c>
      <c r="F28" s="8">
        <f>F25*F26</f>
        <v>1450.5</v>
      </c>
      <c r="G28" s="8">
        <f>G25*G26</f>
        <v>3332.1</v>
      </c>
      <c r="K28" s="8">
        <f>K25*K26</f>
        <v>6318.320610687025</v>
      </c>
      <c r="L28" s="8">
        <f>L25*L26</f>
        <v>1112.0244274809163</v>
      </c>
      <c r="M28" s="8">
        <f>M25*M26</f>
        <v>1970.9083969465653</v>
      </c>
      <c r="N28" s="8">
        <f>N25*N26</f>
        <v>4935.219847328246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9:B28"/>
  <sheetViews>
    <sheetView showGridLines="0" zoomScaleSheetLayoutView="100" workbookViewId="0" topLeftCell="A1">
      <selection activeCell="A27" sqref="A27:IV65536"/>
    </sheetView>
  </sheetViews>
  <sheetFormatPr defaultColWidth="9.140625" defaultRowHeight="12.75" zeroHeight="1"/>
  <cols>
    <col min="1" max="1" width="10.7109375" style="0" customWidth="1"/>
    <col min="2" max="2" width="116.421875" style="0" customWidth="1"/>
    <col min="3" max="13" width="0" style="0" hidden="1" customWidth="1"/>
    <col min="14" max="15" width="9.140625" style="0" hidden="1" customWidth="1"/>
    <col min="16" max="16384" width="0" style="0" hidden="1" customWidth="1"/>
  </cols>
  <sheetData>
    <row r="1" ht="6.75" customHeight="1"/>
    <row r="2" ht="12.75"/>
    <row r="3" ht="12.75"/>
    <row r="4" ht="12.75"/>
    <row r="5" ht="12.75"/>
    <row r="6" ht="12.75"/>
    <row r="7" ht="12.75"/>
    <row r="8" ht="12.75"/>
    <row r="9" ht="47.25" customHeight="1">
      <c r="B9" s="69" t="s">
        <v>85</v>
      </c>
    </row>
    <row r="10" ht="12.75"/>
    <row r="11" ht="12.75">
      <c r="B11" s="68" t="s">
        <v>113</v>
      </c>
    </row>
    <row r="12" ht="12.75"/>
    <row r="13" ht="12.75"/>
    <row r="14" ht="12.75"/>
    <row r="15" ht="12.75"/>
    <row r="16" s="5" customFormat="1" ht="12.75">
      <c r="B16" s="51"/>
    </row>
    <row r="17" ht="12.75"/>
    <row r="18" ht="12.75"/>
    <row r="19" ht="12.75"/>
    <row r="20" ht="12.75"/>
    <row r="21" ht="12.75"/>
    <row r="22" ht="12.75">
      <c r="B22" s="50"/>
    </row>
    <row r="23" ht="12.75">
      <c r="B23" s="50"/>
    </row>
    <row r="24" ht="12.75">
      <c r="B24" s="50"/>
    </row>
    <row r="25" ht="12.75">
      <c r="B25" s="50"/>
    </row>
    <row r="26" ht="12.75">
      <c r="B26" s="50"/>
    </row>
    <row r="27" ht="12.75" hidden="1">
      <c r="B27" s="50"/>
    </row>
    <row r="28" ht="12.75" hidden="1">
      <c r="B28" s="50"/>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sheetData>
  <printOptions/>
  <pageMargins left="0.75" right="0.75" top="1" bottom="1" header="0.5" footer="0.5"/>
  <pageSetup fitToHeight="2"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codeName="Sheet5"/>
  <dimension ref="A1:Y32"/>
  <sheetViews>
    <sheetView workbookViewId="0" topLeftCell="A7">
      <selection activeCell="A23" sqref="A23"/>
    </sheetView>
  </sheetViews>
  <sheetFormatPr defaultColWidth="9.140625" defaultRowHeight="12.75"/>
  <cols>
    <col min="2" max="2" width="14.421875" style="0" customWidth="1"/>
    <col min="3" max="3" width="11.57421875" style="0" customWidth="1"/>
    <col min="4" max="4" width="13.8515625" style="0" customWidth="1"/>
    <col min="5" max="5" width="13.28125" style="0" customWidth="1"/>
    <col min="6" max="6" width="14.28125" style="0" customWidth="1"/>
    <col min="7" max="7" width="3.140625" style="0" customWidth="1"/>
    <col min="8" max="8" width="10.140625" style="0" customWidth="1"/>
    <col min="9" max="10" width="10.28125" style="0" bestFit="1" customWidth="1"/>
    <col min="11" max="11" width="3.8515625" style="0" customWidth="1"/>
    <col min="12" max="12" width="10.140625" style="0" customWidth="1"/>
    <col min="13" max="13" width="14.00390625" style="0" bestFit="1" customWidth="1"/>
    <col min="14" max="14" width="10.140625" style="0" customWidth="1"/>
    <col min="15" max="15" width="11.00390625" style="0" customWidth="1"/>
    <col min="16" max="16" width="3.421875" style="0" customWidth="1"/>
    <col min="17" max="17" width="14.140625" style="0" customWidth="1"/>
    <col min="18" max="18" width="14.00390625" style="0" customWidth="1"/>
    <col min="19" max="19" width="14.140625" style="0" customWidth="1"/>
    <col min="20" max="20" width="3.421875" style="0" customWidth="1"/>
    <col min="21" max="21" width="14.421875" style="0" customWidth="1"/>
    <col min="22" max="22" width="14.28125" style="0" customWidth="1"/>
    <col min="23" max="23" width="13.8515625" style="0" customWidth="1"/>
  </cols>
  <sheetData>
    <row r="1" spans="1:23" ht="12.75">
      <c r="A1" s="114" t="s">
        <v>43</v>
      </c>
      <c r="B1" s="114"/>
      <c r="C1" s="114"/>
      <c r="D1" s="114"/>
      <c r="E1" s="114"/>
      <c r="F1" s="114"/>
      <c r="H1" s="114" t="s">
        <v>42</v>
      </c>
      <c r="I1" s="114"/>
      <c r="J1" s="114"/>
      <c r="L1" t="s">
        <v>40</v>
      </c>
      <c r="M1" s="114" t="s">
        <v>39</v>
      </c>
      <c r="N1" s="114"/>
      <c r="O1" s="114"/>
      <c r="Q1" s="114" t="s">
        <v>39</v>
      </c>
      <c r="R1" s="114"/>
      <c r="S1" s="114"/>
      <c r="U1" s="114" t="s">
        <v>40</v>
      </c>
      <c r="V1" s="114"/>
      <c r="W1" s="114"/>
    </row>
    <row r="3" spans="1:23" ht="12.75">
      <c r="A3" s="115" t="s">
        <v>35</v>
      </c>
      <c r="B3" s="115"/>
      <c r="C3" s="115"/>
      <c r="D3" s="115"/>
      <c r="E3" s="115"/>
      <c r="F3" s="115"/>
      <c r="H3" s="115" t="s">
        <v>34</v>
      </c>
      <c r="I3" s="115"/>
      <c r="J3" s="115"/>
      <c r="L3" s="115" t="s">
        <v>33</v>
      </c>
      <c r="M3" s="115"/>
      <c r="N3" s="115"/>
      <c r="O3" s="115"/>
      <c r="Q3" s="115" t="s">
        <v>36</v>
      </c>
      <c r="R3" s="115"/>
      <c r="S3" s="115"/>
      <c r="U3" s="115" t="s">
        <v>84</v>
      </c>
      <c r="V3" s="115"/>
      <c r="W3" s="115"/>
    </row>
    <row r="5" spans="3:23" ht="51">
      <c r="C5" s="10" t="s">
        <v>25</v>
      </c>
      <c r="D5" s="10" t="s">
        <v>26</v>
      </c>
      <c r="E5" s="10" t="s">
        <v>27</v>
      </c>
      <c r="F5" s="10" t="s">
        <v>28</v>
      </c>
      <c r="H5" s="10" t="s">
        <v>30</v>
      </c>
      <c r="I5" s="11">
        <v>-0.1</v>
      </c>
      <c r="J5" s="13" t="s">
        <v>31</v>
      </c>
      <c r="K5" s="12"/>
      <c r="L5" s="10" t="s">
        <v>41</v>
      </c>
      <c r="M5" s="10" t="s">
        <v>29</v>
      </c>
      <c r="N5" s="11">
        <v>-0.1</v>
      </c>
      <c r="O5" s="13" t="s">
        <v>31</v>
      </c>
      <c r="Q5" s="10" t="s">
        <v>32</v>
      </c>
      <c r="R5" s="10" t="s">
        <v>37</v>
      </c>
      <c r="S5" s="10" t="s">
        <v>38</v>
      </c>
      <c r="U5" s="10" t="s">
        <v>32</v>
      </c>
      <c r="V5" s="10" t="s">
        <v>37</v>
      </c>
      <c r="W5" s="10" t="s">
        <v>38</v>
      </c>
    </row>
    <row r="6" spans="3:23" ht="38.25">
      <c r="C6" s="10"/>
      <c r="D6" s="10" t="s">
        <v>48</v>
      </c>
      <c r="E6" s="10" t="s">
        <v>49</v>
      </c>
      <c r="F6" s="10" t="s">
        <v>50</v>
      </c>
      <c r="H6" s="10"/>
      <c r="I6" s="11"/>
      <c r="J6" s="13"/>
      <c r="K6" s="12"/>
      <c r="L6" s="10"/>
      <c r="M6" s="10"/>
      <c r="N6" s="11"/>
      <c r="O6" s="13"/>
      <c r="Q6" s="10"/>
      <c r="R6" s="10"/>
      <c r="S6" s="10"/>
      <c r="U6" s="10"/>
      <c r="V6" s="10"/>
      <c r="W6" s="10"/>
    </row>
    <row r="7" spans="3:23" ht="12.75">
      <c r="C7" s="10"/>
      <c r="D7" s="10"/>
      <c r="E7" s="10"/>
      <c r="F7" s="10"/>
      <c r="H7" s="10"/>
      <c r="I7" s="11"/>
      <c r="J7" s="13"/>
      <c r="K7" s="12"/>
      <c r="L7" s="10"/>
      <c r="M7" s="10"/>
      <c r="N7" s="11"/>
      <c r="O7" s="13"/>
      <c r="Q7" s="10"/>
      <c r="R7" s="10"/>
      <c r="S7" s="10"/>
      <c r="U7" s="10"/>
      <c r="V7" s="10"/>
      <c r="W7" s="10"/>
    </row>
    <row r="8" spans="1:3" ht="12.75">
      <c r="A8" t="s">
        <v>19</v>
      </c>
      <c r="B8" t="s">
        <v>46</v>
      </c>
      <c r="C8" s="16">
        <f>'Costs in the article uprated'!K6</f>
        <v>51.63358778625956</v>
      </c>
    </row>
    <row r="9" spans="2:3" ht="12.75">
      <c r="B9" t="s">
        <v>81</v>
      </c>
      <c r="C9" s="16">
        <v>28</v>
      </c>
    </row>
    <row r="10" spans="2:10" ht="12.75">
      <c r="B10" t="s">
        <v>20</v>
      </c>
      <c r="C10" s="16">
        <f>C8*C9</f>
        <v>1445.7404580152677</v>
      </c>
      <c r="D10" s="8"/>
      <c r="E10" s="8"/>
      <c r="F10" s="8"/>
      <c r="G10" s="8"/>
      <c r="H10" s="8"/>
      <c r="I10" s="8"/>
      <c r="J10" s="8"/>
    </row>
    <row r="11" spans="2:23" ht="12.75">
      <c r="B11" t="s">
        <v>72</v>
      </c>
      <c r="C11" s="8">
        <f>C10*C12</f>
        <v>1445.7404580152677</v>
      </c>
      <c r="D11" s="8"/>
      <c r="E11" s="8"/>
      <c r="F11" s="8"/>
      <c r="G11" s="8"/>
      <c r="H11" s="8">
        <f>SUM(C11:F11)</f>
        <v>1445.7404580152677</v>
      </c>
      <c r="I11" s="8">
        <f>H11*0.9</f>
        <v>1301.1664122137408</v>
      </c>
      <c r="J11" s="8">
        <f>H11*1.1</f>
        <v>1590.3145038167945</v>
      </c>
      <c r="L11">
        <v>34.9</v>
      </c>
      <c r="M11" s="8">
        <f>'The Tool'!H8</f>
        <v>122.15</v>
      </c>
      <c r="N11" s="9">
        <f>M11*0.9</f>
        <v>109.935</v>
      </c>
      <c r="O11" s="9">
        <f>M11*1.1</f>
        <v>134.365</v>
      </c>
      <c r="Q11" s="8">
        <f>M11*H11</f>
        <v>176597.19694656495</v>
      </c>
      <c r="R11" s="8">
        <f>N11*I11</f>
        <v>143043.7295267176</v>
      </c>
      <c r="S11" s="8">
        <f>O11*J11</f>
        <v>213682.6083053436</v>
      </c>
      <c r="U11" s="8">
        <f>ROUND(Q11,-3)</f>
        <v>177000</v>
      </c>
      <c r="V11" s="8">
        <f>ROUND(R11,-3)</f>
        <v>143000</v>
      </c>
      <c r="W11" s="8">
        <f>ROUND(S11,-3)</f>
        <v>214000</v>
      </c>
    </row>
    <row r="12" spans="2:25" ht="12.75">
      <c r="B12" t="s">
        <v>79</v>
      </c>
      <c r="C12" s="8">
        <v>1</v>
      </c>
      <c r="D12" s="8"/>
      <c r="E12" s="8"/>
      <c r="F12" s="8"/>
      <c r="G12" s="8"/>
      <c r="H12" s="8"/>
      <c r="I12" s="8"/>
      <c r="J12" s="8"/>
      <c r="M12" s="8"/>
      <c r="N12" s="9"/>
      <c r="O12" s="9"/>
      <c r="Q12" s="8"/>
      <c r="R12" s="8"/>
      <c r="S12" s="8"/>
      <c r="Y12" s="49"/>
    </row>
    <row r="13" spans="3:19" ht="12.75">
      <c r="C13" s="8"/>
      <c r="D13" s="8"/>
      <c r="E13" s="8"/>
      <c r="F13" s="8"/>
      <c r="G13" s="8"/>
      <c r="H13" s="8"/>
      <c r="I13" s="8"/>
      <c r="J13" s="8"/>
      <c r="M13" s="8"/>
      <c r="N13" s="9"/>
      <c r="O13" s="9"/>
      <c r="Q13" s="8"/>
      <c r="R13" s="8"/>
      <c r="S13" s="8"/>
    </row>
    <row r="14" spans="1:19" ht="12.75">
      <c r="A14" t="s">
        <v>22</v>
      </c>
      <c r="B14" t="s">
        <v>46</v>
      </c>
      <c r="C14" s="16">
        <f>'Costs in the article uprated'!K12</f>
        <v>57.06870229007636</v>
      </c>
      <c r="D14" s="16">
        <f>'Costs in the article uprated'!L12</f>
        <v>76.09160305343514</v>
      </c>
      <c r="E14" s="16">
        <f>'Costs in the article uprated'!M12</f>
        <v>123.6488549618321</v>
      </c>
      <c r="F14" s="16">
        <f>'Costs in the article uprated'!N12</f>
        <v>266.320610687023</v>
      </c>
      <c r="G14" s="8"/>
      <c r="H14" s="8"/>
      <c r="I14" s="8"/>
      <c r="J14" s="8"/>
      <c r="M14" s="8"/>
      <c r="Q14" s="8"/>
      <c r="R14" s="8"/>
      <c r="S14" s="8"/>
    </row>
    <row r="15" spans="2:19" ht="12.75">
      <c r="B15" t="s">
        <v>81</v>
      </c>
      <c r="C15" s="16">
        <v>94</v>
      </c>
      <c r="D15" s="16">
        <v>7</v>
      </c>
      <c r="E15" s="16">
        <v>10</v>
      </c>
      <c r="F15" s="16">
        <v>84</v>
      </c>
      <c r="G15" s="8"/>
      <c r="H15" s="8"/>
      <c r="I15" s="8"/>
      <c r="J15" s="8"/>
      <c r="M15" s="8"/>
      <c r="Q15" s="8"/>
      <c r="R15" s="8"/>
      <c r="S15" s="8"/>
    </row>
    <row r="16" spans="2:19" ht="12.75">
      <c r="B16" t="s">
        <v>20</v>
      </c>
      <c r="C16" s="31">
        <f>C14*C15</f>
        <v>5364.458015267178</v>
      </c>
      <c r="D16" s="31">
        <f>C16+(D14*D15)</f>
        <v>5897.099236641224</v>
      </c>
      <c r="E16" s="31">
        <f>C16+(E14*E15)</f>
        <v>6600.946564885498</v>
      </c>
      <c r="F16" s="31">
        <f>C16+(F14*F15)</f>
        <v>27735.38931297711</v>
      </c>
      <c r="G16" s="8"/>
      <c r="H16" s="8"/>
      <c r="I16" s="8"/>
      <c r="J16" s="8"/>
      <c r="M16" s="8"/>
      <c r="R16" s="8"/>
      <c r="S16" s="8"/>
    </row>
    <row r="17" spans="2:23" ht="12.75">
      <c r="B17" t="s">
        <v>72</v>
      </c>
      <c r="C17" s="8">
        <f>C16*C18</f>
        <v>4828.0122137404605</v>
      </c>
      <c r="D17" s="8">
        <f>D16*D18</f>
        <v>294.8549618320612</v>
      </c>
      <c r="E17" s="8">
        <f>E16*E18</f>
        <v>165.02366412213746</v>
      </c>
      <c r="F17" s="8">
        <f>F16*F18</f>
        <v>693.3847328244278</v>
      </c>
      <c r="G17" s="8"/>
      <c r="H17" s="8">
        <f>SUM(C17:F17)</f>
        <v>5981.275572519087</v>
      </c>
      <c r="I17" s="8">
        <f>H17*0.9</f>
        <v>5383.148015267178</v>
      </c>
      <c r="J17" s="8">
        <f>H17*1.1</f>
        <v>6579.403129770996</v>
      </c>
      <c r="L17">
        <v>41.2</v>
      </c>
      <c r="M17" s="8">
        <f>'The Tool'!H9</f>
        <v>144.2</v>
      </c>
      <c r="N17" s="9">
        <f>M17*0.9</f>
        <v>129.78</v>
      </c>
      <c r="O17" s="9">
        <f>M17*1.1</f>
        <v>158.62</v>
      </c>
      <c r="Q17" s="8">
        <f>M17*H17</f>
        <v>862499.9375572524</v>
      </c>
      <c r="R17" s="8">
        <f>N17*I17</f>
        <v>698624.9494213744</v>
      </c>
      <c r="S17" s="8">
        <f>O17*J17</f>
        <v>1043624.9244442754</v>
      </c>
      <c r="U17" s="8">
        <f>ROUND(Q17,-3)</f>
        <v>862000</v>
      </c>
      <c r="V17" s="8">
        <f>ROUND(R17,-3)</f>
        <v>699000</v>
      </c>
      <c r="W17" s="8">
        <f>ROUND(S17,-3)</f>
        <v>1044000</v>
      </c>
    </row>
    <row r="18" spans="2:23" ht="12.75">
      <c r="B18" t="s">
        <v>79</v>
      </c>
      <c r="C18" s="37">
        <v>0.9</v>
      </c>
      <c r="D18" s="37">
        <v>0.05</v>
      </c>
      <c r="E18" s="37">
        <v>0.025</v>
      </c>
      <c r="F18" s="37">
        <v>0.025</v>
      </c>
      <c r="G18" s="8"/>
      <c r="H18" s="8"/>
      <c r="I18" s="8"/>
      <c r="J18" s="8"/>
      <c r="M18" s="8"/>
      <c r="N18" s="9"/>
      <c r="O18" s="9"/>
      <c r="Q18" s="8"/>
      <c r="R18" s="8"/>
      <c r="S18" s="8"/>
      <c r="W18" s="8"/>
    </row>
    <row r="19" spans="3:23" ht="12.75">
      <c r="C19" s="32"/>
      <c r="D19" s="32"/>
      <c r="E19" s="32"/>
      <c r="F19" s="32"/>
      <c r="G19" s="8"/>
      <c r="H19" s="8"/>
      <c r="I19" s="8"/>
      <c r="J19" s="8"/>
      <c r="M19" s="8"/>
      <c r="N19" s="9"/>
      <c r="O19" s="9"/>
      <c r="Q19" s="8"/>
      <c r="R19" s="8"/>
      <c r="S19" s="8"/>
      <c r="W19" s="8"/>
    </row>
    <row r="20" spans="1:19" ht="12.75">
      <c r="A20" t="s">
        <v>23</v>
      </c>
      <c r="B20" t="s">
        <v>46</v>
      </c>
      <c r="C20" s="33">
        <f>'Costs in the article uprated'!K18</f>
        <v>67.93893129770994</v>
      </c>
      <c r="D20" s="33">
        <f>'Costs in the article uprated'!L18</f>
        <v>84.24427480916033</v>
      </c>
      <c r="E20" s="33">
        <f>'Costs in the article uprated'!M18</f>
        <v>260.8854961832062</v>
      </c>
      <c r="F20" s="33">
        <f>'Costs in the article uprated'!N18</f>
        <v>266.320610687023</v>
      </c>
      <c r="G20" s="8"/>
      <c r="H20" s="8"/>
      <c r="I20" s="8"/>
      <c r="J20" s="8"/>
      <c r="M20" s="8"/>
      <c r="N20" s="9"/>
      <c r="O20" s="9"/>
      <c r="Q20" s="8"/>
      <c r="R20" s="8"/>
      <c r="S20" s="8"/>
    </row>
    <row r="21" spans="2:19" ht="12.75">
      <c r="B21" t="s">
        <v>81</v>
      </c>
      <c r="C21" s="33">
        <v>127</v>
      </c>
      <c r="D21" s="33">
        <v>7</v>
      </c>
      <c r="E21" s="33">
        <v>10</v>
      </c>
      <c r="F21" s="33">
        <v>84</v>
      </c>
      <c r="G21" s="8"/>
      <c r="H21" s="8"/>
      <c r="I21" s="8"/>
      <c r="J21" s="8"/>
      <c r="M21" s="8"/>
      <c r="N21" s="9"/>
      <c r="O21" s="9"/>
      <c r="Q21" s="8"/>
      <c r="R21" s="8"/>
      <c r="S21" s="8"/>
    </row>
    <row r="22" spans="2:19" ht="12.75">
      <c r="B22" t="s">
        <v>20</v>
      </c>
      <c r="C22" s="31">
        <f>C20*C21</f>
        <v>8628.244274809163</v>
      </c>
      <c r="D22" s="31">
        <f>C22+(D20*D21)</f>
        <v>9217.954198473286</v>
      </c>
      <c r="E22" s="31">
        <f>C22+(E20*E21)</f>
        <v>11237.099236641225</v>
      </c>
      <c r="F22" s="31">
        <f>C22+(F20*F21)</f>
        <v>30999.175572519096</v>
      </c>
      <c r="G22" s="8"/>
      <c r="H22" s="8"/>
      <c r="I22" s="8"/>
      <c r="J22" s="8"/>
      <c r="M22" s="8"/>
      <c r="N22" s="9"/>
      <c r="O22" s="9"/>
      <c r="Q22" s="8"/>
      <c r="R22" s="8"/>
      <c r="S22" s="8"/>
    </row>
    <row r="23" spans="2:23" ht="12.75">
      <c r="B23" t="s">
        <v>72</v>
      </c>
      <c r="C23" s="8">
        <f>C22*C24</f>
        <v>6902.595419847331</v>
      </c>
      <c r="D23" s="8">
        <f>D22*D24</f>
        <v>921.7954198473286</v>
      </c>
      <c r="E23" s="8">
        <f>E22*E24</f>
        <v>561.8549618320612</v>
      </c>
      <c r="F23" s="8">
        <f>F22*F24</f>
        <v>1549.958778625955</v>
      </c>
      <c r="G23" s="8"/>
      <c r="H23" s="8">
        <f>SUM(C23:F23)</f>
        <v>9936.204580152676</v>
      </c>
      <c r="I23" s="8">
        <f>H23*0.9</f>
        <v>8942.584122137408</v>
      </c>
      <c r="J23" s="8">
        <f>H23*1.1</f>
        <v>10929.825038167945</v>
      </c>
      <c r="L23">
        <v>12.9</v>
      </c>
      <c r="M23" s="8">
        <f>'The Tool'!H10</f>
        <v>45.15</v>
      </c>
      <c r="N23" s="9">
        <f>M23*0.9</f>
        <v>40.635</v>
      </c>
      <c r="O23" s="9">
        <f>M23*1.1</f>
        <v>49.665</v>
      </c>
      <c r="Q23" s="8">
        <f>M23*H23</f>
        <v>448619.63679389335</v>
      </c>
      <c r="R23" s="8">
        <f>N23*I23</f>
        <v>363381.9058030536</v>
      </c>
      <c r="S23" s="8">
        <f>O23*J23</f>
        <v>542829.760520611</v>
      </c>
      <c r="U23" s="8">
        <f>ROUND(Q23,-3)</f>
        <v>449000</v>
      </c>
      <c r="V23" s="8">
        <f>ROUND(R23,-3)</f>
        <v>363000</v>
      </c>
      <c r="W23" s="8">
        <f>ROUND(S23,-3)</f>
        <v>543000</v>
      </c>
    </row>
    <row r="24" spans="2:19" ht="12.75">
      <c r="B24" t="s">
        <v>79</v>
      </c>
      <c r="C24" s="37">
        <v>0.8</v>
      </c>
      <c r="D24" s="37">
        <v>0.1</v>
      </c>
      <c r="E24" s="37">
        <v>0.05</v>
      </c>
      <c r="F24" s="37">
        <v>0.05</v>
      </c>
      <c r="G24" s="8"/>
      <c r="H24" s="8"/>
      <c r="I24" s="8"/>
      <c r="J24" s="8"/>
      <c r="M24" s="8"/>
      <c r="N24" s="9"/>
      <c r="O24" s="9"/>
      <c r="Q24" s="8"/>
      <c r="R24" s="8"/>
      <c r="S24" s="8"/>
    </row>
    <row r="25" spans="3:19" ht="12.75">
      <c r="C25" s="32"/>
      <c r="D25" s="32"/>
      <c r="E25" s="32"/>
      <c r="F25" s="32"/>
      <c r="G25" s="8"/>
      <c r="H25" s="8"/>
      <c r="I25" s="8"/>
      <c r="J25" s="8"/>
      <c r="M25" s="8"/>
      <c r="N25" s="9"/>
      <c r="O25" s="9"/>
      <c r="Q25" s="8"/>
      <c r="R25" s="8"/>
      <c r="S25" s="8"/>
    </row>
    <row r="26" spans="1:19" ht="12.75">
      <c r="A26" t="s">
        <v>24</v>
      </c>
      <c r="B26" t="s">
        <v>46</v>
      </c>
      <c r="C26" s="33">
        <f>'Costs in the article uprated'!K24</f>
        <v>67.93893129770994</v>
      </c>
      <c r="D26" s="33">
        <f>'Costs in the article uprated'!L24</f>
        <v>84.24427480916033</v>
      </c>
      <c r="E26" s="33">
        <f>'Costs in the article uprated'!M24</f>
        <v>260.8854961832062</v>
      </c>
      <c r="F26" s="33">
        <f>'Costs in the article uprated'!N24</f>
        <v>266.320610687023</v>
      </c>
      <c r="G26" s="8"/>
      <c r="H26" s="8"/>
      <c r="I26" s="8"/>
      <c r="J26" s="8"/>
      <c r="M26" s="8"/>
      <c r="N26" s="9"/>
      <c r="O26" s="9"/>
      <c r="Q26" s="8"/>
      <c r="R26" s="8"/>
      <c r="S26" s="8"/>
    </row>
    <row r="27" spans="2:19" ht="12.75">
      <c r="B27" t="s">
        <v>81</v>
      </c>
      <c r="C27" s="33">
        <v>155</v>
      </c>
      <c r="D27" s="33">
        <v>7</v>
      </c>
      <c r="E27" s="33">
        <v>10</v>
      </c>
      <c r="F27" s="33">
        <v>84</v>
      </c>
      <c r="G27" s="8"/>
      <c r="H27" s="8"/>
      <c r="I27" s="8"/>
      <c r="J27" s="8"/>
      <c r="M27" s="8"/>
      <c r="N27" s="9"/>
      <c r="O27" s="9"/>
      <c r="Q27" s="8"/>
      <c r="R27" s="8"/>
      <c r="S27" s="8"/>
    </row>
    <row r="28" spans="2:19" ht="12.75">
      <c r="B28" t="s">
        <v>20</v>
      </c>
      <c r="C28" s="31">
        <f>C26*C27</f>
        <v>10530.534351145041</v>
      </c>
      <c r="D28" s="31">
        <f>C28+(D26*D27)</f>
        <v>11120.244274809163</v>
      </c>
      <c r="E28" s="31">
        <f>C28+(E26*E27)</f>
        <v>13139.389312977102</v>
      </c>
      <c r="F28" s="31">
        <f>C28+(F26*F27)</f>
        <v>32901.46564885497</v>
      </c>
      <c r="G28" s="8"/>
      <c r="H28" s="8"/>
      <c r="I28" s="8"/>
      <c r="J28" s="8"/>
      <c r="M28" s="8"/>
      <c r="N28" s="9"/>
      <c r="O28" s="9"/>
      <c r="Q28" s="8"/>
      <c r="R28" s="8"/>
      <c r="S28" s="8"/>
    </row>
    <row r="29" spans="2:23" ht="12.75">
      <c r="B29" t="s">
        <v>72</v>
      </c>
      <c r="C29" s="8">
        <f>C28*C30</f>
        <v>6318.320610687025</v>
      </c>
      <c r="D29" s="8">
        <f>D28*D30</f>
        <v>1112.0244274809163</v>
      </c>
      <c r="E29" s="8">
        <f>E28*E30</f>
        <v>1970.9083969465653</v>
      </c>
      <c r="F29" s="8">
        <f>F28*F30</f>
        <v>4935.219847328246</v>
      </c>
      <c r="G29" s="8"/>
      <c r="H29" s="8">
        <f>SUM(C29:F29)</f>
        <v>14336.473282442752</v>
      </c>
      <c r="I29" s="8">
        <f>H29*0.9</f>
        <v>12902.825954198477</v>
      </c>
      <c r="J29" s="8">
        <f>H29*1.1</f>
        <v>15770.120610687029</v>
      </c>
      <c r="L29">
        <v>11</v>
      </c>
      <c r="M29" s="8">
        <f>'The Tool'!H11</f>
        <v>38.5</v>
      </c>
      <c r="N29" s="9">
        <f>M29*0.9</f>
        <v>34.65</v>
      </c>
      <c r="O29" s="9">
        <f>M29*1.1</f>
        <v>42.35</v>
      </c>
      <c r="Q29" s="8">
        <f>M29*H29</f>
        <v>551954.2213740459</v>
      </c>
      <c r="R29" s="8">
        <f>N29*I29</f>
        <v>447082.91931297723</v>
      </c>
      <c r="S29" s="8">
        <f>O29*J29</f>
        <v>667864.6078625957</v>
      </c>
      <c r="U29" s="8">
        <f>ROUND(Q29,-3)</f>
        <v>552000</v>
      </c>
      <c r="V29" s="8">
        <f>ROUND(R29,-3)</f>
        <v>447000</v>
      </c>
      <c r="W29" s="8">
        <f>ROUND(S29,-3)</f>
        <v>668000</v>
      </c>
    </row>
    <row r="30" spans="2:19" ht="12.75">
      <c r="B30" t="s">
        <v>79</v>
      </c>
      <c r="C30" s="37">
        <v>0.6</v>
      </c>
      <c r="D30" s="37">
        <v>0.1</v>
      </c>
      <c r="E30" s="37">
        <v>0.15</v>
      </c>
      <c r="F30" s="37">
        <v>0.15</v>
      </c>
      <c r="G30" s="8"/>
      <c r="H30" s="8"/>
      <c r="I30" s="8"/>
      <c r="J30" s="8"/>
      <c r="M30" s="8"/>
      <c r="N30" s="9"/>
      <c r="O30" s="9"/>
      <c r="Q30" s="8"/>
      <c r="R30" s="8"/>
      <c r="S30" s="8"/>
    </row>
    <row r="31" spans="3:17" ht="12.75">
      <c r="C31" s="21"/>
      <c r="D31" s="21"/>
      <c r="E31" s="21"/>
      <c r="F31" s="21"/>
      <c r="Q31" s="8"/>
    </row>
    <row r="32" spans="3:23" ht="12.75">
      <c r="C32" s="21"/>
      <c r="D32" s="21"/>
      <c r="E32" s="21"/>
      <c r="F32" s="21"/>
      <c r="M32" s="9">
        <f>'The Tool'!H3</f>
        <v>350</v>
      </c>
      <c r="N32" s="9"/>
      <c r="O32" s="9"/>
      <c r="Q32" s="9">
        <f>SUM(Q11:Q29)</f>
        <v>2039670.9926717565</v>
      </c>
      <c r="R32" s="9">
        <f>SUM(R11:R29)</f>
        <v>1652133.5040641227</v>
      </c>
      <c r="S32" s="9">
        <f>SUM(S11:S29)</f>
        <v>2468001.9011328258</v>
      </c>
      <c r="U32" s="8"/>
      <c r="V32" s="8"/>
      <c r="W32" s="8"/>
    </row>
  </sheetData>
  <mergeCells count="10">
    <mergeCell ref="H1:J1"/>
    <mergeCell ref="A1:F1"/>
    <mergeCell ref="U3:W3"/>
    <mergeCell ref="Q1:S1"/>
    <mergeCell ref="U1:W1"/>
    <mergeCell ref="M1:O1"/>
    <mergeCell ref="L3:O3"/>
    <mergeCell ref="H3:J3"/>
    <mergeCell ref="A3:F3"/>
    <mergeCell ref="Q3:S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B2:B29"/>
  <sheetViews>
    <sheetView workbookViewId="0" topLeftCell="A10">
      <selection activeCell="A31" sqref="A31:IV65536"/>
    </sheetView>
  </sheetViews>
  <sheetFormatPr defaultColWidth="9.140625" defaultRowHeight="12.75" zeroHeight="1"/>
  <cols>
    <col min="1" max="1" width="2.421875" style="50" customWidth="1"/>
    <col min="2" max="2" width="126.7109375" style="50" customWidth="1"/>
    <col min="3" max="3" width="4.57421875" style="50" customWidth="1"/>
    <col min="4" max="16384" width="0" style="50" hidden="1" customWidth="1"/>
  </cols>
  <sheetData>
    <row r="1" ht="12.75"/>
    <row r="2" ht="20.25">
      <c r="B2" s="91" t="s">
        <v>114</v>
      </c>
    </row>
    <row r="3" ht="12.75"/>
    <row r="4" s="93" customFormat="1" ht="18">
      <c r="B4" s="92" t="s">
        <v>103</v>
      </c>
    </row>
    <row r="5" s="94" customFormat="1" ht="18"/>
    <row r="6" s="94" customFormat="1" ht="18">
      <c r="B6" s="92" t="s">
        <v>109</v>
      </c>
    </row>
    <row r="7" s="94" customFormat="1" ht="18"/>
    <row r="8" s="94" customFormat="1" ht="18">
      <c r="B8" s="95" t="s">
        <v>105</v>
      </c>
    </row>
    <row r="9" s="94" customFormat="1" ht="18"/>
    <row r="10" s="94" customFormat="1" ht="18">
      <c r="B10" s="95" t="s">
        <v>106</v>
      </c>
    </row>
    <row r="11" s="96" customFormat="1" ht="18"/>
    <row r="12" s="96" customFormat="1" ht="18.75" thickBot="1"/>
    <row r="13" s="96" customFormat="1" ht="18">
      <c r="B13" s="97" t="s">
        <v>116</v>
      </c>
    </row>
    <row r="14" ht="12.75">
      <c r="B14" s="98"/>
    </row>
    <row r="15" ht="12.75">
      <c r="B15" s="98"/>
    </row>
    <row r="16" s="99" customFormat="1" ht="23.25" customHeight="1">
      <c r="B16" s="87" t="s">
        <v>107</v>
      </c>
    </row>
    <row r="17" s="51" customFormat="1" ht="15.75">
      <c r="B17" s="100" t="s">
        <v>117</v>
      </c>
    </row>
    <row r="18" s="51" customFormat="1" ht="15">
      <c r="B18" s="101"/>
    </row>
    <row r="19" s="51" customFormat="1" ht="30.75">
      <c r="B19" s="102" t="s">
        <v>118</v>
      </c>
    </row>
    <row r="20" s="51" customFormat="1" ht="15">
      <c r="B20" s="103"/>
    </row>
    <row r="21" ht="30">
      <c r="B21" s="104" t="s">
        <v>119</v>
      </c>
    </row>
    <row r="22" s="99" customFormat="1" ht="18">
      <c r="B22" s="103"/>
    </row>
    <row r="23" s="51" customFormat="1" ht="30">
      <c r="B23" s="104" t="s">
        <v>120</v>
      </c>
    </row>
    <row r="24" s="51" customFormat="1" ht="15">
      <c r="B24" s="103"/>
    </row>
    <row r="25" s="51" customFormat="1" ht="30">
      <c r="B25" s="104" t="s">
        <v>121</v>
      </c>
    </row>
    <row r="26" ht="15">
      <c r="B26" s="89"/>
    </row>
    <row r="27" ht="12.75">
      <c r="B27" s="98"/>
    </row>
    <row r="28" s="72" customFormat="1" ht="20.25">
      <c r="B28" s="90" t="s">
        <v>108</v>
      </c>
    </row>
    <row r="29" ht="13.5" thickBot="1">
      <c r="B29" s="105"/>
    </row>
    <row r="30" ht="12.75"/>
  </sheetData>
  <hyperlinks>
    <hyperlink ref="B4" location="Introduction!A1" display="1: Introduction"/>
    <hyperlink ref="B6" location="'How to use'!A1" display="2: How to use this productivity"/>
    <hyperlink ref="B8" location="'Understanding the results'!A1" display="Understanding the results"/>
    <hyperlink ref="B10" location="'The Tool'!A1" display="4: The Tool"/>
    <hyperlink ref="B28" location="Introduction!A1" display="Proceed to introduction"/>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B2:B23"/>
  <sheetViews>
    <sheetView workbookViewId="0" topLeftCell="A10">
      <selection activeCell="B15" sqref="B15"/>
    </sheetView>
  </sheetViews>
  <sheetFormatPr defaultColWidth="9.140625" defaultRowHeight="12.75" zeroHeight="1"/>
  <cols>
    <col min="1" max="1" width="3.28125" style="50" customWidth="1"/>
    <col min="2" max="2" width="117.140625" style="50" customWidth="1"/>
    <col min="3" max="3" width="4.421875" style="50" customWidth="1"/>
    <col min="4" max="16384" width="0" style="50" hidden="1" customWidth="1"/>
  </cols>
  <sheetData>
    <row r="1" ht="6.75" customHeight="1"/>
    <row r="2" s="72" customFormat="1" ht="20.25">
      <c r="B2" s="80" t="s">
        <v>102</v>
      </c>
    </row>
    <row r="3" s="71" customFormat="1" ht="32.25" customHeight="1">
      <c r="B3" s="70" t="s">
        <v>115</v>
      </c>
    </row>
    <row r="4" s="63" customFormat="1" ht="15"/>
    <row r="5" s="63" customFormat="1" ht="45">
      <c r="B5" s="74" t="s">
        <v>122</v>
      </c>
    </row>
    <row r="6" s="63" customFormat="1" ht="15"/>
    <row r="7" s="79" customFormat="1" ht="18">
      <c r="B7" s="70" t="s">
        <v>123</v>
      </c>
    </row>
    <row r="8" s="63" customFormat="1" ht="15"/>
    <row r="9" s="63" customFormat="1" ht="45">
      <c r="B9" s="74" t="s">
        <v>124</v>
      </c>
    </row>
    <row r="10" s="63" customFormat="1" ht="15">
      <c r="B10" s="81" t="s">
        <v>93</v>
      </c>
    </row>
    <row r="11" s="63" customFormat="1" ht="15"/>
    <row r="12" s="63" customFormat="1" ht="30">
      <c r="B12" s="74" t="s">
        <v>125</v>
      </c>
    </row>
    <row r="13" s="63" customFormat="1" ht="15"/>
    <row r="14" s="63" customFormat="1" ht="15">
      <c r="B14" s="73" t="s">
        <v>126</v>
      </c>
    </row>
    <row r="15" s="63" customFormat="1" ht="15">
      <c r="B15" s="73" t="s">
        <v>127</v>
      </c>
    </row>
    <row r="16" s="63" customFormat="1" ht="15">
      <c r="B16" s="73" t="s">
        <v>128</v>
      </c>
    </row>
    <row r="17" s="63" customFormat="1" ht="15">
      <c r="B17" s="73" t="s">
        <v>129</v>
      </c>
    </row>
    <row r="18" s="63" customFormat="1" ht="11.25" customHeight="1"/>
    <row r="19" s="63" customFormat="1" ht="36" customHeight="1">
      <c r="B19" s="74" t="s">
        <v>131</v>
      </c>
    </row>
    <row r="20" s="63" customFormat="1" ht="15">
      <c r="B20" s="75" t="s">
        <v>132</v>
      </c>
    </row>
    <row r="21" s="63" customFormat="1" ht="15">
      <c r="B21" s="66" t="s">
        <v>130</v>
      </c>
    </row>
    <row r="22" s="63" customFormat="1" ht="15">
      <c r="B22" s="66"/>
    </row>
    <row r="23" s="71" customFormat="1" ht="20.25">
      <c r="B23" s="78" t="s">
        <v>110</v>
      </c>
    </row>
    <row r="24" ht="12.75"/>
  </sheetData>
  <hyperlinks>
    <hyperlink ref="B23" location="'How to use'!A1" display="Proceed to How to use this Pressure Ulcer Productivity tool"/>
    <hyperlink ref="B10" r:id="rId1" display="http://ageing.oxfordjournals.org/cgi/content/abstract/33/3/230"/>
    <hyperlink ref="B20" r:id="rId2" display="http://www.pssru.ac.uk/uc/uc2009contents.htm#contents  see Section V, Inflation Indices. "/>
  </hyperlinks>
  <printOptions/>
  <pageMargins left="0.75" right="0.75" top="1" bottom="1" header="0.5" footer="0.5"/>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sheetPr codeName="Sheet8"/>
  <dimension ref="B3:B37"/>
  <sheetViews>
    <sheetView workbookViewId="0" topLeftCell="A19">
      <selection activeCell="B10" sqref="B10"/>
    </sheetView>
  </sheetViews>
  <sheetFormatPr defaultColWidth="9.140625" defaultRowHeight="12.75" zeroHeight="1"/>
  <cols>
    <col min="1" max="1" width="3.7109375" style="50" customWidth="1"/>
    <col min="2" max="2" width="110.7109375" style="50" customWidth="1"/>
    <col min="3" max="3" width="6.28125" style="50" customWidth="1"/>
    <col min="4" max="16384" width="0" style="50" hidden="1" customWidth="1"/>
  </cols>
  <sheetData>
    <row r="1" ht="12.75"/>
    <row r="2" ht="12.75"/>
    <row r="3" ht="20.25">
      <c r="B3" s="65" t="s">
        <v>104</v>
      </c>
    </row>
    <row r="4" s="63" customFormat="1" ht="33" customHeight="1">
      <c r="B4" s="67" t="s">
        <v>133</v>
      </c>
    </row>
    <row r="5" s="63" customFormat="1" ht="16.5" customHeight="1">
      <c r="B5" s="64" t="s">
        <v>86</v>
      </c>
    </row>
    <row r="6" s="63" customFormat="1" ht="16.5" customHeight="1">
      <c r="B6" s="64"/>
    </row>
    <row r="7" s="63" customFormat="1" ht="15.75" customHeight="1">
      <c r="B7" s="63" t="s">
        <v>143</v>
      </c>
    </row>
    <row r="8" s="63" customFormat="1" ht="15.75" customHeight="1"/>
    <row r="9" s="63" customFormat="1" ht="16.5" customHeight="1">
      <c r="B9" s="64" t="s">
        <v>87</v>
      </c>
    </row>
    <row r="10" s="63" customFormat="1" ht="15.75">
      <c r="B10" s="64"/>
    </row>
    <row r="11" s="63" customFormat="1" ht="15">
      <c r="B11" s="63" t="s">
        <v>134</v>
      </c>
    </row>
    <row r="12" s="63" customFormat="1" ht="15.75">
      <c r="B12" s="82" t="s">
        <v>135</v>
      </c>
    </row>
    <row r="13" s="63" customFormat="1" ht="15.75">
      <c r="B13" s="82"/>
    </row>
    <row r="14" s="63" customFormat="1" ht="30">
      <c r="B14" s="83" t="s">
        <v>136</v>
      </c>
    </row>
    <row r="15" s="63" customFormat="1" ht="15">
      <c r="B15" s="84"/>
    </row>
    <row r="16" s="63" customFormat="1" ht="45.75">
      <c r="B16" s="83" t="s">
        <v>144</v>
      </c>
    </row>
    <row r="17" s="63" customFormat="1" ht="15"/>
    <row r="18" s="63" customFormat="1" ht="15.75">
      <c r="B18" s="82" t="s">
        <v>137</v>
      </c>
    </row>
    <row r="19" s="63" customFormat="1" ht="15.75">
      <c r="B19" s="82"/>
    </row>
    <row r="20" s="63" customFormat="1" ht="30">
      <c r="B20" s="83" t="s">
        <v>138</v>
      </c>
    </row>
    <row r="21" s="63" customFormat="1" ht="15.75">
      <c r="B21" s="82"/>
    </row>
    <row r="22" s="63" customFormat="1" ht="15.75">
      <c r="B22" s="85" t="s">
        <v>139</v>
      </c>
    </row>
    <row r="23" s="63" customFormat="1" ht="15"/>
    <row r="24" s="63" customFormat="1" ht="15.75">
      <c r="B24" s="64" t="s">
        <v>88</v>
      </c>
    </row>
    <row r="25" s="63" customFormat="1" ht="15.75">
      <c r="B25" s="64"/>
    </row>
    <row r="26" s="63" customFormat="1" ht="15.75">
      <c r="B26" s="82" t="s">
        <v>140</v>
      </c>
    </row>
    <row r="27" s="63" customFormat="1" ht="15.75">
      <c r="B27" s="82"/>
    </row>
    <row r="28" s="63" customFormat="1" ht="15">
      <c r="B28" s="84" t="s">
        <v>141</v>
      </c>
    </row>
    <row r="29" s="63" customFormat="1" ht="15">
      <c r="B29" s="84"/>
    </row>
    <row r="30" s="63" customFormat="1" ht="15.75">
      <c r="B30" s="64" t="s">
        <v>142</v>
      </c>
    </row>
    <row r="31" s="63" customFormat="1" ht="30.75">
      <c r="B31" s="83" t="s">
        <v>145</v>
      </c>
    </row>
    <row r="32" s="63" customFormat="1" ht="15">
      <c r="B32" s="86"/>
    </row>
    <row r="33" s="63" customFormat="1" ht="15.75">
      <c r="B33" s="84" t="s">
        <v>146</v>
      </c>
    </row>
    <row r="34" s="63" customFormat="1" ht="15"/>
    <row r="35" s="63" customFormat="1" ht="39.75" customHeight="1">
      <c r="B35" s="62" t="s">
        <v>94</v>
      </c>
    </row>
    <row r="36" ht="12.75"/>
    <row r="37" s="72" customFormat="1" ht="20.25">
      <c r="B37" s="78" t="s">
        <v>111</v>
      </c>
    </row>
    <row r="38" ht="12.75"/>
  </sheetData>
  <hyperlinks>
    <hyperlink ref="B37" location="'Understanding the results'!A1" display="Proceed to 'Understanding the results' "/>
  </hyperlink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9"/>
  <dimension ref="B3:B20"/>
  <sheetViews>
    <sheetView workbookViewId="0" topLeftCell="A1">
      <selection activeCell="B18" sqref="B18"/>
    </sheetView>
  </sheetViews>
  <sheetFormatPr defaultColWidth="9.140625" defaultRowHeight="12.75" zeroHeight="1"/>
  <cols>
    <col min="1" max="1" width="9.140625" style="50" customWidth="1"/>
    <col min="2" max="2" width="109.7109375" style="50" customWidth="1"/>
    <col min="3" max="3" width="9.140625" style="50" customWidth="1"/>
    <col min="4" max="16384" width="0" style="50" hidden="1" customWidth="1"/>
  </cols>
  <sheetData>
    <row r="1" ht="9" customHeight="1"/>
    <row r="2" ht="12.75"/>
    <row r="3" s="72" customFormat="1" ht="20.25">
      <c r="B3" s="76" t="s">
        <v>105</v>
      </c>
    </row>
    <row r="4" ht="15">
      <c r="B4" s="66" t="s">
        <v>147</v>
      </c>
    </row>
    <row r="5" ht="15.75">
      <c r="B5" s="106"/>
    </row>
    <row r="6" ht="15.75">
      <c r="B6" s="107" t="s">
        <v>148</v>
      </c>
    </row>
    <row r="7" ht="15">
      <c r="B7" s="108"/>
    </row>
    <row r="8" ht="45.75">
      <c r="B8" s="107" t="s">
        <v>149</v>
      </c>
    </row>
    <row r="9" ht="15.75">
      <c r="B9" s="77"/>
    </row>
    <row r="10" s="71" customFormat="1" ht="18">
      <c r="B10" s="93" t="s">
        <v>150</v>
      </c>
    </row>
    <row r="11" ht="15.75">
      <c r="B11" s="106"/>
    </row>
    <row r="12" ht="15">
      <c r="B12" s="73" t="s">
        <v>151</v>
      </c>
    </row>
    <row r="13" ht="15">
      <c r="B13" s="109"/>
    </row>
    <row r="14" ht="15">
      <c r="B14" s="73" t="s">
        <v>152</v>
      </c>
    </row>
    <row r="15" ht="15">
      <c r="B15" s="66"/>
    </row>
    <row r="16" ht="30">
      <c r="B16" s="110" t="s">
        <v>153</v>
      </c>
    </row>
    <row r="17" ht="15">
      <c r="B17" s="109"/>
    </row>
    <row r="18" ht="30">
      <c r="B18" s="110" t="s">
        <v>154</v>
      </c>
    </row>
    <row r="19" ht="15.75">
      <c r="B19" s="106"/>
    </row>
    <row r="20" s="80" customFormat="1" ht="20.25">
      <c r="B20" s="111" t="s">
        <v>112</v>
      </c>
    </row>
    <row r="21" ht="12.75"/>
  </sheetData>
  <hyperlinks>
    <hyperlink ref="B20" location="'The Tool'!A1" display="Proceed to the Pressure Ulcer Productivity tool"/>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
    <pageSetUpPr fitToPage="1"/>
  </sheetPr>
  <dimension ref="A1:O40"/>
  <sheetViews>
    <sheetView showGridLines="0" tabSelected="1" workbookViewId="0" topLeftCell="A1">
      <selection activeCell="D37" sqref="D37"/>
    </sheetView>
  </sheetViews>
  <sheetFormatPr defaultColWidth="9.140625" defaultRowHeight="12.75"/>
  <cols>
    <col min="1" max="1" width="18.00390625" style="25" customWidth="1"/>
    <col min="2" max="2" width="8.8515625" style="25" customWidth="1"/>
    <col min="3" max="3" width="9.140625" style="25" customWidth="1"/>
    <col min="4" max="4" width="12.28125" style="25" customWidth="1"/>
    <col min="5" max="5" width="9.140625" style="25" customWidth="1"/>
    <col min="6" max="6" width="11.421875" style="25" customWidth="1"/>
    <col min="7" max="7" width="12.57421875" style="25" customWidth="1"/>
    <col min="8" max="8" width="9.140625" style="25" customWidth="1"/>
    <col min="9" max="9" width="2.57421875" style="25" customWidth="1"/>
    <col min="10" max="10" width="11.8515625" style="25" customWidth="1"/>
    <col min="11" max="11" width="9.140625" style="25" customWidth="1"/>
    <col min="12" max="12" width="6.8515625" style="25" customWidth="1"/>
    <col min="13" max="13" width="2.00390625" style="25" customWidth="1"/>
    <col min="14" max="14" width="12.00390625" style="25" hidden="1" customWidth="1"/>
    <col min="15" max="15" width="9.140625" style="25" hidden="1" customWidth="1"/>
    <col min="16" max="16" width="3.28125" style="25" customWidth="1"/>
    <col min="17" max="16384" width="0" style="25" hidden="1" customWidth="1"/>
  </cols>
  <sheetData>
    <row r="1" ht="6.75" customHeight="1">
      <c r="N1" s="26"/>
    </row>
    <row r="2" spans="1:15" ht="15.75">
      <c r="A2" s="18" t="s">
        <v>77</v>
      </c>
      <c r="B2" s="19"/>
      <c r="C2" s="19"/>
      <c r="D2" s="19"/>
      <c r="E2" s="19"/>
      <c r="F2" s="19"/>
      <c r="G2" s="19"/>
      <c r="H2" s="19"/>
      <c r="I2" s="19"/>
      <c r="J2" s="19"/>
      <c r="K2" s="19"/>
      <c r="L2" s="19"/>
      <c r="M2" s="19"/>
      <c r="N2" s="26"/>
      <c r="O2" s="26"/>
    </row>
    <row r="3" spans="1:15" ht="15" customHeight="1">
      <c r="A3" s="30"/>
      <c r="B3" s="116" t="s">
        <v>95</v>
      </c>
      <c r="C3" s="116"/>
      <c r="D3" s="116"/>
      <c r="E3" s="116"/>
      <c r="F3" s="116"/>
      <c r="G3" s="30"/>
      <c r="H3" s="58">
        <v>350</v>
      </c>
      <c r="I3" s="46"/>
      <c r="J3" s="19"/>
      <c r="K3" s="19"/>
      <c r="L3" s="19"/>
      <c r="M3" s="19"/>
      <c r="N3" s="26"/>
      <c r="O3" s="26"/>
    </row>
    <row r="4" spans="1:15" ht="15">
      <c r="A4" s="30"/>
      <c r="B4" s="116"/>
      <c r="C4" s="116"/>
      <c r="D4" s="116"/>
      <c r="E4" s="116"/>
      <c r="F4" s="116"/>
      <c r="G4" s="30"/>
      <c r="H4" s="19"/>
      <c r="I4" s="19"/>
      <c r="J4" s="19"/>
      <c r="K4" s="19"/>
      <c r="L4" s="19"/>
      <c r="M4" s="19"/>
      <c r="N4" s="26"/>
      <c r="O4" s="26"/>
    </row>
    <row r="5" spans="1:15" ht="7.5" customHeight="1">
      <c r="A5" s="19"/>
      <c r="B5" s="19"/>
      <c r="C5" s="19"/>
      <c r="D5" s="19"/>
      <c r="E5" s="19"/>
      <c r="F5" s="19"/>
      <c r="G5" s="19"/>
      <c r="H5" s="19"/>
      <c r="I5" s="19"/>
      <c r="J5" s="19"/>
      <c r="K5" s="19"/>
      <c r="L5" s="19"/>
      <c r="M5" s="19"/>
      <c r="N5" s="26"/>
      <c r="O5" s="26"/>
    </row>
    <row r="6" spans="1:11" ht="15">
      <c r="A6" s="26"/>
      <c r="B6" s="26"/>
      <c r="C6" s="26"/>
      <c r="D6" s="26"/>
      <c r="E6" s="26"/>
      <c r="F6" s="26"/>
      <c r="G6" s="26"/>
      <c r="H6" s="26"/>
      <c r="I6" s="26"/>
      <c r="J6" s="26"/>
      <c r="K6" s="26"/>
    </row>
    <row r="7" spans="1:14" ht="15.75">
      <c r="A7" s="20" t="s">
        <v>83</v>
      </c>
      <c r="B7" s="27"/>
      <c r="C7" s="27"/>
      <c r="D7" s="27"/>
      <c r="E7" s="27"/>
      <c r="F7" s="27"/>
      <c r="G7" s="27"/>
      <c r="H7" s="27"/>
      <c r="I7" s="27"/>
      <c r="J7" s="27"/>
      <c r="K7" s="27"/>
      <c r="L7" s="27"/>
      <c r="M7" s="27"/>
      <c r="N7" s="35" t="s">
        <v>80</v>
      </c>
    </row>
    <row r="8" spans="1:15" ht="15">
      <c r="A8" s="53"/>
      <c r="B8" s="117" t="s">
        <v>96</v>
      </c>
      <c r="C8" s="117"/>
      <c r="D8" s="117"/>
      <c r="E8" s="117"/>
      <c r="F8" s="117"/>
      <c r="G8" s="27" t="s">
        <v>19</v>
      </c>
      <c r="H8" s="57">
        <v>122.15</v>
      </c>
      <c r="I8" s="27"/>
      <c r="J8" s="59"/>
      <c r="K8" s="59"/>
      <c r="L8" s="59"/>
      <c r="M8" s="27"/>
      <c r="N8" s="36">
        <f>'pressure ulcers costs workings '!L11/100</f>
        <v>0.349</v>
      </c>
      <c r="O8" s="56">
        <f>$H$3*N8</f>
        <v>122.14999999999999</v>
      </c>
    </row>
    <row r="9" spans="1:15" ht="15">
      <c r="A9" s="53"/>
      <c r="B9" s="117"/>
      <c r="C9" s="117"/>
      <c r="D9" s="117"/>
      <c r="E9" s="117"/>
      <c r="F9" s="117"/>
      <c r="G9" s="27" t="s">
        <v>44</v>
      </c>
      <c r="H9" s="57">
        <v>144.2</v>
      </c>
      <c r="I9" s="27"/>
      <c r="J9" s="59"/>
      <c r="K9" s="59"/>
      <c r="L9" s="59"/>
      <c r="M9" s="27"/>
      <c r="N9" s="36">
        <f>'pressure ulcers costs workings '!L17/100</f>
        <v>0.41200000000000003</v>
      </c>
      <c r="O9" s="56">
        <f>$H$3*N9</f>
        <v>144.20000000000002</v>
      </c>
    </row>
    <row r="10" spans="1:15" ht="15">
      <c r="A10" s="27"/>
      <c r="B10" s="27"/>
      <c r="C10" s="27"/>
      <c r="D10" s="27"/>
      <c r="E10" s="27"/>
      <c r="F10" s="27"/>
      <c r="G10" s="27" t="s">
        <v>23</v>
      </c>
      <c r="H10" s="57">
        <v>45.15</v>
      </c>
      <c r="I10" s="27"/>
      <c r="J10" s="27"/>
      <c r="K10" s="27"/>
      <c r="L10" s="27"/>
      <c r="M10" s="27"/>
      <c r="N10" s="36">
        <f>'pressure ulcers costs workings '!L23/100</f>
        <v>0.129</v>
      </c>
      <c r="O10" s="56">
        <f>$H$3*N10</f>
        <v>45.15</v>
      </c>
    </row>
    <row r="11" spans="1:15" ht="15" customHeight="1">
      <c r="A11" s="118" t="s">
        <v>90</v>
      </c>
      <c r="B11" s="119"/>
      <c r="C11" s="119"/>
      <c r="D11" s="119"/>
      <c r="E11" s="119"/>
      <c r="F11" s="119"/>
      <c r="G11" s="27" t="s">
        <v>78</v>
      </c>
      <c r="H11" s="57">
        <v>38.5</v>
      </c>
      <c r="I11" s="27"/>
      <c r="J11" s="27"/>
      <c r="K11" s="27"/>
      <c r="L11" s="27"/>
      <c r="M11" s="27"/>
      <c r="N11" s="36">
        <f>'pressure ulcers costs workings '!L29/100</f>
        <v>0.11</v>
      </c>
      <c r="O11" s="56">
        <f>$H$3*N11</f>
        <v>38.5</v>
      </c>
    </row>
    <row r="12" spans="1:13" ht="15">
      <c r="A12" s="118" t="s">
        <v>91</v>
      </c>
      <c r="B12" s="118"/>
      <c r="C12" s="118"/>
      <c r="D12" s="118"/>
      <c r="E12" s="118"/>
      <c r="F12" s="118"/>
      <c r="G12" s="27"/>
      <c r="H12" s="27"/>
      <c r="I12" s="27"/>
      <c r="J12" s="34"/>
      <c r="K12" s="27"/>
      <c r="L12" s="27"/>
      <c r="M12" s="27"/>
    </row>
    <row r="13" spans="1:13" ht="15">
      <c r="A13" s="118" t="s">
        <v>82</v>
      </c>
      <c r="B13" s="118"/>
      <c r="C13" s="118"/>
      <c r="D13" s="118"/>
      <c r="E13" s="118"/>
      <c r="F13" s="118"/>
      <c r="G13" s="27" t="s">
        <v>45</v>
      </c>
      <c r="H13" s="52">
        <f>SUM(H8:H11)</f>
        <v>350</v>
      </c>
      <c r="I13" s="27"/>
      <c r="J13" s="28" t="s">
        <v>75</v>
      </c>
      <c r="K13" s="27"/>
      <c r="L13" s="27"/>
      <c r="M13" s="27"/>
    </row>
    <row r="14" spans="1:13" ht="15">
      <c r="A14" s="27"/>
      <c r="B14" s="27"/>
      <c r="C14" s="27"/>
      <c r="D14" s="27"/>
      <c r="E14" s="27"/>
      <c r="F14" s="27"/>
      <c r="G14" s="27"/>
      <c r="H14" s="29" t="str">
        <f>IF(H13=H3,"   ","ERROR")</f>
        <v>   </v>
      </c>
      <c r="I14" s="29"/>
      <c r="J14" s="28" t="s">
        <v>76</v>
      </c>
      <c r="K14" s="27"/>
      <c r="L14" s="27"/>
      <c r="M14" s="27"/>
    </row>
    <row r="16" spans="1:13" ht="15.75">
      <c r="A16" s="129" t="s">
        <v>89</v>
      </c>
      <c r="B16" s="122"/>
      <c r="C16" s="122"/>
      <c r="D16" s="122"/>
      <c r="E16" s="122"/>
      <c r="F16" s="122"/>
      <c r="G16" s="122"/>
      <c r="H16" s="122"/>
      <c r="I16" s="122"/>
      <c r="J16" s="122"/>
      <c r="K16" s="122"/>
      <c r="L16" s="39"/>
      <c r="M16" s="39"/>
    </row>
    <row r="17" spans="1:13" ht="15">
      <c r="A17" s="39" t="s">
        <v>92</v>
      </c>
      <c r="B17" s="38"/>
      <c r="C17" s="38"/>
      <c r="D17" s="38"/>
      <c r="E17" s="39"/>
      <c r="F17" s="39"/>
      <c r="G17" s="39"/>
      <c r="H17" s="39"/>
      <c r="I17" s="39"/>
      <c r="J17" s="39"/>
      <c r="K17" s="39"/>
      <c r="L17" s="39"/>
      <c r="M17" s="39"/>
    </row>
    <row r="18" spans="1:13" ht="18">
      <c r="A18" s="41"/>
      <c r="B18" s="123" t="s">
        <v>32</v>
      </c>
      <c r="C18" s="124"/>
      <c r="D18" s="54"/>
      <c r="E18" s="125" t="s">
        <v>37</v>
      </c>
      <c r="F18" s="125"/>
      <c r="G18" s="42"/>
      <c r="H18" s="123" t="s">
        <v>38</v>
      </c>
      <c r="I18" s="124"/>
      <c r="J18" s="124"/>
      <c r="K18" s="54"/>
      <c r="L18" s="39"/>
      <c r="M18" s="39"/>
    </row>
    <row r="19" spans="1:13" ht="6.75" customHeight="1">
      <c r="A19" s="43"/>
      <c r="B19" s="44"/>
      <c r="C19" s="43"/>
      <c r="D19" s="39"/>
      <c r="E19" s="39"/>
      <c r="F19" s="39"/>
      <c r="G19" s="44"/>
      <c r="H19" s="44"/>
      <c r="I19" s="39"/>
      <c r="J19" s="39"/>
      <c r="K19" s="39"/>
      <c r="L19" s="39"/>
      <c r="M19" s="39"/>
    </row>
    <row r="20" spans="1:13" ht="18">
      <c r="A20" s="43" t="s">
        <v>19</v>
      </c>
      <c r="B20" s="121">
        <f>'pressure ulcers costs workings '!U11</f>
        <v>177000</v>
      </c>
      <c r="C20" s="122"/>
      <c r="D20" s="39"/>
      <c r="E20" s="121">
        <f>'pressure ulcers costs workings '!V11</f>
        <v>143000</v>
      </c>
      <c r="F20" s="122"/>
      <c r="G20" s="39"/>
      <c r="H20" s="121">
        <f>'pressure ulcers costs workings '!W11</f>
        <v>214000</v>
      </c>
      <c r="I20" s="127"/>
      <c r="J20" s="127"/>
      <c r="K20" s="39"/>
      <c r="L20" s="39"/>
      <c r="M20" s="39"/>
    </row>
    <row r="21" spans="1:13" ht="8.25" customHeight="1">
      <c r="A21" s="43"/>
      <c r="B21" s="47"/>
      <c r="C21" s="48"/>
      <c r="D21" s="39"/>
      <c r="E21" s="39"/>
      <c r="F21" s="39"/>
      <c r="G21" s="47"/>
      <c r="H21" s="47"/>
      <c r="I21" s="39"/>
      <c r="J21" s="39"/>
      <c r="K21" s="39"/>
      <c r="L21" s="39"/>
      <c r="M21" s="39"/>
    </row>
    <row r="22" spans="1:13" ht="18">
      <c r="A22" s="43" t="s">
        <v>44</v>
      </c>
      <c r="B22" s="121">
        <f>'pressure ulcers costs workings '!U17</f>
        <v>862000</v>
      </c>
      <c r="C22" s="122"/>
      <c r="D22" s="39"/>
      <c r="E22" s="121">
        <f>'pressure ulcers costs workings '!V17</f>
        <v>699000</v>
      </c>
      <c r="F22" s="122"/>
      <c r="G22" s="39"/>
      <c r="H22" s="121">
        <f>'pressure ulcers costs workings '!W17</f>
        <v>1044000</v>
      </c>
      <c r="I22" s="127"/>
      <c r="J22" s="127"/>
      <c r="K22" s="39"/>
      <c r="L22" s="39"/>
      <c r="M22" s="39"/>
    </row>
    <row r="23" spans="1:13" ht="7.5" customHeight="1">
      <c r="A23" s="43"/>
      <c r="B23" s="47"/>
      <c r="C23" s="48"/>
      <c r="D23" s="39"/>
      <c r="E23" s="47"/>
      <c r="F23" s="39"/>
      <c r="G23" s="39"/>
      <c r="H23" s="47"/>
      <c r="I23" s="39"/>
      <c r="J23" s="39"/>
      <c r="K23" s="39"/>
      <c r="L23" s="39"/>
      <c r="M23" s="39"/>
    </row>
    <row r="24" spans="1:13" ht="18">
      <c r="A24" s="43" t="s">
        <v>23</v>
      </c>
      <c r="B24" s="121">
        <f>'pressure ulcers costs workings '!U23</f>
        <v>449000</v>
      </c>
      <c r="C24" s="122"/>
      <c r="D24" s="39"/>
      <c r="E24" s="121">
        <f>'pressure ulcers costs workings '!V23</f>
        <v>363000</v>
      </c>
      <c r="F24" s="122"/>
      <c r="G24" s="39"/>
      <c r="H24" s="121">
        <f>'pressure ulcers costs workings '!W23</f>
        <v>543000</v>
      </c>
      <c r="I24" s="127"/>
      <c r="J24" s="127"/>
      <c r="K24" s="39"/>
      <c r="L24" s="39"/>
      <c r="M24" s="39"/>
    </row>
    <row r="25" spans="1:13" ht="6.75" customHeight="1">
      <c r="A25" s="43"/>
      <c r="B25" s="47"/>
      <c r="C25" s="48"/>
      <c r="D25" s="39"/>
      <c r="E25" s="47"/>
      <c r="F25" s="39"/>
      <c r="G25" s="39"/>
      <c r="H25" s="47"/>
      <c r="I25" s="39"/>
      <c r="J25" s="39"/>
      <c r="K25" s="39"/>
      <c r="L25" s="39"/>
      <c r="M25" s="39"/>
    </row>
    <row r="26" spans="1:13" ht="18">
      <c r="A26" s="43" t="s">
        <v>24</v>
      </c>
      <c r="B26" s="121">
        <f>'pressure ulcers costs workings '!U29</f>
        <v>552000</v>
      </c>
      <c r="C26" s="122"/>
      <c r="D26" s="39"/>
      <c r="E26" s="121">
        <f>'pressure ulcers costs workings '!V29</f>
        <v>447000</v>
      </c>
      <c r="F26" s="122"/>
      <c r="G26" s="39"/>
      <c r="H26" s="121">
        <f>'pressure ulcers costs workings '!W29</f>
        <v>668000</v>
      </c>
      <c r="I26" s="127"/>
      <c r="J26" s="127"/>
      <c r="K26" s="39"/>
      <c r="L26" s="39"/>
      <c r="M26" s="39"/>
    </row>
    <row r="27" spans="1:13" ht="15.75" customHeight="1">
      <c r="A27" s="43"/>
      <c r="B27" s="47"/>
      <c r="C27" s="48"/>
      <c r="D27" s="39"/>
      <c r="E27" s="47"/>
      <c r="F27" s="39"/>
      <c r="G27" s="39"/>
      <c r="H27" s="47"/>
      <c r="I27" s="39"/>
      <c r="J27" s="39"/>
      <c r="K27" s="39"/>
      <c r="L27" s="39"/>
      <c r="M27" s="39"/>
    </row>
    <row r="28" spans="1:13" ht="18">
      <c r="A28" s="45" t="s">
        <v>45</v>
      </c>
      <c r="B28" s="120">
        <f>SUM(B20:B26)</f>
        <v>2040000</v>
      </c>
      <c r="C28" s="88"/>
      <c r="D28" s="55"/>
      <c r="E28" s="120">
        <f>SUM(E20:F26)</f>
        <v>1652000</v>
      </c>
      <c r="F28" s="88"/>
      <c r="G28" s="55"/>
      <c r="H28" s="120">
        <f>SUM(H20:H26)</f>
        <v>2469000</v>
      </c>
      <c r="I28" s="128"/>
      <c r="J28" s="128"/>
      <c r="K28" s="55"/>
      <c r="L28" s="39"/>
      <c r="M28" s="39"/>
    </row>
    <row r="29" spans="1:13" ht="15">
      <c r="A29" s="40"/>
      <c r="B29" s="40"/>
      <c r="C29" s="40"/>
      <c r="D29" s="40"/>
      <c r="E29" s="40"/>
      <c r="F29" s="39"/>
      <c r="G29" s="39"/>
      <c r="H29" s="39"/>
      <c r="I29" s="39"/>
      <c r="J29" s="39"/>
      <c r="K29" s="39"/>
      <c r="L29" s="39"/>
      <c r="M29" s="39"/>
    </row>
    <row r="31" spans="1:13" ht="15.75">
      <c r="A31" s="18" t="s">
        <v>98</v>
      </c>
      <c r="B31" s="19"/>
      <c r="C31" s="19"/>
      <c r="D31" s="19"/>
      <c r="E31" s="19"/>
      <c r="F31" s="19"/>
      <c r="G31" s="19"/>
      <c r="H31" s="19"/>
      <c r="I31" s="19"/>
      <c r="J31" s="19"/>
      <c r="K31" s="19"/>
      <c r="L31" s="19"/>
      <c r="M31" s="19"/>
    </row>
    <row r="32" spans="1:13" ht="5.25" customHeight="1">
      <c r="A32" s="19"/>
      <c r="B32" s="19"/>
      <c r="C32" s="19"/>
      <c r="D32" s="19"/>
      <c r="E32" s="19"/>
      <c r="F32" s="19"/>
      <c r="G32" s="19"/>
      <c r="H32" s="19"/>
      <c r="I32" s="19"/>
      <c r="J32" s="19"/>
      <c r="K32" s="19"/>
      <c r="L32" s="19"/>
      <c r="M32" s="19"/>
    </row>
    <row r="33" spans="1:13" ht="15.75">
      <c r="A33" s="19"/>
      <c r="B33" s="61" t="s">
        <v>99</v>
      </c>
      <c r="C33" s="61"/>
      <c r="D33" s="61"/>
      <c r="E33" s="61"/>
      <c r="F33" s="19"/>
      <c r="G33" s="19"/>
      <c r="H33" s="19"/>
      <c r="I33" s="19"/>
      <c r="J33" s="19"/>
      <c r="K33" s="19"/>
      <c r="L33" s="19"/>
      <c r="M33" s="19"/>
    </row>
    <row r="34" spans="1:13" ht="15.75">
      <c r="A34" s="19"/>
      <c r="B34" s="61" t="s">
        <v>100</v>
      </c>
      <c r="C34" s="61"/>
      <c r="D34" s="61"/>
      <c r="E34" s="61"/>
      <c r="F34" s="19"/>
      <c r="G34" s="19"/>
      <c r="H34" s="19"/>
      <c r="I34" s="19"/>
      <c r="J34" s="19"/>
      <c r="K34" s="19"/>
      <c r="L34" s="19"/>
      <c r="M34" s="19"/>
    </row>
    <row r="35" spans="1:13" ht="15.75">
      <c r="A35" s="19"/>
      <c r="B35" s="61" t="s">
        <v>101</v>
      </c>
      <c r="C35" s="61"/>
      <c r="D35" s="61"/>
      <c r="E35" s="61"/>
      <c r="F35" s="19"/>
      <c r="G35" s="126" t="str">
        <f>"A reduction of "&amp;D36&amp;"% in pressure ulcers would mean "&amp;ROUND(H3*D36/100,0)&amp;" fewer pressure ulcers and a potential cost saving of £"&amp;ROUND(B28*D36/100000,0)&amp;"k"</f>
        <v>A reduction of 25% in pressure ulcers would mean 88 fewer pressure ulcers and a potential cost saving of £510k</v>
      </c>
      <c r="H35" s="126"/>
      <c r="I35" s="126"/>
      <c r="J35" s="126"/>
      <c r="K35" s="126"/>
      <c r="L35" s="19"/>
      <c r="M35" s="19"/>
    </row>
    <row r="36" spans="1:13" ht="15.75">
      <c r="A36" s="19"/>
      <c r="B36" s="19"/>
      <c r="C36" s="19"/>
      <c r="D36" s="58">
        <v>25</v>
      </c>
      <c r="E36" s="18" t="s">
        <v>97</v>
      </c>
      <c r="F36" s="19"/>
      <c r="G36" s="126"/>
      <c r="H36" s="126"/>
      <c r="I36" s="126"/>
      <c r="J36" s="126"/>
      <c r="K36" s="126"/>
      <c r="L36" s="19"/>
      <c r="M36" s="19"/>
    </row>
    <row r="37" spans="1:13" ht="15">
      <c r="A37" s="19"/>
      <c r="B37" s="19"/>
      <c r="C37" s="19"/>
      <c r="D37" s="60"/>
      <c r="E37" s="19"/>
      <c r="F37" s="19"/>
      <c r="G37" s="126"/>
      <c r="H37" s="126"/>
      <c r="I37" s="126"/>
      <c r="J37" s="126"/>
      <c r="K37" s="126"/>
      <c r="L37" s="19"/>
      <c r="M37" s="19"/>
    </row>
    <row r="38" spans="1:13" ht="15">
      <c r="A38" s="19"/>
      <c r="B38" s="19"/>
      <c r="C38" s="19"/>
      <c r="D38" s="60"/>
      <c r="E38" s="19"/>
      <c r="F38" s="19"/>
      <c r="G38" s="19"/>
      <c r="H38" s="19"/>
      <c r="I38" s="19"/>
      <c r="J38" s="19"/>
      <c r="K38" s="19"/>
      <c r="L38" s="19"/>
      <c r="M38" s="19"/>
    </row>
    <row r="39" spans="1:13" ht="15">
      <c r="A39" s="19"/>
      <c r="B39" s="19"/>
      <c r="C39" s="19"/>
      <c r="D39" s="19"/>
      <c r="E39" s="19"/>
      <c r="F39" s="19"/>
      <c r="G39" s="19"/>
      <c r="H39" s="19"/>
      <c r="I39" s="19"/>
      <c r="J39" s="19"/>
      <c r="K39" s="19"/>
      <c r="L39" s="19"/>
      <c r="M39" s="19"/>
    </row>
    <row r="40" spans="1:13" ht="15">
      <c r="A40" s="19"/>
      <c r="B40" s="19"/>
      <c r="C40" s="19"/>
      <c r="D40" s="19"/>
      <c r="E40" s="19"/>
      <c r="F40" s="19"/>
      <c r="G40" s="19"/>
      <c r="H40" s="19"/>
      <c r="I40" s="19"/>
      <c r="J40" s="19"/>
      <c r="K40" s="19"/>
      <c r="L40" s="19"/>
      <c r="M40" s="19"/>
    </row>
  </sheetData>
  <sheetProtection password="EDF4" sheet="1" objects="1" scenarios="1"/>
  <mergeCells count="25">
    <mergeCell ref="G35:K37"/>
    <mergeCell ref="H26:J26"/>
    <mergeCell ref="H28:J28"/>
    <mergeCell ref="A16:K16"/>
    <mergeCell ref="H18:J18"/>
    <mergeCell ref="H20:J20"/>
    <mergeCell ref="H22:J22"/>
    <mergeCell ref="H24:J24"/>
    <mergeCell ref="B24:C24"/>
    <mergeCell ref="B26:C26"/>
    <mergeCell ref="B28:C28"/>
    <mergeCell ref="E26:F26"/>
    <mergeCell ref="E28:F28"/>
    <mergeCell ref="B18:C18"/>
    <mergeCell ref="B20:C20"/>
    <mergeCell ref="B22:C22"/>
    <mergeCell ref="E18:F18"/>
    <mergeCell ref="E20:F20"/>
    <mergeCell ref="E22:F22"/>
    <mergeCell ref="E24:F24"/>
    <mergeCell ref="B3:F4"/>
    <mergeCell ref="B8:F9"/>
    <mergeCell ref="A13:F13"/>
    <mergeCell ref="A11:F11"/>
    <mergeCell ref="A12:F12"/>
  </mergeCells>
  <printOptions/>
  <pageMargins left="0.75" right="0.75" top="1" bottom="1" header="0.5" footer="0.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2010-01-28T16:57:47Z</cp:lastPrinted>
  <dcterms:created xsi:type="dcterms:W3CDTF">2003-08-01T14:12:13Z</dcterms:created>
  <dcterms:modified xsi:type="dcterms:W3CDTF">2010-03-31T09:17:28Z</dcterms:modified>
  <cp:category/>
  <cp:version/>
  <cp:contentType/>
  <cp:contentStatus/>
</cp:coreProperties>
</file>