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9240" windowHeight="11370" activeTab="0"/>
  </bookViews>
  <sheets>
    <sheet name="Table 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e">'[3]#REF'!#REF!</definedName>
    <definedName name="\g">#REF!</definedName>
    <definedName name="\l">'[3]#REF'!#REF!</definedName>
    <definedName name="\p">'[3]#REF'!#REF!</definedName>
    <definedName name="\s">'[3]#REF'!#REF!</definedName>
    <definedName name="\z">'[3]#REF'!#REF!</definedName>
    <definedName name="a">#REF!</definedName>
    <definedName name="A1_">#REF!</definedName>
    <definedName name="A2_">#REF!</definedName>
    <definedName name="A3_">#REF!</definedName>
    <definedName name="A4_">#REF!</definedName>
    <definedName name="A5_">#REF!</definedName>
    <definedName name="A6_">#REF!</definedName>
    <definedName name="b">#REF!</definedName>
    <definedName name="byl">#REF!</definedName>
    <definedName name="byl1">#REF!</definedName>
    <definedName name="byl2">#REF!</definedName>
    <definedName name="byl4">#REF!</definedName>
    <definedName name="cc">#REF!</definedName>
    <definedName name="d">#REF!</definedName>
    <definedName name="e">#REF!</definedName>
    <definedName name="f">#REF!</definedName>
    <definedName name="g">#REF!</definedName>
    <definedName name="GHOST">#REF!</definedName>
    <definedName name="h">#REF!</definedName>
    <definedName name="hb">#REF!</definedName>
    <definedName name="IE_in_pc_byl2">#REF!</definedName>
    <definedName name="IE_inc_pc_byl">#REF!</definedName>
    <definedName name="IE_inc_pc_byl1">#REF!</definedName>
    <definedName name="IE_inc_pc_byl4">#REF!</definedName>
    <definedName name="inc_poc_chngs">#REF!</definedName>
    <definedName name="inc_poc_chngs1">#REF!</definedName>
    <definedName name="inc_poc_chngs2">#REF!</definedName>
    <definedName name="inc_poc_chngs4">#REF!</definedName>
    <definedName name="LU_1997_98">#REF!</definedName>
    <definedName name="LU_1998_99">#REF!</definedName>
    <definedName name="LU_1999_00">#REF!</definedName>
    <definedName name="LU_2000_01">#REF!</definedName>
    <definedName name="LU_2001_02">#REF!</definedName>
    <definedName name="LU_2002_03">#REF!</definedName>
    <definedName name="LU_2003_04">#REF!</definedName>
    <definedName name="LU_2004_05">#REF!</definedName>
    <definedName name="LU_2005_06">#REF!</definedName>
    <definedName name="new_rpi">'[2]RPI RP underpin'!#REF!</definedName>
    <definedName name="Number">'[9]AYLs re-forecast benefits +CPS '!$D$7:$J$11,'[9]AYLs re-forecast benefits +CPS '!$D$13:$J$19,'[9]AYLs re-forecast benefits +CPS '!$D$23:$J$29,'[9]AYLs re-forecast benefits +CPS '!$D$30:$J$32,'[9]AYLs re-forecast benefits +CPS '!$D$36:$J$38,'[9]AYLs re-forecast benefits +CPS '!$D$40:$J$60,'[9]AYLs re-forecast benefits +CPS '!$D$63:$J$71,'[9]AYLs re-forecast benefits +CPS '!$D$73:$J$76,'[9]AYLs re-forecast benefits +CPS '!$D$77:$J$80,'[9]AYLs re-forecast benefits +CPS '!$D$82:$J$82,'[9]AYLs re-forecast benefits +CPS '!$D$85:$J$87,'[9]AYLs re-forecast benefits +CPS '!$D$99:$J$100</definedName>
    <definedName name="old_rpi">'[2]RPI RP underpin'!#REF!</definedName>
    <definedName name="_xlnm.Print_Area" localSheetId="0">'Table 1'!$A$2:$U$88</definedName>
    <definedName name="ShadedArea">'[9]Re-forecast benefits'!$B$7:$J$9,'[9]Re-forecast benefits'!$B$13:$J$19,'[9]Re-forecast benefits'!$B$31,'[9]Re-forecast benefits'!$B$30:$J$32,'[9]Re-forecast benefits'!$B$41:$J$46,'[9]Re-forecast benefits'!$B$48:$J$52,'[9]Re-forecast benefits'!$B$63:$J$65,'[9]Re-forecast benefits'!$B$73:$J$76,'[9]Re-forecast benefits'!$B$82:$J$82,'[9]Re-forecast benefits'!$B$99:$J$100</definedName>
    <definedName name="table_1">#REF!</definedName>
    <definedName name="table_11">#REF!</definedName>
    <definedName name="table_12">#REF!</definedName>
    <definedName name="table_14">#REF!</definedName>
    <definedName name="table_2">#REF!</definedName>
    <definedName name="table_21">#REF!</definedName>
    <definedName name="table_22">#REF!</definedName>
    <definedName name="table_24">#REF!</definedName>
    <definedName name="table_3">#REF!</definedName>
    <definedName name="table_31">#REF!</definedName>
    <definedName name="table_32">#REF!</definedName>
    <definedName name="table_34">#REF!</definedName>
    <definedName name="table_a">#REF!</definedName>
    <definedName name="table_b">#REF!</definedName>
    <definedName name="table_c">#REF!</definedName>
    <definedName name="table_d">#REF!</definedName>
    <definedName name="table_e">#REF!</definedName>
    <definedName name="table_f">#REF!</definedName>
    <definedName name="table_g">#REF!</definedName>
    <definedName name="table_h">#REF!</definedName>
    <definedName name="TEMP">#REF!</definedName>
    <definedName name="x">#REF!</definedName>
    <definedName name="Z_5774AB63_4B8A_11D6_8117_08005A7F5BB1_.wvu.Cols" hidden="1">#REF!</definedName>
    <definedName name="Z_5774AB63_4B8A_11D6_8117_08005A7F5BB1_.wvu.PrintArea" hidden="1">#REF!</definedName>
  </definedNames>
  <calcPr fullCalcOnLoad="1"/>
</workbook>
</file>

<file path=xl/sharedStrings.xml><?xml version="1.0" encoding="utf-8"?>
<sst xmlns="http://schemas.openxmlformats.org/spreadsheetml/2006/main" count="132" uniqueCount="93">
  <si>
    <t>2001/02</t>
  </si>
  <si>
    <t>2002/03</t>
  </si>
  <si>
    <t>2003/04</t>
  </si>
  <si>
    <t>2004/05</t>
  </si>
  <si>
    <t>2005/06</t>
  </si>
  <si>
    <t>2006/07</t>
  </si>
  <si>
    <t>2007/08</t>
  </si>
  <si>
    <t>2008/09</t>
  </si>
  <si>
    <t>2009/10</t>
  </si>
  <si>
    <t>2010/11</t>
  </si>
  <si>
    <t>2011/12</t>
  </si>
  <si>
    <t>2012/13</t>
  </si>
  <si>
    <t>Notes</t>
  </si>
  <si>
    <t>A</t>
  </si>
  <si>
    <t>B</t>
  </si>
  <si>
    <t>C</t>
  </si>
  <si>
    <t>D</t>
  </si>
  <si>
    <t>E</t>
  </si>
  <si>
    <t>F</t>
  </si>
  <si>
    <t>G</t>
  </si>
  <si>
    <t>H</t>
  </si>
  <si>
    <t>J</t>
  </si>
  <si>
    <t>K</t>
  </si>
  <si>
    <t>L</t>
  </si>
  <si>
    <t>M</t>
  </si>
  <si>
    <t>N</t>
  </si>
  <si>
    <t>See note 1</t>
  </si>
  <si>
    <t>See note 2</t>
  </si>
  <si>
    <t>GDP deflator, financial year average</t>
  </si>
  <si>
    <t>From: http://www.hm-treasury.gov.uk/d/gdp_deflators.xls</t>
  </si>
  <si>
    <t>X</t>
  </si>
  <si>
    <t>Y</t>
  </si>
  <si>
    <t>Z</t>
  </si>
  <si>
    <t>Notes:</t>
  </si>
  <si>
    <t>Figures may have changed since earlier editions due to the release of more up to date expenditure or statistical data, in particular in relation to earnings or GDP.</t>
  </si>
  <si>
    <t>1999/00</t>
  </si>
  <si>
    <t>2000/01</t>
  </si>
  <si>
    <t>1998/99</t>
  </si>
  <si>
    <t>1997/98</t>
  </si>
  <si>
    <t>1996/97</t>
  </si>
  <si>
    <t>Total</t>
  </si>
  <si>
    <t>From: http://research.dwp.gov.uk/asd/asd4/budget_2012_211212.xls Table 2a lines 17, 66 and 105</t>
  </si>
  <si>
    <t>Her Majesty's Revenue and Customs and equivalents</t>
  </si>
  <si>
    <t>Child Trust Fund</t>
  </si>
  <si>
    <t>Health in Pregnancy Grant</t>
  </si>
  <si>
    <t>Child Benefit and Guardian's Allowance</t>
  </si>
  <si>
    <t>of which:</t>
  </si>
  <si>
    <t>People of working age and children</t>
  </si>
  <si>
    <t>Pensioners</t>
  </si>
  <si>
    <t>Department for Work &amp; Pensions and Department of Social Security</t>
  </si>
  <si>
    <t>Expenditure directed at children consistent with current coverage</t>
  </si>
  <si>
    <t>Expenditure directed at people of woking age consistent with current coverage</t>
  </si>
  <si>
    <t>Expenditure directed at pensioners consistent with current coverage</t>
  </si>
  <si>
    <t>Closed working age benefits not transferred to other departments</t>
  </si>
  <si>
    <t>Earnings Top-Up, above table, line 29</t>
  </si>
  <si>
    <t>Total Great Britain benefits and personal tax credits</t>
  </si>
  <si>
    <t>Personal tax credits and equivalents</t>
  </si>
  <si>
    <t>Figures for 1996/97 to 1998/99 from: http://research.dwp.gov.uk/asd/asd4/budget_2012_211212.xls Table 2a lines 9 and 27 (Disability Working Allowance), 10 and 33 (Family Credit), 12 (Income Support child elements) and 13 (Jobseeker's Allowance child elements). Figures for 1999/00 onwards from "Tax Credit expenditure in Great Britain", published January 2013 on the DWP website, originally based on data from HM Revenue &amp; Customs, HM Treasury and DWP published sources.</t>
  </si>
  <si>
    <t>See note 3</t>
  </si>
  <si>
    <t>Figures for 1996/97 to 2002/03 from: http://research.dwp.gov.uk/asd/asd4/budget_2012_211212.xls Table 2a lines 7 and 11. Figures for 2003/04 onwards from: http://www.hmrc.gov.uk/stats/tax_receipts/tax-receipts-and-taxpayers.xls column AK, converted from United Kingdom to Great Britain basis using Country &amp; Regional Analysis (http://www.hm-treasury.gov.uk/d/pesa_2011_database_tables_chapter9.xlsx and earlier equivalents).</t>
  </si>
  <si>
    <t>Figures up to 2009/10 from: http://www.hm-treasury.gov.uk/d/pesa_2011_database_tables_chapter9.xlsx, programme object groups 280120 and 280121. Converted from United Kingdom to Great Britain basis using same source. 2010/11 out-turn from HMRC memorandum to accompany the 2011/12 Main Supply Estimate, converted to Great Britain using Country and Regional Analysis.</t>
  </si>
  <si>
    <t>3. Year on year changes, real terms</t>
  </si>
  <si>
    <t>Household estimates and projections, Great Britain, thousands</t>
  </si>
  <si>
    <t>5. Benefit and tax credit spending as a share of Total Managed Expenditure</t>
  </si>
  <si>
    <t>Total Managed Expenditure, £ billion, nominal</t>
  </si>
  <si>
    <t>1. Expenditure - £ billion, nominal</t>
  </si>
  <si>
    <t>A+B+C+D</t>
  </si>
  <si>
    <t>F+G+H+J</t>
  </si>
  <si>
    <t>E+K</t>
  </si>
  <si>
    <t>A+B+D+K</t>
  </si>
  <si>
    <t>Great Britain benefits and personal tax credits - £ billion, 2012/13 prices</t>
  </si>
  <si>
    <t>Great Britain benefits and personal tax credits - percent per year</t>
  </si>
  <si>
    <t>Great Britain benefits and personal tax credits - percent since 1997/98</t>
  </si>
  <si>
    <t>Series for calculations</t>
  </si>
  <si>
    <t>From: https://www.gov.uk/government/uploads/system/uploads/attachment_data/file/10624/table401.xls, 2005, 2009 and 2010 interpolated, the latter two years using the projection for 2013.</t>
  </si>
  <si>
    <t>Figures may not sum due to rounding.</t>
  </si>
  <si>
    <t>From: http://www.hm-treasury.gov.uk
/d/public_finances_databank.xls, table B1, column E</t>
  </si>
  <si>
    <t>of which tax credits and equivalents</t>
  </si>
  <si>
    <t>Figures exclude benefits transferred from DWP / DSS to departments other than HM Revenue &amp; Customs, and also exclude Council Tax Benefit, which will be replaced by local Council Tax support from April 2013.</t>
  </si>
  <si>
    <t>W</t>
  </si>
  <si>
    <t>Gross Domestic Product, financial year, £ billion, nominal</t>
  </si>
  <si>
    <t>5. Benefit and tax credit spending as a share of Gross Domestic Product</t>
  </si>
  <si>
    <t>Use line Z for Gross Domestic Product</t>
  </si>
  <si>
    <t>Use line Y for Total Managed Expenditure</t>
  </si>
  <si>
    <t>Use line W to deflate.</t>
  </si>
  <si>
    <t>Great Britain benefits and personal tax credits - per household (£ per year)</t>
  </si>
  <si>
    <t>Great Britain benefits and personal tax credits - cost per household (£ per year)</t>
  </si>
  <si>
    <t>Use line X for household denominators and see note 4</t>
  </si>
  <si>
    <t>See note 5</t>
  </si>
  <si>
    <t>Cost per household figures and the cost per household of additional spending do not reconcile due to changes in the number of households over time. As the number of households has been increasing over time, if expenditure had remained constant in real terms the cost per household would have fallen.</t>
  </si>
  <si>
    <t>2. Expenditure in real terms (adjusted for inflation)</t>
  </si>
  <si>
    <t>4. Change since 1997/98, real terms</t>
  </si>
  <si>
    <t>Benefit and Personal Tax Credit expenditure in Great Britain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</si>
</sst>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0.5]&quot;#&quot;;###,###"/>
    <numFmt numFmtId="165" formatCode="#,##0.000"/>
    <numFmt numFmtId="166" formatCode="0.0%"/>
    <numFmt numFmtId="167" formatCode="0.000"/>
    <numFmt numFmtId="168" formatCode="0.0"/>
    <numFmt numFmtId="169" formatCode="0.00000"/>
    <numFmt numFmtId="170" formatCode="#&quot; #&quot;"/>
    <numFmt numFmtId="171" formatCode="#,##0.0"/>
    <numFmt numFmtId="172" formatCode="mmmm\ d\,\ yyyy"/>
    <numFmt numFmtId="173" formatCode="&quot;£&quot;#,##0.00"/>
    <numFmt numFmtId="174" formatCode="\£0.0&quot;m&quot;"/>
    <numFmt numFmtId="175" formatCode="&quot;£&quot;#,##0.0"/>
    <numFmt numFmtId="176" formatCode="#,##0.0,"/>
    <numFmt numFmtId="177" formatCode="0_)"/>
    <numFmt numFmtId="178" formatCode="#,##0.000\ ;[Red]\-#,##0.000\ ;\-\-\-\ "/>
    <numFmt numFmtId="179" formatCode="#,##0.000\ ;[Red]\-#,##0.000\ ;#,##0.000\ "/>
    <numFmt numFmtId="180" formatCode="#,##0.000\ ;[Red]\-#,##0.000\ ;#,##0.000"/>
    <numFmt numFmtId="181" formatCode="#,##0.000\ ;[Red]\-#,##0.000\ ;0.000\ "/>
    <numFmt numFmtId="182" formatCode="&quot;£&quot;#,##0.0,&quot;bn&quot;"/>
    <numFmt numFmtId="183" formatCode="0.0000"/>
    <numFmt numFmtId="184" formatCode="#,##0,"/>
    <numFmt numFmtId="185" formatCode="#,##0.0000"/>
    <numFmt numFmtId="186" formatCode="_-* #,##0_-;\-* #,##0_-;_-* &quot;-&quot;??_-;_-@_-"/>
    <numFmt numFmtId="187" formatCode="#,##0.00000"/>
    <numFmt numFmtId="188" formatCode="&quot;£&quot;#,##0"/>
    <numFmt numFmtId="189" formatCode="[&lt;0.5]&quot;#&quot;;###,###.000"/>
    <numFmt numFmtId="190" formatCode="#,##0.000000"/>
    <numFmt numFmtId="191" formatCode="0.0,"/>
    <numFmt numFmtId="192" formatCode="0.0,,"/>
    <numFmt numFmtId="193" formatCode="#,##0_ ;[Red]\-#,##0\ "/>
    <numFmt numFmtId="194" formatCode="#,##0\ ;[Red]\-#,##0\ ;\-\ "/>
    <numFmt numFmtId="195" formatCode="#,##0\ ;\-#,##0\ ;\-\ "/>
    <numFmt numFmtId="196" formatCode="#,##0.0_ ;[Red]\-#,##0.0\ "/>
    <numFmt numFmtId="197" formatCode="_-* #,##0.000_-;\-* #,##0.000_-;_-* &quot;-&quot;??_-;_-@_-"/>
    <numFmt numFmtId="198" formatCode="#,##0.0000\ ;\-#,##0.0000\ ;\-\ "/>
    <numFmt numFmtId="199" formatCode="#,##0.0\ ;\-#,##0.0\ ;\-\ "/>
    <numFmt numFmtId="200" formatCode="#,##0.000_ ;[Red]\-#,##0.000\ "/>
    <numFmt numFmtId="201" formatCode="#,##0.0000_ ;[Red]\-#,##0.0000\ "/>
    <numFmt numFmtId="202" formatCode="#,##0.000000000000000000_ ;[Red]\-#,##0.000000000000000000\ "/>
    <numFmt numFmtId="203" formatCode="#,##0.00\ ;\-#,##0.00\ ;\-\ "/>
    <numFmt numFmtId="204" formatCode="#,##0.000\ ;\-#,##0.000\ ;\-\ "/>
    <numFmt numFmtId="205" formatCode="&quot;£&quot;#,##0.00,&quot;bn&quot;"/>
    <numFmt numFmtId="206" formatCode="&quot;£&quot;#,##0.000,&quot;bn&quot;"/>
    <numFmt numFmtId="207" formatCode="&quot;£&quot;#,##0.0000,&quot;bn&quot;"/>
    <numFmt numFmtId="208" formatCode="&quot;£&quot;#,##0,&quot;bn&quot;"/>
    <numFmt numFmtId="209" formatCode="#,##0\ ;[Red]\-#,##0\ ;\-\-\-\ "/>
    <numFmt numFmtId="210" formatCode="#,##0.000000000000"/>
    <numFmt numFmtId="211" formatCode="#,##0.0\ ;[Red]\-#,##0.0\ ;\-\ "/>
    <numFmt numFmtId="212" formatCode="#,##0.00\ ;[Red]\-#,##0.00\ ;\-\ "/>
    <numFmt numFmtId="213" formatCode="#,##0.000\ ;[Red]\-#,##0.000\ ;\-\ "/>
    <numFmt numFmtId="214" formatCode="0.0000000000"/>
    <numFmt numFmtId="215" formatCode="&quot;Yes&quot;;&quot;Yes&quot;;&quot;No&quot;"/>
    <numFmt numFmtId="216" formatCode="&quot;True&quot;;&quot;True&quot;;&quot;False&quot;"/>
    <numFmt numFmtId="217" formatCode="&quot;On&quot;;&quot;On&quot;;&quot;Off&quot;"/>
    <numFmt numFmtId="218" formatCode="[$€-2]\ #,##0.00_);[Red]\([$€-2]\ #,##0.00\)"/>
    <numFmt numFmtId="219" formatCode="&quot;£&quot;#,##0.000;[Red]\-&quot;£&quot;#,##0.000"/>
    <numFmt numFmtId="220" formatCode="_-* #,##0.0_-;\-* #,##0.0_-;_-* &quot;-&quot;??_-;_-@_-"/>
    <numFmt numFmtId="221" formatCode="0.000000"/>
    <numFmt numFmtId="222" formatCode="0.0000000"/>
    <numFmt numFmtId="223" formatCode="0.0000000000000"/>
    <numFmt numFmtId="224" formatCode="mmm\ yy"/>
  </numFmts>
  <fonts count="2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Arial"/>
      <family val="0"/>
    </font>
    <font>
      <u val="single"/>
      <sz val="10"/>
      <color indexed="12"/>
      <name val="Arial"/>
      <family val="0"/>
    </font>
    <font>
      <sz val="11"/>
      <color indexed="62"/>
      <name val="Calibri"/>
      <family val="2"/>
    </font>
    <font>
      <sz val="11"/>
      <color indexed="52"/>
      <name val="Calibri"/>
      <family val="2"/>
    </font>
    <font>
      <sz val="11"/>
      <color indexed="60"/>
      <name val="Calibri"/>
      <family val="2"/>
    </font>
    <font>
      <sz val="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color indexed="63"/>
      </top>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lignment/>
      <protection/>
    </xf>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172" fontId="0" fillId="0" borderId="0">
      <alignment/>
      <protection/>
    </xf>
    <xf numFmtId="0" fontId="0"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7">
    <xf numFmtId="0" fontId="0" fillId="0" borderId="0" xfId="0" applyAlignment="1">
      <alignment/>
    </xf>
    <xf numFmtId="193" fontId="12" fillId="24" borderId="10" xfId="60" applyNumberFormat="1" applyFont="1" applyFill="1" applyBorder="1" applyAlignment="1">
      <alignment horizontal="left"/>
      <protection/>
    </xf>
    <xf numFmtId="193" fontId="12" fillId="24" borderId="10" xfId="60" applyNumberFormat="1" applyFont="1" applyFill="1" applyBorder="1" applyAlignment="1">
      <alignment horizontal="right"/>
      <protection/>
    </xf>
    <xf numFmtId="193" fontId="12" fillId="24" borderId="10" xfId="60" applyNumberFormat="1" applyFont="1" applyFill="1" applyBorder="1" applyAlignment="1" quotePrefix="1">
      <alignment horizontal="right"/>
      <protection/>
    </xf>
    <xf numFmtId="0" fontId="0" fillId="24" borderId="0" xfId="0" applyFill="1" applyAlignment="1">
      <alignment/>
    </xf>
    <xf numFmtId="0" fontId="0" fillId="24" borderId="0" xfId="0" applyFont="1" applyFill="1" applyAlignment="1">
      <alignment horizontal="left" indent="1"/>
    </xf>
    <xf numFmtId="0" fontId="0" fillId="24" borderId="0" xfId="0" applyFill="1" applyAlignment="1">
      <alignment horizontal="left" indent="2"/>
    </xf>
    <xf numFmtId="3" fontId="0" fillId="24" borderId="0" xfId="0" applyNumberFormat="1" applyFill="1" applyAlignment="1">
      <alignment/>
    </xf>
    <xf numFmtId="0" fontId="0" fillId="24" borderId="0" xfId="0" applyFill="1" applyAlignment="1">
      <alignment wrapText="1"/>
    </xf>
    <xf numFmtId="0" fontId="12" fillId="24" borderId="0" xfId="0" applyFont="1" applyFill="1" applyAlignment="1">
      <alignment/>
    </xf>
    <xf numFmtId="3" fontId="12" fillId="24" borderId="0" xfId="0" applyNumberFormat="1" applyFont="1" applyFill="1" applyAlignment="1">
      <alignment/>
    </xf>
    <xf numFmtId="0" fontId="0" fillId="24" borderId="0" xfId="0" applyFill="1" applyAlignment="1">
      <alignment/>
    </xf>
    <xf numFmtId="0" fontId="12" fillId="0" borderId="0" xfId="0" applyFont="1" applyAlignment="1">
      <alignment/>
    </xf>
    <xf numFmtId="0" fontId="0" fillId="24" borderId="0" xfId="0" applyFill="1" applyAlignment="1">
      <alignment horizontal="left" indent="1"/>
    </xf>
    <xf numFmtId="0" fontId="0" fillId="24" borderId="0" xfId="0" applyFont="1" applyFill="1" applyAlignment="1">
      <alignment horizontal="left" indent="2"/>
    </xf>
    <xf numFmtId="0" fontId="0" fillId="24" borderId="0" xfId="0" applyFill="1" applyAlignment="1">
      <alignment horizontal="left"/>
    </xf>
    <xf numFmtId="168" fontId="0" fillId="24" borderId="0" xfId="0" applyNumberFormat="1" applyFill="1" applyAlignment="1">
      <alignment/>
    </xf>
    <xf numFmtId="0" fontId="0" fillId="24" borderId="0" xfId="0" applyFont="1" applyFill="1" applyAlignment="1">
      <alignment/>
    </xf>
    <xf numFmtId="3" fontId="0" fillId="24" borderId="0" xfId="0" applyNumberFormat="1" applyFont="1" applyFill="1" applyAlignment="1">
      <alignment/>
    </xf>
    <xf numFmtId="9" fontId="0" fillId="24" borderId="0" xfId="63" applyNumberFormat="1" applyFont="1" applyFill="1" applyAlignment="1">
      <alignment/>
    </xf>
    <xf numFmtId="0" fontId="0" fillId="0" borderId="0" xfId="0" applyFont="1" applyAlignment="1">
      <alignment/>
    </xf>
    <xf numFmtId="168" fontId="0" fillId="24" borderId="0" xfId="0" applyNumberFormat="1" applyFill="1" applyAlignment="1">
      <alignment horizontal="right"/>
    </xf>
    <xf numFmtId="0" fontId="0" fillId="24" borderId="0" xfId="0" applyFont="1" applyFill="1" applyAlignment="1">
      <alignment wrapText="1"/>
    </xf>
    <xf numFmtId="0" fontId="0" fillId="24" borderId="11" xfId="0" applyFill="1" applyBorder="1" applyAlignment="1">
      <alignment/>
    </xf>
    <xf numFmtId="0" fontId="0" fillId="24" borderId="0" xfId="0" applyFill="1" applyAlignment="1">
      <alignment horizontal="left" vertical="top"/>
    </xf>
    <xf numFmtId="0" fontId="0" fillId="24" borderId="12" xfId="0" applyFill="1" applyBorder="1" applyAlignment="1">
      <alignment horizontal="left"/>
    </xf>
    <xf numFmtId="0" fontId="0" fillId="24" borderId="0" xfId="0" applyFill="1" applyAlignment="1">
      <alignment horizontal="left" wrapText="1"/>
    </xf>
    <xf numFmtId="0" fontId="12" fillId="24" borderId="0" xfId="0" applyFont="1" applyFill="1" applyAlignment="1">
      <alignment horizontal="left"/>
    </xf>
    <xf numFmtId="0" fontId="0" fillId="0" borderId="0" xfId="0" applyAlignment="1">
      <alignment horizontal="right"/>
    </xf>
    <xf numFmtId="0" fontId="0" fillId="24" borderId="0" xfId="0" applyFill="1" applyAlignment="1">
      <alignment horizontal="right"/>
    </xf>
    <xf numFmtId="0" fontId="12" fillId="24" borderId="0" xfId="0" applyFont="1" applyFill="1" applyAlignment="1">
      <alignment horizontal="right"/>
    </xf>
    <xf numFmtId="0" fontId="0" fillId="24" borderId="0" xfId="0" applyFont="1" applyFill="1" applyAlignment="1">
      <alignment horizontal="right" indent="1"/>
    </xf>
    <xf numFmtId="0" fontId="0" fillId="24" borderId="0" xfId="0" applyFill="1" applyAlignment="1">
      <alignment horizontal="right" indent="2"/>
    </xf>
    <xf numFmtId="0" fontId="0" fillId="24" borderId="0" xfId="0" applyFont="1" applyFill="1" applyAlignment="1">
      <alignment horizontal="right"/>
    </xf>
    <xf numFmtId="0" fontId="0" fillId="24" borderId="0" xfId="0" applyFont="1" applyFill="1" applyAlignment="1">
      <alignment horizontal="right" wrapText="1"/>
    </xf>
    <xf numFmtId="0" fontId="0" fillId="24" borderId="11" xfId="0" applyFill="1" applyBorder="1" applyAlignment="1">
      <alignment horizontal="right"/>
    </xf>
    <xf numFmtId="0" fontId="0" fillId="24" borderId="12" xfId="0" applyFill="1" applyBorder="1" applyAlignment="1">
      <alignment horizontal="right"/>
    </xf>
    <xf numFmtId="3" fontId="12" fillId="24" borderId="0" xfId="0" applyNumberFormat="1" applyFont="1" applyFill="1" applyAlignment="1">
      <alignment/>
    </xf>
    <xf numFmtId="0" fontId="12" fillId="24" borderId="0" xfId="0" applyFont="1" applyFill="1" applyAlignment="1">
      <alignment horizontal="left" indent="1"/>
    </xf>
    <xf numFmtId="3" fontId="0" fillId="24" borderId="0" xfId="0" applyNumberFormat="1" applyFont="1" applyFill="1" applyAlignment="1">
      <alignment/>
    </xf>
    <xf numFmtId="0" fontId="0" fillId="24" borderId="0" xfId="0" applyFont="1" applyFill="1" applyAlignment="1">
      <alignment/>
    </xf>
    <xf numFmtId="3" fontId="12" fillId="24" borderId="0" xfId="0" applyNumberFormat="1" applyFont="1" applyFill="1" applyAlignment="1">
      <alignment horizontal="right"/>
    </xf>
    <xf numFmtId="0" fontId="0" fillId="24" borderId="0" xfId="0" applyFill="1" applyAlignment="1">
      <alignment vertical="center" wrapText="1"/>
    </xf>
    <xf numFmtId="166" fontId="12" fillId="24" borderId="0" xfId="63" applyNumberFormat="1" applyFont="1" applyFill="1" applyAlignment="1">
      <alignment/>
    </xf>
    <xf numFmtId="166" fontId="12" fillId="24" borderId="0" xfId="0" applyNumberFormat="1" applyFont="1" applyFill="1" applyAlignment="1">
      <alignment/>
    </xf>
    <xf numFmtId="166" fontId="0" fillId="24" borderId="0" xfId="63" applyNumberFormat="1" applyFont="1" applyFill="1" applyAlignment="1">
      <alignment/>
    </xf>
    <xf numFmtId="3" fontId="0" fillId="24" borderId="0" xfId="0" applyNumberFormat="1" applyFont="1" applyFill="1" applyAlignment="1">
      <alignment horizontal="right" wrapText="1"/>
    </xf>
    <xf numFmtId="3" fontId="12" fillId="24" borderId="0" xfId="0" applyNumberFormat="1" applyFont="1" applyFill="1" applyAlignment="1">
      <alignment horizontal="right" wrapText="1"/>
    </xf>
    <xf numFmtId="9" fontId="12" fillId="24" borderId="0" xfId="63" applyFont="1" applyFill="1" applyAlignment="1">
      <alignment horizontal="right" wrapText="1"/>
    </xf>
    <xf numFmtId="9" fontId="0" fillId="24" borderId="0" xfId="63" applyFont="1" applyFill="1" applyAlignment="1">
      <alignment horizontal="right" wrapText="1"/>
    </xf>
    <xf numFmtId="0" fontId="22" fillId="24" borderId="0" xfId="0" applyFont="1" applyFill="1" applyAlignment="1">
      <alignment/>
    </xf>
    <xf numFmtId="168" fontId="0" fillId="24" borderId="0" xfId="0" applyNumberFormat="1" applyFont="1" applyFill="1" applyAlignment="1">
      <alignment horizontal="right" wrapText="1"/>
    </xf>
    <xf numFmtId="168" fontId="12" fillId="24" borderId="0" xfId="0" applyNumberFormat="1" applyFont="1" applyFill="1" applyAlignment="1">
      <alignment/>
    </xf>
    <xf numFmtId="166" fontId="0" fillId="24" borderId="0" xfId="63" applyNumberFormat="1" applyFont="1" applyFill="1" applyAlignment="1">
      <alignment horizontal="right" wrapText="1"/>
    </xf>
    <xf numFmtId="166" fontId="12" fillId="24" borderId="0" xfId="63" applyNumberFormat="1" applyFont="1" applyFill="1" applyAlignment="1">
      <alignment horizontal="right" wrapText="1"/>
    </xf>
    <xf numFmtId="171" fontId="12" fillId="24" borderId="0" xfId="0" applyNumberFormat="1" applyFont="1" applyFill="1" applyAlignment="1">
      <alignment/>
    </xf>
    <xf numFmtId="171" fontId="0" fillId="24" borderId="0" xfId="0" applyNumberFormat="1" applyFill="1" applyAlignment="1">
      <alignment/>
    </xf>
    <xf numFmtId="171" fontId="0" fillId="24" borderId="0" xfId="0" applyNumberFormat="1" applyFont="1" applyFill="1" applyAlignment="1">
      <alignment/>
    </xf>
    <xf numFmtId="171" fontId="12" fillId="24" borderId="0" xfId="0" applyNumberFormat="1" applyFont="1" applyFill="1" applyAlignment="1">
      <alignment horizontal="right" wrapText="1"/>
    </xf>
    <xf numFmtId="171" fontId="0" fillId="24" borderId="0" xfId="0" applyNumberFormat="1" applyFont="1" applyFill="1" applyAlignment="1">
      <alignment horizontal="right" wrapText="1"/>
    </xf>
    <xf numFmtId="3" fontId="22" fillId="24" borderId="0" xfId="0" applyNumberFormat="1" applyFont="1" applyFill="1" applyAlignment="1">
      <alignment horizontal="right" wrapText="1"/>
    </xf>
    <xf numFmtId="0" fontId="0" fillId="24" borderId="0" xfId="0" applyFont="1" applyFill="1" applyAlignment="1">
      <alignment horizontal="left" wrapText="1"/>
    </xf>
    <xf numFmtId="0" fontId="0" fillId="24" borderId="0" xfId="0" applyFont="1" applyFill="1" applyAlignment="1">
      <alignment horizontal="left" indent="3"/>
    </xf>
    <xf numFmtId="0" fontId="0" fillId="24" borderId="0" xfId="0" applyFill="1" applyAlignment="1">
      <alignment horizontal="left" wrapText="1"/>
    </xf>
    <xf numFmtId="0" fontId="12" fillId="24" borderId="0" xfId="0" applyFont="1" applyFill="1" applyAlignment="1">
      <alignment horizontal="left" wrapText="1"/>
    </xf>
    <xf numFmtId="0" fontId="12" fillId="24" borderId="0" xfId="0" applyFont="1" applyFill="1" applyAlignment="1">
      <alignment horizontal="left"/>
    </xf>
    <xf numFmtId="0" fontId="0" fillId="24" borderId="0" xfId="0" applyFill="1" applyAlignment="1">
      <alignment horizontal="left" vertical="center" wrapText="1"/>
    </xf>
  </cellXfs>
  <cellStyles count="52">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rma" xfId="59"/>
    <cellStyle name="Normal_Autumn 2011 expenditure tables input sheets"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5</xdr:row>
      <xdr:rowOff>38100</xdr:rowOff>
    </xdr:from>
    <xdr:to>
      <xdr:col>19</xdr:col>
      <xdr:colOff>180975</xdr:colOff>
      <xdr:row>8</xdr:row>
      <xdr:rowOff>9525</xdr:rowOff>
    </xdr:to>
    <xdr:sp>
      <xdr:nvSpPr>
        <xdr:cNvPr id="1" name="AutoShape 2"/>
        <xdr:cNvSpPr>
          <a:spLocks/>
        </xdr:cNvSpPr>
      </xdr:nvSpPr>
      <xdr:spPr>
        <a:xfrm>
          <a:off x="16478250" y="1028700"/>
          <a:ext cx="7620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4bpes\ASDForecasting\Forecasts\Budget%202003\Audit%20Trail\Sent%20to%20HMT\HMT%20audit%20trail%20values%203-4-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fz72654\101541001\Workgroup\BFMD\BFMD1\Forecasting%20Rounds\PBR%202008\Expenditure%20Tables\Rounded%20tables\medium_term_chart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fz72654\101541001\Workgroup\Forecasting_Work\Data\Expenditure%20Data\HMRC%20dat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fz72654\101541001\Workgroup\Forecasting_Work\Collation%20and%20Reporting\Forecasting%20Rounds\Autumn%202012\Expenditure%20Tables\For%20publication%20211212\Expenditure%20Tables%20Autumn%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dlondon\asd4bpes\ASDForecasting\Forecasts\Pes2002\PBR\ReadyReckoner\Ready%20Reckoner%20for%20PBR%202002%2018%20No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sdlondon\asd4bpes\ASDForecasting\Forecasts\Budget%202003\ReadyReckoner\Ch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cn\share\BFMD\BFMD1\Forecasting%20Rounds\Budget%202005\Expenditure%20Tables\TableC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sdlondon\asd4bpes\ASDForecasting\Forecasts\Pes2001\PBR\Commissions\Comprec_reque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cn\share\ASD4B\PES98\Budget\budresul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cn\share\ASD4C\Newmod98\Forecasts\Feb2002\Audit%20files\Polcos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cn\share\ASD4C\Newmod98\Forecasts\Feb2001\Policy%20changes\Polcosts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R net forecast"/>
      <sheetName val="Budget net forecast 28-01-03"/>
      <sheetName val="Change (Budget 2003-PBR)"/>
      <sheetName val="of which UE assump of 22-01-03"/>
      <sheetName val="of which policy changes"/>
      <sheetName val="of which transfers out of DWP"/>
      <sheetName val="of which estimating changes"/>
      <sheetName val="F'cast 28-1-03 totals adjusted"/>
      <sheetName val="Effect of TEAs received 28-1-03"/>
      <sheetName val="of which RPI"/>
      <sheetName val="of which ROSSI"/>
      <sheetName val="of which average earnings"/>
      <sheetName val="of which interest rates"/>
      <sheetName val="of which GDP deflator"/>
      <sheetName val="Budget 2003 net 03-02-03"/>
      <sheetName val="corrected New Tax Credits"/>
      <sheetName val="Budget 2003 net 05-02-03"/>
      <sheetName val="0203 THBS change"/>
      <sheetName val="adjusted IB RR"/>
      <sheetName val="newly included BB CDI"/>
      <sheetName val="Effect of new TEAs 11-02-03"/>
      <sheetName val="of which R.P.I."/>
      <sheetName val="of which R.O.S.S.I."/>
      <sheetName val="of which earnings"/>
      <sheetName val="of which RPI(Rent)"/>
      <sheetName val="of which Int rates"/>
      <sheetName val="of which GDP"/>
      <sheetName val="Budget 2003 net 13-2-03"/>
      <sheetName val="correction to AA"/>
      <sheetName val="TEA correction to RP &amp; BB(AP)"/>
      <sheetName val="Budget 2003 net 19-2-03"/>
      <sheetName val="Flat-Rate Pliots change"/>
      <sheetName val="CTB Rates Change"/>
      <sheetName val="Budget 2003 net 26-2-03"/>
      <sheetName val="UE assump of 03-03-03"/>
      <sheetName val="CTB Rates Change 03-03-03"/>
      <sheetName val="Budget 2003 net 3-3-03"/>
      <sheetName val="HRA Update"/>
      <sheetName val="correction to 0203 Social Fund"/>
      <sheetName val="Carer Premium"/>
      <sheetName val="NTC rate Change"/>
      <sheetName val="NMW Oct03 uprating"/>
      <sheetName val="Final HB CTB rates"/>
      <sheetName val="unemp 26-03-03"/>
      <sheetName val="Effect of new TEAs 31-03-03"/>
      <sheetName val="of which R P I "/>
      <sheetName val="of which R.O.S.S.I"/>
      <sheetName val="of which ave earnings"/>
      <sheetName val="of which RPI(Rent element)"/>
      <sheetName val="of which Int't rates"/>
      <sheetName val="of which GDP defl"/>
      <sheetName val="Budget 2003 01-04-03"/>
      <sheetName val="Effect of new TEAs 02-04-03"/>
      <sheetName val="of which final RPI"/>
      <sheetName val="of which final ROSSI"/>
      <sheetName val="of which final earnings"/>
      <sheetName val="of which final RPI(Rent)"/>
      <sheetName val="of which final Int"/>
      <sheetName val="of which final GDP"/>
      <sheetName val="NTC easement"/>
      <sheetName val="Budget 2003 02-04-0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t Ch1 08-09 bens by DSO "/>
      <sheetName val="Net Ch2 Bens by DSO to 10-11"/>
      <sheetName val="Ch3 % of TME &amp; GDP to 10-11"/>
      <sheetName val="Net Ch4 Pension bens to 10-11"/>
      <sheetName val="Net Ch5 Key bens to 10-11 "/>
      <sheetName val="Data for charts and tabl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turn data -&gt;"/>
      <sheetName val="CTC_WTC timeseries"/>
      <sheetName val="03_04"/>
      <sheetName val="04_05"/>
      <sheetName val="05_06"/>
      <sheetName val="06_07"/>
      <sheetName val="07_08"/>
      <sheetName val="08_09"/>
      <sheetName val="09_10"/>
      <sheetName val="10_11"/>
      <sheetName val="HMRC spending &amp; revenue table"/>
      <sheetName val="PESA CRA 0809"/>
      <sheetName val="PESA CRA 2011"/>
      <sheetName val="Other data"/>
      <sheetName val="Forecasts -&gt;"/>
      <sheetName val="Budget_Summer_2011"/>
      <sheetName val="Autumn 2011"/>
      <sheetName val="Calcs Aut 11"/>
      <sheetName val="Budget_Summer_2012"/>
      <sheetName val="Budget 2012"/>
      <sheetName val="Calcs Budget 2012"/>
      <sheetName val="Autumn 2012"/>
      <sheetName val="Calcs Autumn 201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Notes"/>
      <sheetName val="Summary table"/>
      <sheetName val="Table 1a"/>
      <sheetName val="Table 1b"/>
      <sheetName val="Table 1c"/>
      <sheetName val="Table 2a"/>
      <sheetName val="Table 2b"/>
      <sheetName val="Table 2c"/>
      <sheetName val="Table 3a"/>
      <sheetName val="Table 3b"/>
      <sheetName val="Table 3c"/>
      <sheetName val="Bereavement benefits"/>
      <sheetName val="Carers Allowance"/>
      <sheetName val="Council Tax Benefit"/>
      <sheetName val="Disability benefits"/>
      <sheetName val="Housing Benefit"/>
      <sheetName val="Incapacity benefits"/>
      <sheetName val="Income Support"/>
      <sheetName val="Industrial injuries benefits"/>
      <sheetName val="New Deal"/>
      <sheetName val="Pension Credit"/>
      <sheetName val="Social Fund"/>
      <sheetName val="State Pension"/>
      <sheetName val="Unemployment benef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Name val="All changes"/>
      <sheetName val="Grand totals"/>
      <sheetName val="RPI RP underpin"/>
      <sheetName val="UE 1"/>
      <sheetName val="UE 2"/>
      <sheetName val="UE 3"/>
      <sheetName val="UE 4"/>
      <sheetName val="UE 5"/>
      <sheetName val="AEcurrent"/>
      <sheetName val="AE 1"/>
      <sheetName val="AE 2"/>
      <sheetName val="AE 3"/>
      <sheetName val="AE 4"/>
      <sheetName val="RPI (uprating) 1"/>
      <sheetName val="RPI (uprating) 2"/>
      <sheetName val="RPI (uprating) 3"/>
      <sheetName val="RPI (uprating) 4"/>
      <sheetName val="RPI (rent) current"/>
      <sheetName val="RPI (rent) 1"/>
      <sheetName val="RPI (rent) 2"/>
      <sheetName val="RPI (rent) 3"/>
      <sheetName val="RPI (rent) 4"/>
      <sheetName val="ROSSI 1"/>
      <sheetName val="ROSSI 2"/>
      <sheetName val="ROSSI 3"/>
      <sheetName val="ROSSI 4"/>
      <sheetName val="Interest rates"/>
      <sheetName val="GDPcurrent"/>
      <sheetName val="GDP 1"/>
      <sheetName val="GDP 2"/>
      <sheetName val="GDP 3"/>
      <sheetName val="GDP 4"/>
      <sheetName val="CTB"/>
      <sheetName val="UE total"/>
      <sheetName val="AE total"/>
      <sheetName val="RPI total "/>
      <sheetName val="ROSSI total"/>
      <sheetName val="GDP total"/>
      <sheetName val="Neg UE on HB 1"/>
      <sheetName val="Neg UE on HB 2 "/>
      <sheetName val="Neg UE on HB 3"/>
      <sheetName val="Neg UE on HB 4"/>
      <sheetName val="Table 13 _ Earn Uprating_Pens"/>
      <sheetName val="Table14a (EEs)_HB_change"/>
      <sheetName val="Table14b(EEs)_HB_change"/>
      <sheetName val="Table14c(EEs)_HB_change"/>
      <sheetName val="Table14d(EEs)_HB_chang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B"/>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C1"/>
      <sheetName val="Table C1 - No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enditure"/>
      <sheetName val=" 00_01 IMBE"/>
      <sheetName val=" 01_02 IMBE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Feb 99 (exc margin)"/>
      <sheetName val="IMBE adj"/>
      <sheetName val="RRSE adj"/>
      <sheetName val="RRSE adj Welsh Off"/>
      <sheetName val="Total Econ"/>
      <sheetName val="Total PCs"/>
      <sheetName val="Real Deflator"/>
      <sheetName val="Budget Result (Real)"/>
      <sheetName val="Budget Result 9798prices"/>
      <sheetName val="Comparisons -&gt;"/>
      <sheetName val="Pre Budget Report"/>
      <sheetName val="Changes since PBR"/>
      <sheetName val="Dr1998 - AME"/>
      <sheetName val="Changes since DR"/>
      <sheetName val="CSR result"/>
      <sheetName val="Changes since CSR"/>
      <sheetName val="Econ sheets - &gt;"/>
      <sheetName val="Total UE"/>
      <sheetName val="Total of budget Prices"/>
      <sheetName val="Febrrec1 TEAs"/>
      <sheetName val="Febrrec2 TEAs"/>
      <sheetName val="Febrrec3 TEAs"/>
      <sheetName val="feb &amp; imbe adj"/>
      <sheetName val="SS Ben Exp -&gt;"/>
      <sheetName val="Budget Result"/>
      <sheetName val="Budget SS Ben Exp"/>
      <sheetName val="Budget SS Ben Exp real"/>
      <sheetName val="SS Ben Exp"/>
      <sheetName val="Diffs btwn feb &amp; bud SS Exp"/>
      <sheetName val="Cases -&gt;"/>
      <sheetName val="Feb 99 CASE post wftc"/>
      <sheetName val="Budget PC cases"/>
      <sheetName val="Total Budget Cases"/>
      <sheetName val="Total of Prices rrec2"/>
      <sheetName val="Feb SS Ben Exp"/>
      <sheetName val="UE Econ cases "/>
      <sheetName val="Pre Budget Report inc margin"/>
      <sheetName val="budresult"/>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RB 1.50 increase"/>
      <sheetName val="NMW"/>
      <sheetName val="WFTCoffset"/>
      <sheetName val="Contents"/>
      <sheetName val="Total"/>
      <sheetName val="Asylum"/>
      <sheetName val="MIG"/>
      <sheetName val="MIG0203"/>
      <sheetName val="WFTC"/>
      <sheetName val="Child tax"/>
      <sheetName val="Widows"/>
      <sheetName val="IS run on"/>
      <sheetName val="DIG"/>
      <sheetName val="WPAdis"/>
      <sheetName val="WBA"/>
      <sheetName val="Children"/>
      <sheetName val="Capital"/>
      <sheetName val="Disregards"/>
      <sheetName val="EPs"/>
      <sheetName val="Carers"/>
      <sheetName val="Teenage"/>
      <sheetName val="Care leavers"/>
      <sheetName val="RP uprate"/>
      <sheetName val="DCP"/>
      <sheetName val="CP uprate"/>
      <sheetName val="LSVTpool"/>
      <sheetName val="SRR"/>
      <sheetName val="Lastsheet"/>
      <sheetName val="Exp CG"/>
      <sheetName val="Exp BT"/>
      <sheetName val="Case NIS CG"/>
      <sheetName val="Factors"/>
      <sheetName val="HBcase"/>
      <sheetName val="HBexp"/>
      <sheetName val="CTBcase"/>
      <sheetName val="CTBexp"/>
      <sheetName val="Tap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RB 1.50 increaseV2"/>
      <sheetName val="IRB 1.50 increase"/>
      <sheetName val="NMW"/>
      <sheetName val="WFTCoffset"/>
      <sheetName val="Contents"/>
      <sheetName val="Total"/>
      <sheetName val="Asylum"/>
      <sheetName val="MIG"/>
      <sheetName val="MIG0203"/>
      <sheetName val="WFTC"/>
      <sheetName val="Child tax"/>
      <sheetName val="Widows"/>
      <sheetName val="IS run on"/>
      <sheetName val="DIG"/>
      <sheetName val="WPAdis"/>
      <sheetName val="WBA"/>
      <sheetName val="Children"/>
      <sheetName val="Capital"/>
      <sheetName val="Disregards"/>
      <sheetName val="EPs"/>
      <sheetName val="Carers"/>
      <sheetName val="Teenage"/>
      <sheetName val="Care leavers"/>
      <sheetName val="RP uprate"/>
      <sheetName val="DCP"/>
      <sheetName val="CP uprate"/>
      <sheetName val="LSVTpool"/>
      <sheetName val="SRR"/>
      <sheetName val="Lastsheet"/>
      <sheetName val="Exp CG"/>
      <sheetName val="Exp BT"/>
      <sheetName val="Case NIS CG"/>
      <sheetName val="Factors"/>
      <sheetName val="HBcase"/>
      <sheetName val="HBexp"/>
      <sheetName val="CTBcase"/>
      <sheetName val="CTBexp"/>
      <sheetName val="Taper"/>
      <sheetName val="IRB 1.50 increase (2)"/>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s>
    <sheetDataSet>
      <sheetData sheetId="12">
        <row r="7">
          <cell r="B7" t="str">
            <v>Retirement Pension - Basic</v>
          </cell>
        </row>
        <row r="8">
          <cell r="B8" t="str">
            <v>Retirement Pension - AP</v>
          </cell>
        </row>
        <row r="9">
          <cell r="B9" t="str">
            <v>Non-contributory Retirement Pension</v>
          </cell>
        </row>
        <row r="13">
          <cell r="B13" t="str">
            <v>Winter Fuel Payments (including 80+ Payment)</v>
          </cell>
        </row>
        <row r="14">
          <cell r="B14" t="str">
            <v>65+ Payments</v>
          </cell>
        </row>
        <row r="15">
          <cell r="B15" t="str">
            <v>70+ Payments</v>
          </cell>
        </row>
        <row r="16">
          <cell r="B16" t="str">
            <v>Over 75 TV Licences [Note - this is forecast on a UK basis]</v>
          </cell>
        </row>
        <row r="17">
          <cell r="B17" t="str">
            <v>Christmas Bonus</v>
          </cell>
        </row>
        <row r="18">
          <cell r="B18" t="str">
            <v>Non-contributory Christmas Bonus</v>
          </cell>
        </row>
        <row r="19">
          <cell r="B19" t="str">
            <v>Pensions Compensation Board</v>
          </cell>
        </row>
        <row r="30">
          <cell r="B30" t="str">
            <v>Independent Living Funds</v>
          </cell>
        </row>
        <row r="31">
          <cell r="B31" t="str">
            <v>Specialised Vehicles Fund</v>
          </cell>
        </row>
        <row r="32">
          <cell r="B32" t="str">
            <v>Vaccine Damage Payments</v>
          </cell>
        </row>
        <row r="41">
          <cell r="B41" t="str">
            <v>Severe Disablement Allowance</v>
          </cell>
        </row>
        <row r="42">
          <cell r="B42" t="str">
            <v>of which pensioners</v>
          </cell>
        </row>
        <row r="43">
          <cell r="B43" t="str">
            <v>Industrial Injuries Disablement Benefit </v>
          </cell>
        </row>
        <row r="44">
          <cell r="B44" t="str">
            <v>Industrial Death Benefit </v>
          </cell>
        </row>
        <row r="45">
          <cell r="B45" t="str">
            <v>Other industrial injuries benefits </v>
          </cell>
        </row>
        <row r="46">
          <cell r="B46" t="str">
            <v>Statutory Sick Pay</v>
          </cell>
        </row>
        <row r="48">
          <cell r="B48" t="str">
            <v>Maternity Allowance</v>
          </cell>
        </row>
        <row r="49">
          <cell r="B49" t="str">
            <v>Bereavement Benefit - basic</v>
          </cell>
        </row>
        <row r="50">
          <cell r="B50" t="str">
            <v>of which pensioners</v>
          </cell>
        </row>
        <row r="51">
          <cell r="B51" t="str">
            <v>Bereavement Benefit - AP</v>
          </cell>
        </row>
        <row r="52">
          <cell r="B52" t="str">
            <v>of which pensioners</v>
          </cell>
        </row>
        <row r="63">
          <cell r="B63" t="str">
            <v>Jobseeker's Allowance - income-based</v>
          </cell>
        </row>
        <row r="64">
          <cell r="B64" t="str">
            <v>of which child elements</v>
          </cell>
        </row>
        <row r="65">
          <cell r="B65" t="str">
            <v>Jobseeker's Allowance - contribution-based</v>
          </cell>
        </row>
        <row r="73">
          <cell r="B73" t="str">
            <v>Job Grant</v>
          </cell>
        </row>
        <row r="74">
          <cell r="B74" t="str">
            <v>ND50+ employment credit</v>
          </cell>
        </row>
        <row r="75">
          <cell r="B75" t="str">
            <v>NDYP allowances</v>
          </cell>
        </row>
        <row r="76">
          <cell r="B76" t="str">
            <v>ND25+ allowances</v>
          </cell>
        </row>
        <row r="82">
          <cell r="B82" t="str">
            <v>Residual Spending or Income on redundant benefits</v>
          </cell>
        </row>
        <row r="99">
          <cell r="B99" t="str">
            <v>DWP AME to ODPM DEL - initiative to  tackle disadvantage</v>
          </cell>
        </row>
      </sheetData>
      <sheetData sheetId="15">
        <row r="10">
          <cell r="D10">
            <v>4538.629470225872</v>
          </cell>
          <cell r="E10">
            <v>5110.91537303217</v>
          </cell>
          <cell r="F10">
            <v>5355.927556468172</v>
          </cell>
          <cell r="G10">
            <v>5938.983203285421</v>
          </cell>
          <cell r="H10">
            <v>6640.823244353182</v>
          </cell>
          <cell r="I10">
            <v>6807.525311430527</v>
          </cell>
          <cell r="J10">
            <v>6866.601848049281</v>
          </cell>
        </row>
        <row r="11">
          <cell r="D11">
            <v>0</v>
          </cell>
          <cell r="E11">
            <v>916.666</v>
          </cell>
          <cell r="F11">
            <v>1044.317</v>
          </cell>
          <cell r="G11">
            <v>1196.587</v>
          </cell>
          <cell r="H11">
            <v>1389.229</v>
          </cell>
          <cell r="I11">
            <v>1402.781</v>
          </cell>
          <cell r="J11">
            <v>1352.626</v>
          </cell>
        </row>
        <row r="23">
          <cell r="D23">
            <v>7609.561363449691</v>
          </cell>
          <cell r="E23">
            <v>8146.207405886379</v>
          </cell>
          <cell r="F23">
            <v>8694.498863791923</v>
          </cell>
          <cell r="G23">
            <v>9202.316043805613</v>
          </cell>
          <cell r="H23">
            <v>9727.452303901437</v>
          </cell>
          <cell r="I23">
            <v>10216.018726899383</v>
          </cell>
          <cell r="J23">
            <v>10748.913730321698</v>
          </cell>
        </row>
        <row r="24">
          <cell r="D24">
            <v>796.4230143737167</v>
          </cell>
          <cell r="E24">
            <v>848.4848459958932</v>
          </cell>
          <cell r="F24">
            <v>893.4460506502396</v>
          </cell>
          <cell r="G24">
            <v>925.475112936345</v>
          </cell>
          <cell r="H24">
            <v>955.802611909651</v>
          </cell>
          <cell r="I24">
            <v>980.5663791923341</v>
          </cell>
          <cell r="J24">
            <v>1008.8460095824778</v>
          </cell>
        </row>
        <row r="25">
          <cell r="D25">
            <v>4404.529675564681</v>
          </cell>
          <cell r="E25">
            <v>4669.689582477755</v>
          </cell>
          <cell r="F25">
            <v>4943.405106091718</v>
          </cell>
          <cell r="G25">
            <v>5193.112073921971</v>
          </cell>
          <cell r="H25">
            <v>5438.713905544148</v>
          </cell>
          <cell r="I25">
            <v>5659.243805612594</v>
          </cell>
          <cell r="J25">
            <v>5906.357549623546</v>
          </cell>
        </row>
        <row r="26">
          <cell r="D26">
            <v>2408.6086735112935</v>
          </cell>
          <cell r="E26">
            <v>2628.0329774127313</v>
          </cell>
          <cell r="F26">
            <v>2857.647707049966</v>
          </cell>
          <cell r="G26">
            <v>3083.728856947296</v>
          </cell>
          <cell r="H26">
            <v>3332.9357864476387</v>
          </cell>
          <cell r="I26">
            <v>3576.208542094456</v>
          </cell>
          <cell r="J26">
            <v>3833.710171115674</v>
          </cell>
        </row>
        <row r="27">
          <cell r="D27">
            <v>3380.9341437371663</v>
          </cell>
          <cell r="E27">
            <v>3589.8801779603014</v>
          </cell>
          <cell r="F27">
            <v>3773.902135523614</v>
          </cell>
          <cell r="G27">
            <v>3973.6992881587953</v>
          </cell>
          <cell r="H27">
            <v>4174.258809034907</v>
          </cell>
          <cell r="I27">
            <v>4358.423778234086</v>
          </cell>
          <cell r="J27">
            <v>4559.896783025326</v>
          </cell>
        </row>
        <row r="28">
          <cell r="D28">
            <v>1043.544410677618</v>
          </cell>
          <cell r="E28">
            <v>1092.089993155373</v>
          </cell>
          <cell r="F28">
            <v>1160.3022724161533</v>
          </cell>
          <cell r="G28">
            <v>1222.5216563997262</v>
          </cell>
          <cell r="H28">
            <v>1290.2549650924025</v>
          </cell>
          <cell r="I28">
            <v>1357.6361122518824</v>
          </cell>
          <cell r="J28">
            <v>1433.2513210130048</v>
          </cell>
        </row>
        <row r="29">
          <cell r="D29">
            <v>54.52573305954825</v>
          </cell>
          <cell r="E29">
            <v>60.292703627652294</v>
          </cell>
          <cell r="F29">
            <v>63.947200547570155</v>
          </cell>
          <cell r="G29">
            <v>67.75659137577001</v>
          </cell>
          <cell r="H29">
            <v>71.81516221765914</v>
          </cell>
          <cell r="I29">
            <v>75.81207392197126</v>
          </cell>
          <cell r="J29">
            <v>80.23304585900068</v>
          </cell>
        </row>
        <row r="36">
          <cell r="D36">
            <v>266.84180698151954</v>
          </cell>
          <cell r="E36">
            <v>256.1185763175907</v>
          </cell>
          <cell r="F36">
            <v>258.11820670773443</v>
          </cell>
          <cell r="G36">
            <v>260.35367556468174</v>
          </cell>
          <cell r="H36">
            <v>258.0988911704312</v>
          </cell>
          <cell r="I36">
            <v>252.63496235455167</v>
          </cell>
          <cell r="J36">
            <v>251.55670088980153</v>
          </cell>
        </row>
        <row r="37">
          <cell r="D37">
            <v>297.5367063655031</v>
          </cell>
          <cell r="E37">
            <v>280.7906776180698</v>
          </cell>
          <cell r="F37">
            <v>282.5334839151266</v>
          </cell>
          <cell r="G37">
            <v>292.6005886379192</v>
          </cell>
          <cell r="H37">
            <v>295.6879178644764</v>
          </cell>
          <cell r="I37">
            <v>297.01356605065024</v>
          </cell>
          <cell r="J37">
            <v>300.11943874058863</v>
          </cell>
        </row>
        <row r="38">
          <cell r="D38">
            <v>5549.863671457905</v>
          </cell>
          <cell r="E38">
            <v>5553.519219712526</v>
          </cell>
          <cell r="F38">
            <v>5631.873552361396</v>
          </cell>
          <cell r="G38">
            <v>5674.644257357974</v>
          </cell>
          <cell r="H38">
            <v>5711.894702258726</v>
          </cell>
          <cell r="I38">
            <v>5744.589349760438</v>
          </cell>
          <cell r="J38">
            <v>5815.60970568104</v>
          </cell>
        </row>
        <row r="40">
          <cell r="D40">
            <v>401.34142094455854</v>
          </cell>
          <cell r="E40">
            <v>346.88340862422996</v>
          </cell>
          <cell r="F40">
            <v>302.5317864476386</v>
          </cell>
          <cell r="G40">
            <v>264.2220260095825</v>
          </cell>
          <cell r="H40">
            <v>230.69373305954826</v>
          </cell>
          <cell r="I40">
            <v>199.7721697467488</v>
          </cell>
          <cell r="J40">
            <v>173.3092950034223</v>
          </cell>
        </row>
        <row r="47">
          <cell r="D47">
            <v>1046.504</v>
          </cell>
          <cell r="E47">
            <v>1193.146</v>
          </cell>
          <cell r="F47">
            <v>1244.988</v>
          </cell>
          <cell r="G47">
            <v>1296.752</v>
          </cell>
          <cell r="H47">
            <v>1593.136</v>
          </cell>
          <cell r="I47">
            <v>1672.969</v>
          </cell>
          <cell r="J47">
            <v>1760.642</v>
          </cell>
        </row>
        <row r="53">
          <cell r="D53">
            <v>4668.4875728952775</v>
          </cell>
          <cell r="E53">
            <v>4803.163162217659</v>
          </cell>
          <cell r="F53">
            <v>4673.3540725530465</v>
          </cell>
          <cell r="G53">
            <v>4486.039370294319</v>
          </cell>
          <cell r="H53">
            <v>4231.475055441479</v>
          </cell>
          <cell r="I53">
            <v>4313.244722792608</v>
          </cell>
          <cell r="J53">
            <v>4408.663367556468</v>
          </cell>
        </row>
        <row r="54">
          <cell r="D54">
            <v>868.6470143737166</v>
          </cell>
          <cell r="E54">
            <v>838.9383846680356</v>
          </cell>
          <cell r="F54">
            <v>621.3554140999315</v>
          </cell>
          <cell r="G54">
            <v>359.60169746748807</v>
          </cell>
          <cell r="H54">
            <v>0</v>
          </cell>
          <cell r="I54">
            <v>0</v>
          </cell>
          <cell r="J54">
            <v>0</v>
          </cell>
        </row>
        <row r="55">
          <cell r="D55">
            <v>4961.946924024641</v>
          </cell>
          <cell r="E55">
            <v>4589.763326488706</v>
          </cell>
          <cell r="F55">
            <v>3767.0158521560575</v>
          </cell>
          <cell r="G55">
            <v>2868.6941409993156</v>
          </cell>
          <cell r="H55">
            <v>2020.7919671457905</v>
          </cell>
          <cell r="I55">
            <v>1967.1546338124572</v>
          </cell>
          <cell r="J55">
            <v>1928.2083093771391</v>
          </cell>
        </row>
        <row r="56">
          <cell r="D56">
            <v>2697.756188911704</v>
          </cell>
          <cell r="E56">
            <v>2381.940533880904</v>
          </cell>
          <cell r="F56">
            <v>1635.2139904175224</v>
          </cell>
          <cell r="G56">
            <v>858.8287611225188</v>
          </cell>
          <cell r="H56">
            <v>0</v>
          </cell>
          <cell r="I56">
            <v>0</v>
          </cell>
          <cell r="J56">
            <v>0</v>
          </cell>
        </row>
        <row r="57">
          <cell r="D57">
            <v>447.54409856262834</v>
          </cell>
          <cell r="E57">
            <v>419.13192334017793</v>
          </cell>
          <cell r="F57">
            <v>345.7351950718686</v>
          </cell>
          <cell r="G57">
            <v>334.9885557837098</v>
          </cell>
          <cell r="H57">
            <v>336.265067761807</v>
          </cell>
          <cell r="I57">
            <v>342.16863791923345</v>
          </cell>
          <cell r="J57">
            <v>349.51560574948667</v>
          </cell>
        </row>
        <row r="58">
          <cell r="D58">
            <v>55.8704887063655</v>
          </cell>
          <cell r="E58">
            <v>32.97941136208077</v>
          </cell>
          <cell r="F58">
            <v>3.421656399726215</v>
          </cell>
          <cell r="G58">
            <v>0.18487337440109514</v>
          </cell>
          <cell r="H58">
            <v>0</v>
          </cell>
          <cell r="I58">
            <v>0</v>
          </cell>
          <cell r="J58">
            <v>0</v>
          </cell>
        </row>
        <row r="59">
          <cell r="D59">
            <v>346.28059137577003</v>
          </cell>
          <cell r="E59">
            <v>394.59572895277205</v>
          </cell>
          <cell r="F59">
            <v>334.9915537303217</v>
          </cell>
          <cell r="G59">
            <v>277.3470362765229</v>
          </cell>
          <cell r="H59">
            <v>283.26145379876795</v>
          </cell>
          <cell r="I59">
            <v>291.2215331964408</v>
          </cell>
          <cell r="J59">
            <v>300.45920602327175</v>
          </cell>
        </row>
        <row r="60">
          <cell r="D60">
            <v>93.87035728952772</v>
          </cell>
          <cell r="E60">
            <v>82.27664613278576</v>
          </cell>
          <cell r="F60">
            <v>49.711950718685834</v>
          </cell>
          <cell r="G60">
            <v>3.3696919917864476</v>
          </cell>
          <cell r="H60">
            <v>0</v>
          </cell>
          <cell r="I60">
            <v>0</v>
          </cell>
          <cell r="J60">
            <v>0</v>
          </cell>
        </row>
        <row r="66">
          <cell r="D66">
            <v>117.5</v>
          </cell>
          <cell r="E66">
            <v>127.1</v>
          </cell>
          <cell r="F66">
            <v>139</v>
          </cell>
          <cell r="G66">
            <v>139.5</v>
          </cell>
          <cell r="H66">
            <v>139.5</v>
          </cell>
          <cell r="I66">
            <v>139.5</v>
          </cell>
          <cell r="J66">
            <v>139.5</v>
          </cell>
        </row>
        <row r="67">
          <cell r="D67">
            <v>18.812</v>
          </cell>
          <cell r="E67">
            <v>20.313</v>
          </cell>
          <cell r="F67">
            <v>24.1</v>
          </cell>
          <cell r="G67">
            <v>143.6</v>
          </cell>
          <cell r="H67">
            <v>72.9</v>
          </cell>
          <cell r="I67">
            <v>62.6</v>
          </cell>
          <cell r="J67">
            <v>23.7</v>
          </cell>
        </row>
        <row r="68">
          <cell r="D68">
            <v>19.271</v>
          </cell>
          <cell r="E68">
            <v>14.872</v>
          </cell>
          <cell r="F68">
            <v>14.6</v>
          </cell>
          <cell r="G68">
            <v>14.5</v>
          </cell>
          <cell r="H68">
            <v>14.7</v>
          </cell>
          <cell r="I68">
            <v>15</v>
          </cell>
          <cell r="J68">
            <v>15</v>
          </cell>
        </row>
        <row r="69">
          <cell r="D69">
            <v>120.366</v>
          </cell>
          <cell r="E69">
            <v>118.715</v>
          </cell>
          <cell r="F69">
            <v>113.33</v>
          </cell>
          <cell r="G69">
            <v>110.206</v>
          </cell>
          <cell r="H69">
            <v>108.515</v>
          </cell>
          <cell r="I69">
            <v>106.656</v>
          </cell>
          <cell r="J69">
            <v>105.125</v>
          </cell>
        </row>
        <row r="70">
          <cell r="D70">
            <v>46.027</v>
          </cell>
          <cell r="E70">
            <v>44.63</v>
          </cell>
          <cell r="F70">
            <v>45.14</v>
          </cell>
          <cell r="G70">
            <v>46.839</v>
          </cell>
          <cell r="H70">
            <v>49.637</v>
          </cell>
          <cell r="I70">
            <v>52.207</v>
          </cell>
          <cell r="J70">
            <v>54.295</v>
          </cell>
        </row>
        <row r="71">
          <cell r="D71">
            <v>3.9</v>
          </cell>
          <cell r="E71">
            <v>1.8</v>
          </cell>
          <cell r="F71">
            <v>8</v>
          </cell>
          <cell r="G71">
            <v>8</v>
          </cell>
          <cell r="H71">
            <v>8</v>
          </cell>
          <cell r="I71">
            <v>8</v>
          </cell>
          <cell r="J71">
            <v>8</v>
          </cell>
        </row>
        <row r="77">
          <cell r="D77">
            <v>6764.525</v>
          </cell>
          <cell r="E77">
            <v>7782.836</v>
          </cell>
          <cell r="F77">
            <v>8372.957</v>
          </cell>
          <cell r="G77">
            <v>8942.351</v>
          </cell>
          <cell r="H77">
            <v>9599.511</v>
          </cell>
          <cell r="I77">
            <v>10111.876</v>
          </cell>
          <cell r="J77">
            <v>10513.482</v>
          </cell>
        </row>
        <row r="78">
          <cell r="D78">
            <v>775.45</v>
          </cell>
          <cell r="E78">
            <v>4977.205</v>
          </cell>
          <cell r="F78">
            <v>5082.556</v>
          </cell>
          <cell r="G78">
            <v>5053.91</v>
          </cell>
          <cell r="H78">
            <v>5029.776</v>
          </cell>
          <cell r="I78">
            <v>5121.608</v>
          </cell>
          <cell r="J78">
            <v>5251.424</v>
          </cell>
        </row>
        <row r="79">
          <cell r="D79">
            <v>20</v>
          </cell>
          <cell r="E79">
            <v>20</v>
          </cell>
          <cell r="F79">
            <v>20</v>
          </cell>
          <cell r="G79">
            <v>20</v>
          </cell>
          <cell r="H79">
            <v>20</v>
          </cell>
          <cell r="I79">
            <v>20</v>
          </cell>
          <cell r="J79">
            <v>20</v>
          </cell>
        </row>
        <row r="80">
          <cell r="D80">
            <v>2959.739</v>
          </cell>
          <cell r="E80">
            <v>3442.591</v>
          </cell>
          <cell r="F80">
            <v>3655.866</v>
          </cell>
          <cell r="G80">
            <v>3962.833</v>
          </cell>
          <cell r="H80">
            <v>4301.852</v>
          </cell>
          <cell r="I80">
            <v>4660.954</v>
          </cell>
          <cell r="J80">
            <v>5021.671</v>
          </cell>
        </row>
        <row r="85">
          <cell r="D85">
            <v>4128.757</v>
          </cell>
          <cell r="E85">
            <v>167.307</v>
          </cell>
          <cell r="F85">
            <v>168.851</v>
          </cell>
          <cell r="G85">
            <v>168.517</v>
          </cell>
          <cell r="H85">
            <v>167.195</v>
          </cell>
          <cell r="I85">
            <v>169.707</v>
          </cell>
          <cell r="J85">
            <v>173.87</v>
          </cell>
        </row>
        <row r="86">
          <cell r="D86">
            <v>656.399</v>
          </cell>
          <cell r="E86">
            <v>204.504</v>
          </cell>
          <cell r="F86">
            <v>231.854</v>
          </cell>
          <cell r="G86">
            <v>244.469</v>
          </cell>
          <cell r="H86">
            <v>252.354</v>
          </cell>
          <cell r="I86">
            <v>270.246</v>
          </cell>
          <cell r="J86">
            <v>282.335</v>
          </cell>
        </row>
        <row r="87">
          <cell r="D87">
            <v>266.215</v>
          </cell>
          <cell r="E87">
            <v>112.614</v>
          </cell>
          <cell r="F87">
            <v>127.553</v>
          </cell>
          <cell r="G87">
            <v>137.144</v>
          </cell>
          <cell r="H87">
            <v>147.293</v>
          </cell>
          <cell r="I87">
            <v>158.449</v>
          </cell>
          <cell r="J87">
            <v>170.108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2:U88"/>
  <sheetViews>
    <sheetView tabSelected="1" view="pageBreakPreview" zoomScale="75" zoomScaleNormal="75" zoomScaleSheetLayoutView="75" workbookViewId="0" topLeftCell="A1">
      <pane xSplit="2" ySplit="3" topLeftCell="D37" activePane="bottomRight" state="frozen"/>
      <selection pane="topLeft" activeCell="J42" sqref="J42"/>
      <selection pane="topRight" activeCell="J42" sqref="J42"/>
      <selection pane="bottomLeft" activeCell="J42" sqref="J42"/>
      <selection pane="bottomRight" activeCell="A1" sqref="A1"/>
    </sheetView>
  </sheetViews>
  <sheetFormatPr defaultColWidth="9.140625" defaultRowHeight="12.75"/>
  <cols>
    <col min="1" max="1" width="4.7109375" style="0" customWidth="1"/>
    <col min="2" max="2" width="80.140625" style="0" customWidth="1"/>
    <col min="3" max="5" width="9.140625" style="28" customWidth="1"/>
    <col min="10" max="10" width="9.7109375" style="0" bestFit="1" customWidth="1"/>
    <col min="11" max="11" width="9.8515625" style="0" bestFit="1" customWidth="1"/>
    <col min="12" max="12" width="9.421875" style="0" bestFit="1" customWidth="1"/>
    <col min="13" max="14" width="9.8515625" style="0" bestFit="1" customWidth="1"/>
    <col min="15" max="15" width="9.7109375" style="0" bestFit="1" customWidth="1"/>
    <col min="16" max="17" width="9.8515625" style="0" bestFit="1" customWidth="1"/>
    <col min="18" max="19" width="9.28125" style="0" bestFit="1" customWidth="1"/>
    <col min="20" max="20" width="3.7109375" style="0" customWidth="1"/>
    <col min="21" max="21" width="48.00390625" style="0" customWidth="1"/>
  </cols>
  <sheetData>
    <row r="1" ht="13.5" thickBot="1"/>
    <row r="2" spans="1:21" ht="13.5" thickTop="1">
      <c r="A2" s="1" t="s">
        <v>92</v>
      </c>
      <c r="B2" s="1"/>
      <c r="C2" s="3" t="s">
        <v>39</v>
      </c>
      <c r="D2" s="3" t="s">
        <v>38</v>
      </c>
      <c r="E2" s="3" t="s">
        <v>37</v>
      </c>
      <c r="F2" s="3" t="s">
        <v>35</v>
      </c>
      <c r="G2" s="2" t="s">
        <v>36</v>
      </c>
      <c r="H2" s="2" t="s">
        <v>0</v>
      </c>
      <c r="I2" s="2" t="s">
        <v>1</v>
      </c>
      <c r="J2" s="2" t="s">
        <v>2</v>
      </c>
      <c r="K2" s="2" t="s">
        <v>3</v>
      </c>
      <c r="L2" s="2" t="s">
        <v>4</v>
      </c>
      <c r="M2" s="2" t="s">
        <v>5</v>
      </c>
      <c r="N2" s="2" t="s">
        <v>6</v>
      </c>
      <c r="O2" s="2" t="s">
        <v>7</v>
      </c>
      <c r="P2" s="2" t="s">
        <v>8</v>
      </c>
      <c r="Q2" s="2" t="s">
        <v>9</v>
      </c>
      <c r="R2" s="3" t="s">
        <v>10</v>
      </c>
      <c r="S2" s="3" t="s">
        <v>11</v>
      </c>
      <c r="T2" s="3"/>
      <c r="U2" s="1" t="s">
        <v>12</v>
      </c>
    </row>
    <row r="3" spans="1:21" ht="12.75">
      <c r="A3" s="4"/>
      <c r="B3" s="4"/>
      <c r="C3" s="29"/>
      <c r="D3" s="29"/>
      <c r="E3" s="29"/>
      <c r="F3" s="4"/>
      <c r="G3" s="4"/>
      <c r="H3" s="4"/>
      <c r="I3" s="4"/>
      <c r="J3" s="4"/>
      <c r="K3" s="4"/>
      <c r="L3" s="4"/>
      <c r="M3" s="4"/>
      <c r="N3" s="4"/>
      <c r="O3" s="4"/>
      <c r="P3" s="4"/>
      <c r="Q3" s="4"/>
      <c r="R3" s="4"/>
      <c r="S3" s="4"/>
      <c r="T3" s="4"/>
      <c r="U3" s="4"/>
    </row>
    <row r="4" spans="1:21" ht="12.75">
      <c r="A4" s="65" t="s">
        <v>65</v>
      </c>
      <c r="B4" s="65"/>
      <c r="C4" s="30"/>
      <c r="D4" s="30"/>
      <c r="E4" s="30"/>
      <c r="F4" s="4"/>
      <c r="G4" s="4"/>
      <c r="H4" s="4"/>
      <c r="I4" s="4"/>
      <c r="J4" s="4"/>
      <c r="K4" s="4"/>
      <c r="L4" s="4"/>
      <c r="M4" s="4"/>
      <c r="N4" s="4"/>
      <c r="O4" s="4"/>
      <c r="P4" s="4"/>
      <c r="Q4" s="4"/>
      <c r="R4" s="4"/>
      <c r="S4" s="4"/>
      <c r="T4" s="4"/>
      <c r="U4" s="4"/>
    </row>
    <row r="5" spans="1:20" ht="25.5" customHeight="1">
      <c r="A5" s="17"/>
      <c r="B5" s="38" t="s">
        <v>49</v>
      </c>
      <c r="C5" s="31"/>
      <c r="D5" s="31"/>
      <c r="E5" s="31"/>
      <c r="F5" s="4"/>
      <c r="G5" s="4"/>
      <c r="H5" s="4"/>
      <c r="I5" s="4"/>
      <c r="J5" s="4"/>
      <c r="K5" s="4"/>
      <c r="L5" s="4"/>
      <c r="M5" s="4"/>
      <c r="N5" s="4"/>
      <c r="O5" s="4"/>
      <c r="P5" s="4"/>
      <c r="Q5" s="4"/>
      <c r="R5" s="4"/>
      <c r="S5" s="4"/>
      <c r="T5" s="4"/>
    </row>
    <row r="6" spans="1:21" ht="12.75" customHeight="1">
      <c r="A6" s="4" t="s">
        <v>13</v>
      </c>
      <c r="B6" s="6" t="s">
        <v>50</v>
      </c>
      <c r="C6" s="56">
        <v>0.44327124191823397</v>
      </c>
      <c r="D6" s="56">
        <v>0.48862375918926865</v>
      </c>
      <c r="E6" s="56">
        <v>0.5285829327057887</v>
      </c>
      <c r="F6" s="56">
        <v>0.5664295056882214</v>
      </c>
      <c r="G6" s="56">
        <v>0.6677659854829374</v>
      </c>
      <c r="H6" s="56">
        <v>0.6801479455225119</v>
      </c>
      <c r="I6" s="56">
        <v>0.762798</v>
      </c>
      <c r="J6" s="56">
        <v>0.794025218235657</v>
      </c>
      <c r="K6" s="56">
        <v>0.842559</v>
      </c>
      <c r="L6" s="56">
        <v>0.9242647969778385</v>
      </c>
      <c r="M6" s="56">
        <v>0.9730798737943962</v>
      </c>
      <c r="N6" s="56">
        <v>1.0400247158707197</v>
      </c>
      <c r="O6" s="56">
        <v>1.1059393085337212</v>
      </c>
      <c r="P6" s="56">
        <v>1.1923924182195147</v>
      </c>
      <c r="Q6" s="56">
        <v>1.2202414630067617</v>
      </c>
      <c r="R6" s="7"/>
      <c r="S6" s="7"/>
      <c r="T6" s="7"/>
      <c r="U6" s="66" t="s">
        <v>41</v>
      </c>
    </row>
    <row r="7" spans="1:21" ht="12.75" customHeight="1">
      <c r="A7" s="4" t="s">
        <v>14</v>
      </c>
      <c r="B7" s="6" t="s">
        <v>51</v>
      </c>
      <c r="C7" s="56">
        <v>31.033370199387285</v>
      </c>
      <c r="D7" s="56">
        <v>30.011480854383787</v>
      </c>
      <c r="E7" s="56">
        <v>29.82441094479831</v>
      </c>
      <c r="F7" s="56">
        <v>29.473635484797168</v>
      </c>
      <c r="G7" s="56">
        <v>29.548119521105303</v>
      </c>
      <c r="H7" s="56">
        <v>30.222167637060206</v>
      </c>
      <c r="I7" s="56">
        <v>31.605211192038777</v>
      </c>
      <c r="J7" s="56">
        <v>32.757944005178686</v>
      </c>
      <c r="K7" s="56">
        <v>33.76064223367801</v>
      </c>
      <c r="L7" s="56">
        <v>34.76727670654718</v>
      </c>
      <c r="M7" s="56">
        <v>36.05131891178785</v>
      </c>
      <c r="N7" s="56">
        <v>37.97129386004902</v>
      </c>
      <c r="O7" s="56">
        <v>40.419720423752764</v>
      </c>
      <c r="P7" s="56">
        <v>46.526291516899846</v>
      </c>
      <c r="Q7" s="56">
        <v>48.18076275578036</v>
      </c>
      <c r="R7" s="7"/>
      <c r="S7" s="7"/>
      <c r="T7" s="7"/>
      <c r="U7" s="66"/>
    </row>
    <row r="8" spans="1:21" ht="12.75">
      <c r="A8" s="4" t="s">
        <v>15</v>
      </c>
      <c r="B8" s="6" t="s">
        <v>52</v>
      </c>
      <c r="C8" s="56">
        <v>43.33938970534664</v>
      </c>
      <c r="D8" s="56">
        <v>45.29182662283161</v>
      </c>
      <c r="E8" s="56">
        <v>47.425485804264774</v>
      </c>
      <c r="F8" s="56">
        <v>50.58087070564463</v>
      </c>
      <c r="G8" s="56">
        <v>53.56398145811235</v>
      </c>
      <c r="H8" s="56">
        <v>57.765715703864764</v>
      </c>
      <c r="I8" s="56">
        <v>61.27182946177798</v>
      </c>
      <c r="J8" s="56">
        <v>64.48869612229292</v>
      </c>
      <c r="K8" s="56">
        <v>69.28061782776199</v>
      </c>
      <c r="L8" s="56">
        <v>73.5052552420916</v>
      </c>
      <c r="M8" s="56">
        <v>75.89036895872036</v>
      </c>
      <c r="N8" s="56">
        <v>81.1339613666628</v>
      </c>
      <c r="O8" s="56">
        <v>88.14296354700073</v>
      </c>
      <c r="P8" s="56">
        <v>94.28966436804716</v>
      </c>
      <c r="Q8" s="56">
        <v>97.97164926358397</v>
      </c>
      <c r="R8" s="7"/>
      <c r="S8" s="7"/>
      <c r="T8" s="7"/>
      <c r="U8" s="66"/>
    </row>
    <row r="9" spans="1:21" ht="12.75">
      <c r="A9" s="4" t="s">
        <v>16</v>
      </c>
      <c r="B9" s="6" t="s">
        <v>53</v>
      </c>
      <c r="C9" s="56">
        <v>0.003193</v>
      </c>
      <c r="D9" s="56">
        <v>0.023583</v>
      </c>
      <c r="E9" s="56">
        <v>0.032392000000000004</v>
      </c>
      <c r="F9" s="56">
        <v>0.02745</v>
      </c>
      <c r="G9" s="56">
        <v>0.004169</v>
      </c>
      <c r="H9" s="56">
        <v>6E-06</v>
      </c>
      <c r="I9" s="56">
        <v>4.2999999999999995E-05</v>
      </c>
      <c r="J9" s="56">
        <v>0</v>
      </c>
      <c r="K9" s="56">
        <v>0</v>
      </c>
      <c r="L9" s="56">
        <v>0</v>
      </c>
      <c r="M9" s="56">
        <v>0</v>
      </c>
      <c r="N9" s="56">
        <v>0</v>
      </c>
      <c r="O9" s="56">
        <v>0</v>
      </c>
      <c r="P9" s="56">
        <v>0</v>
      </c>
      <c r="Q9" s="56">
        <v>0</v>
      </c>
      <c r="R9" s="7"/>
      <c r="S9" s="7"/>
      <c r="T9" s="7"/>
      <c r="U9" s="42" t="s">
        <v>54</v>
      </c>
    </row>
    <row r="10" spans="1:21" s="20" customFormat="1" ht="25.5" customHeight="1">
      <c r="A10" s="17" t="s">
        <v>17</v>
      </c>
      <c r="B10" s="5" t="s">
        <v>40</v>
      </c>
      <c r="C10" s="57">
        <f>SUM(C6:C9)</f>
        <v>74.81922414665216</v>
      </c>
      <c r="D10" s="57">
        <f aca="true" t="shared" si="0" ref="D10:Q10">SUM(D6:D9)</f>
        <v>75.81551423640467</v>
      </c>
      <c r="E10" s="57">
        <f t="shared" si="0"/>
        <v>77.81087168176887</v>
      </c>
      <c r="F10" s="57">
        <f t="shared" si="0"/>
        <v>80.64838569613002</v>
      </c>
      <c r="G10" s="57">
        <f t="shared" si="0"/>
        <v>83.78403596470059</v>
      </c>
      <c r="H10" s="57">
        <f t="shared" si="0"/>
        <v>88.66803728644749</v>
      </c>
      <c r="I10" s="57">
        <f t="shared" si="0"/>
        <v>93.63988165381676</v>
      </c>
      <c r="J10" s="57">
        <f t="shared" si="0"/>
        <v>98.04066534570727</v>
      </c>
      <c r="K10" s="57">
        <f t="shared" si="0"/>
        <v>103.88381906144</v>
      </c>
      <c r="L10" s="57">
        <f t="shared" si="0"/>
        <v>109.19679674561661</v>
      </c>
      <c r="M10" s="57">
        <f t="shared" si="0"/>
        <v>112.91476774430261</v>
      </c>
      <c r="N10" s="57">
        <f t="shared" si="0"/>
        <v>120.14527994258255</v>
      </c>
      <c r="O10" s="57">
        <f t="shared" si="0"/>
        <v>129.6686232792872</v>
      </c>
      <c r="P10" s="57">
        <f t="shared" si="0"/>
        <v>142.0083483031665</v>
      </c>
      <c r="Q10" s="57">
        <f t="shared" si="0"/>
        <v>147.3726534823711</v>
      </c>
      <c r="R10" s="18"/>
      <c r="S10" s="18"/>
      <c r="T10" s="18"/>
      <c r="U10" s="8" t="s">
        <v>66</v>
      </c>
    </row>
    <row r="11" spans="1:21" ht="25.5" customHeight="1">
      <c r="A11" s="4"/>
      <c r="B11" s="38" t="s">
        <v>42</v>
      </c>
      <c r="C11" s="31"/>
      <c r="D11" s="31"/>
      <c r="E11" s="31"/>
      <c r="F11" s="4"/>
      <c r="G11" s="4"/>
      <c r="H11" s="4"/>
      <c r="I11" s="4"/>
      <c r="J11" s="7"/>
      <c r="K11" s="7"/>
      <c r="L11" s="7"/>
      <c r="M11" s="7"/>
      <c r="N11" s="7"/>
      <c r="O11" s="7"/>
      <c r="P11" s="7"/>
      <c r="Q11" s="7"/>
      <c r="R11" s="7"/>
      <c r="S11" s="7"/>
      <c r="T11" s="7"/>
      <c r="U11" s="26"/>
    </row>
    <row r="12" spans="1:21" ht="12.75">
      <c r="A12" s="4" t="s">
        <v>18</v>
      </c>
      <c r="B12" s="6" t="s">
        <v>56</v>
      </c>
      <c r="C12" s="56">
        <v>4.770233999999999</v>
      </c>
      <c r="D12" s="56">
        <v>4.852839</v>
      </c>
      <c r="E12" s="56">
        <v>4.943338</v>
      </c>
      <c r="F12" s="56">
        <v>5.659206405395167</v>
      </c>
      <c r="G12" s="56">
        <v>7.549508537659462</v>
      </c>
      <c r="H12" s="56">
        <v>9.064224667931946</v>
      </c>
      <c r="I12" s="56">
        <v>10.33727844049443</v>
      </c>
      <c r="J12" s="56">
        <v>16.95965570628318</v>
      </c>
      <c r="K12" s="56">
        <v>18.76010421444198</v>
      </c>
      <c r="L12" s="56">
        <v>19.296556202669418</v>
      </c>
      <c r="M12" s="56">
        <v>20.12031469171539</v>
      </c>
      <c r="N12" s="56">
        <v>21.081089472630467</v>
      </c>
      <c r="O12" s="56">
        <v>24.72450828017875</v>
      </c>
      <c r="P12" s="56">
        <v>27.526971558897433</v>
      </c>
      <c r="Q12" s="56">
        <v>28.508718342117074</v>
      </c>
      <c r="R12" s="7"/>
      <c r="S12" s="7"/>
      <c r="T12" s="7"/>
      <c r="U12" s="26" t="s">
        <v>26</v>
      </c>
    </row>
    <row r="13" spans="1:21" ht="12.75" customHeight="1">
      <c r="A13" s="4" t="s">
        <v>19</v>
      </c>
      <c r="B13" s="6" t="s">
        <v>45</v>
      </c>
      <c r="C13" s="56">
        <v>6.942867000000001</v>
      </c>
      <c r="D13" s="56">
        <v>7.089845</v>
      </c>
      <c r="E13" s="56">
        <v>7.296726</v>
      </c>
      <c r="F13" s="56">
        <v>8.284703</v>
      </c>
      <c r="G13" s="56">
        <v>8.660997</v>
      </c>
      <c r="H13" s="56">
        <v>8.79683272566846</v>
      </c>
      <c r="I13" s="56">
        <v>8.94669712966</v>
      </c>
      <c r="J13" s="56">
        <v>9.11703841744141</v>
      </c>
      <c r="K13" s="56">
        <v>9.279948027349343</v>
      </c>
      <c r="L13" s="56">
        <v>9.453750721715268</v>
      </c>
      <c r="M13" s="56">
        <v>9.825893796782609</v>
      </c>
      <c r="N13" s="56">
        <v>10.261518803353622</v>
      </c>
      <c r="O13" s="56">
        <v>10.900377788224114</v>
      </c>
      <c r="P13" s="56">
        <v>11.445823107252407</v>
      </c>
      <c r="Q13" s="56">
        <v>11.770970557579547</v>
      </c>
      <c r="R13" s="7"/>
      <c r="S13" s="7"/>
      <c r="T13" s="7"/>
      <c r="U13" s="8" t="s">
        <v>27</v>
      </c>
    </row>
    <row r="14" spans="1:21" ht="12.75">
      <c r="A14" s="4" t="s">
        <v>20</v>
      </c>
      <c r="B14" s="6" t="s">
        <v>43</v>
      </c>
      <c r="C14" s="32"/>
      <c r="D14" s="32"/>
      <c r="E14" s="32"/>
      <c r="F14" s="7"/>
      <c r="G14" s="7"/>
      <c r="H14" s="7"/>
      <c r="I14" s="7"/>
      <c r="J14" s="7"/>
      <c r="K14" s="7"/>
      <c r="L14" s="56">
        <v>0.43012300132909714</v>
      </c>
      <c r="M14" s="56">
        <v>0.24804266666666666</v>
      </c>
      <c r="N14" s="56">
        <v>0.20541104000000002</v>
      </c>
      <c r="O14" s="56">
        <v>0.28680032</v>
      </c>
      <c r="P14" s="56">
        <v>0.37497</v>
      </c>
      <c r="Q14" s="56">
        <v>0.29551402570128504</v>
      </c>
      <c r="R14" s="7"/>
      <c r="S14" s="7"/>
      <c r="T14" s="7"/>
      <c r="U14" s="8" t="s">
        <v>58</v>
      </c>
    </row>
    <row r="15" spans="1:21" ht="12.75">
      <c r="A15" s="17" t="s">
        <v>21</v>
      </c>
      <c r="B15" s="6" t="s">
        <v>44</v>
      </c>
      <c r="C15" s="32"/>
      <c r="D15" s="32"/>
      <c r="E15" s="32"/>
      <c r="F15" s="7"/>
      <c r="G15" s="7"/>
      <c r="H15" s="7"/>
      <c r="I15" s="7"/>
      <c r="J15" s="7"/>
      <c r="K15" s="7"/>
      <c r="L15" s="7"/>
      <c r="M15" s="7"/>
      <c r="N15" s="7"/>
      <c r="O15" s="7"/>
      <c r="P15" s="56">
        <v>0.1626000793614465</v>
      </c>
      <c r="Q15" s="56">
        <v>0.12582148998207168</v>
      </c>
      <c r="R15" s="7"/>
      <c r="S15" s="7"/>
      <c r="T15" s="7"/>
      <c r="U15" s="8" t="s">
        <v>58</v>
      </c>
    </row>
    <row r="16" spans="1:21" s="20" customFormat="1" ht="25.5" customHeight="1">
      <c r="A16" s="17" t="s">
        <v>22</v>
      </c>
      <c r="B16" s="5" t="s">
        <v>40</v>
      </c>
      <c r="C16" s="57">
        <f>SUM(C12:C15)</f>
        <v>11.713101</v>
      </c>
      <c r="D16" s="57">
        <f aca="true" t="shared" si="1" ref="D16:Q16">SUM(D12:D15)</f>
        <v>11.942684</v>
      </c>
      <c r="E16" s="57">
        <f t="shared" si="1"/>
        <v>12.240064</v>
      </c>
      <c r="F16" s="57">
        <f t="shared" si="1"/>
        <v>13.943909405395168</v>
      </c>
      <c r="G16" s="57">
        <f t="shared" si="1"/>
        <v>16.21050553765946</v>
      </c>
      <c r="H16" s="57">
        <f t="shared" si="1"/>
        <v>17.861057393600404</v>
      </c>
      <c r="I16" s="57">
        <f t="shared" si="1"/>
        <v>19.283975570154432</v>
      </c>
      <c r="J16" s="57">
        <f t="shared" si="1"/>
        <v>26.07669412372459</v>
      </c>
      <c r="K16" s="57">
        <f t="shared" si="1"/>
        <v>28.040052241791322</v>
      </c>
      <c r="L16" s="57">
        <f t="shared" si="1"/>
        <v>29.180429925713785</v>
      </c>
      <c r="M16" s="57">
        <f t="shared" si="1"/>
        <v>30.194251155164665</v>
      </c>
      <c r="N16" s="57">
        <f t="shared" si="1"/>
        <v>31.548019315984092</v>
      </c>
      <c r="O16" s="57">
        <f t="shared" si="1"/>
        <v>35.91168638840286</v>
      </c>
      <c r="P16" s="57">
        <f t="shared" si="1"/>
        <v>39.51036474551128</v>
      </c>
      <c r="Q16" s="57">
        <f t="shared" si="1"/>
        <v>40.70102441537998</v>
      </c>
      <c r="R16" s="18"/>
      <c r="S16" s="18"/>
      <c r="T16" s="18"/>
      <c r="U16" s="11" t="s">
        <v>67</v>
      </c>
    </row>
    <row r="17" spans="1:21" s="12" customFormat="1" ht="25.5" customHeight="1">
      <c r="A17" s="17" t="s">
        <v>23</v>
      </c>
      <c r="B17" s="27" t="s">
        <v>55</v>
      </c>
      <c r="C17" s="55">
        <f>C16+C10</f>
        <v>86.53232514665216</v>
      </c>
      <c r="D17" s="55">
        <f aca="true" t="shared" si="2" ref="D17:Q17">D16+D10</f>
        <v>87.75819823640467</v>
      </c>
      <c r="E17" s="55">
        <f t="shared" si="2"/>
        <v>90.05093568176888</v>
      </c>
      <c r="F17" s="55">
        <f t="shared" si="2"/>
        <v>94.5922951015252</v>
      </c>
      <c r="G17" s="55">
        <f t="shared" si="2"/>
        <v>99.99454150236005</v>
      </c>
      <c r="H17" s="55">
        <f t="shared" si="2"/>
        <v>106.52909468004789</v>
      </c>
      <c r="I17" s="55">
        <f t="shared" si="2"/>
        <v>112.9238572239712</v>
      </c>
      <c r="J17" s="55">
        <f t="shared" si="2"/>
        <v>124.11735946943186</v>
      </c>
      <c r="K17" s="55">
        <f t="shared" si="2"/>
        <v>131.92387130323132</v>
      </c>
      <c r="L17" s="55">
        <f t="shared" si="2"/>
        <v>138.3772266713304</v>
      </c>
      <c r="M17" s="55">
        <f t="shared" si="2"/>
        <v>143.1090188994673</v>
      </c>
      <c r="N17" s="55">
        <f t="shared" si="2"/>
        <v>151.69329925856664</v>
      </c>
      <c r="O17" s="55">
        <f t="shared" si="2"/>
        <v>165.58030966769007</v>
      </c>
      <c r="P17" s="55">
        <f t="shared" si="2"/>
        <v>181.5187130486778</v>
      </c>
      <c r="Q17" s="55">
        <f t="shared" si="2"/>
        <v>188.07367789775108</v>
      </c>
      <c r="R17" s="10"/>
      <c r="S17" s="10"/>
      <c r="T17" s="10"/>
      <c r="U17" s="40" t="s">
        <v>68</v>
      </c>
    </row>
    <row r="18" spans="1:21" s="20" customFormat="1" ht="12.75" customHeight="1">
      <c r="A18" s="17"/>
      <c r="B18" s="5" t="s">
        <v>46</v>
      </c>
      <c r="C18" s="57"/>
      <c r="D18" s="57"/>
      <c r="E18" s="57"/>
      <c r="F18" s="57"/>
      <c r="G18" s="57"/>
      <c r="H18" s="57"/>
      <c r="I18" s="57"/>
      <c r="J18" s="57"/>
      <c r="K18" s="57"/>
      <c r="L18" s="57"/>
      <c r="M18" s="57"/>
      <c r="N18" s="57"/>
      <c r="O18" s="57"/>
      <c r="P18" s="57"/>
      <c r="Q18" s="57"/>
      <c r="R18" s="18"/>
      <c r="S18" s="18"/>
      <c r="T18" s="18"/>
      <c r="U18" s="11"/>
    </row>
    <row r="19" spans="1:21" s="20" customFormat="1" ht="12.75" customHeight="1">
      <c r="A19" s="17" t="s">
        <v>24</v>
      </c>
      <c r="B19" s="14" t="s">
        <v>47</v>
      </c>
      <c r="C19" s="57">
        <f>SUM(C16,C9,C6:C7)</f>
        <v>43.19293544130552</v>
      </c>
      <c r="D19" s="57">
        <f aca="true" t="shared" si="3" ref="D19:Q19">SUM(D16,D9,D6:D7)</f>
        <v>42.46637161357306</v>
      </c>
      <c r="E19" s="57">
        <f t="shared" si="3"/>
        <v>42.625449877504096</v>
      </c>
      <c r="F19" s="57">
        <f t="shared" si="3"/>
        <v>44.01142439588055</v>
      </c>
      <c r="G19" s="57">
        <f t="shared" si="3"/>
        <v>46.4305600442477</v>
      </c>
      <c r="H19" s="57">
        <f t="shared" si="3"/>
        <v>48.76337897618312</v>
      </c>
      <c r="I19" s="57">
        <f t="shared" si="3"/>
        <v>51.652027762193214</v>
      </c>
      <c r="J19" s="57">
        <f t="shared" si="3"/>
        <v>59.62866334713893</v>
      </c>
      <c r="K19" s="57">
        <f t="shared" si="3"/>
        <v>62.643253475469336</v>
      </c>
      <c r="L19" s="57">
        <f t="shared" si="3"/>
        <v>64.8719714292388</v>
      </c>
      <c r="M19" s="57">
        <f t="shared" si="3"/>
        <v>67.21864994074691</v>
      </c>
      <c r="N19" s="57">
        <f t="shared" si="3"/>
        <v>70.55933789190384</v>
      </c>
      <c r="O19" s="57">
        <f t="shared" si="3"/>
        <v>77.43734612068934</v>
      </c>
      <c r="P19" s="57">
        <f t="shared" si="3"/>
        <v>87.22904868063064</v>
      </c>
      <c r="Q19" s="57">
        <f t="shared" si="3"/>
        <v>90.10202863416711</v>
      </c>
      <c r="R19" s="18"/>
      <c r="S19" s="18"/>
      <c r="T19" s="18"/>
      <c r="U19" s="11" t="s">
        <v>69</v>
      </c>
    </row>
    <row r="20" spans="1:21" s="20" customFormat="1" ht="12.75" customHeight="1">
      <c r="A20" s="17" t="s">
        <v>25</v>
      </c>
      <c r="B20" s="14" t="s">
        <v>48</v>
      </c>
      <c r="C20" s="57">
        <f>C8</f>
        <v>43.33938970534664</v>
      </c>
      <c r="D20" s="57">
        <f aca="true" t="shared" si="4" ref="D20:Q20">D8</f>
        <v>45.29182662283161</v>
      </c>
      <c r="E20" s="57">
        <f t="shared" si="4"/>
        <v>47.425485804264774</v>
      </c>
      <c r="F20" s="57">
        <f t="shared" si="4"/>
        <v>50.58087070564463</v>
      </c>
      <c r="G20" s="57">
        <f t="shared" si="4"/>
        <v>53.56398145811235</v>
      </c>
      <c r="H20" s="57">
        <f t="shared" si="4"/>
        <v>57.765715703864764</v>
      </c>
      <c r="I20" s="57">
        <f t="shared" si="4"/>
        <v>61.27182946177798</v>
      </c>
      <c r="J20" s="57">
        <f t="shared" si="4"/>
        <v>64.48869612229292</v>
      </c>
      <c r="K20" s="57">
        <f t="shared" si="4"/>
        <v>69.28061782776199</v>
      </c>
      <c r="L20" s="57">
        <f t="shared" si="4"/>
        <v>73.5052552420916</v>
      </c>
      <c r="M20" s="57">
        <f t="shared" si="4"/>
        <v>75.89036895872036</v>
      </c>
      <c r="N20" s="57">
        <f t="shared" si="4"/>
        <v>81.1339613666628</v>
      </c>
      <c r="O20" s="57">
        <f t="shared" si="4"/>
        <v>88.14296354700073</v>
      </c>
      <c r="P20" s="57">
        <f t="shared" si="4"/>
        <v>94.28966436804716</v>
      </c>
      <c r="Q20" s="57">
        <f t="shared" si="4"/>
        <v>97.97164926358397</v>
      </c>
      <c r="R20" s="18"/>
      <c r="S20" s="18"/>
      <c r="T20" s="18"/>
      <c r="U20" s="11" t="s">
        <v>15</v>
      </c>
    </row>
    <row r="21" spans="1:21" s="20" customFormat="1" ht="12.75" customHeight="1">
      <c r="A21" s="17"/>
      <c r="B21" s="14"/>
      <c r="C21" s="39"/>
      <c r="D21" s="39"/>
      <c r="E21" s="39"/>
      <c r="F21" s="39"/>
      <c r="G21" s="39"/>
      <c r="H21" s="39"/>
      <c r="I21" s="39"/>
      <c r="J21" s="39"/>
      <c r="K21" s="39"/>
      <c r="L21" s="39"/>
      <c r="M21" s="39"/>
      <c r="N21" s="39"/>
      <c r="O21" s="39"/>
      <c r="P21" s="39"/>
      <c r="Q21" s="39"/>
      <c r="R21" s="18"/>
      <c r="S21" s="18"/>
      <c r="T21" s="18"/>
      <c r="U21" s="11"/>
    </row>
    <row r="22" spans="1:21" ht="25.5" customHeight="1">
      <c r="A22" s="9" t="s">
        <v>90</v>
      </c>
      <c r="B22" s="9"/>
      <c r="C22" s="41"/>
      <c r="D22" s="41"/>
      <c r="E22" s="41"/>
      <c r="F22" s="41"/>
      <c r="G22" s="41"/>
      <c r="H22" s="41"/>
      <c r="I22" s="41"/>
      <c r="J22" s="41"/>
      <c r="K22" s="41"/>
      <c r="L22" s="41"/>
      <c r="M22" s="41"/>
      <c r="N22" s="41"/>
      <c r="O22" s="41"/>
      <c r="P22" s="41"/>
      <c r="Q22" s="41"/>
      <c r="R22" s="4"/>
      <c r="S22" s="4"/>
      <c r="T22" s="4"/>
      <c r="U22" s="4"/>
    </row>
    <row r="23" spans="1:21" ht="25.5" customHeight="1">
      <c r="A23" s="4"/>
      <c r="B23" s="9" t="s">
        <v>70</v>
      </c>
      <c r="C23" s="55">
        <f aca="true" t="shared" si="5" ref="C23:Q23">C17/C$73*$S$73</f>
        <v>122.76042307416985</v>
      </c>
      <c r="D23" s="55">
        <f t="shared" si="5"/>
        <v>122.0468002555049</v>
      </c>
      <c r="E23" s="55">
        <f t="shared" si="5"/>
        <v>122.69498341572147</v>
      </c>
      <c r="F23" s="55">
        <f t="shared" si="5"/>
        <v>126.62048304110239</v>
      </c>
      <c r="G23" s="55">
        <f t="shared" si="5"/>
        <v>133.12863531143287</v>
      </c>
      <c r="H23" s="55">
        <f t="shared" si="5"/>
        <v>139.1747352652397</v>
      </c>
      <c r="I23" s="55">
        <f t="shared" si="5"/>
        <v>143.92985942945137</v>
      </c>
      <c r="J23" s="55">
        <f t="shared" si="5"/>
        <v>154.7823944328199</v>
      </c>
      <c r="K23" s="55">
        <f t="shared" si="5"/>
        <v>159.79906415246055</v>
      </c>
      <c r="L23" s="55">
        <f t="shared" si="5"/>
        <v>163.8688202161789</v>
      </c>
      <c r="M23" s="55">
        <f t="shared" si="5"/>
        <v>165.03909132758096</v>
      </c>
      <c r="N23" s="55">
        <f t="shared" si="5"/>
        <v>170.68514379497316</v>
      </c>
      <c r="O23" s="55">
        <f t="shared" si="5"/>
        <v>181.36140606467373</v>
      </c>
      <c r="P23" s="55">
        <f t="shared" si="5"/>
        <v>195.87181765772323</v>
      </c>
      <c r="Q23" s="55">
        <f t="shared" si="5"/>
        <v>197.28344660000496</v>
      </c>
      <c r="R23" s="16"/>
      <c r="S23" s="4"/>
      <c r="T23" s="4"/>
      <c r="U23" s="4" t="s">
        <v>84</v>
      </c>
    </row>
    <row r="24" spans="1:21" ht="12.75">
      <c r="A24" s="4"/>
      <c r="B24" s="5" t="s">
        <v>46</v>
      </c>
      <c r="C24" s="55"/>
      <c r="D24" s="55"/>
      <c r="E24" s="55"/>
      <c r="F24" s="55"/>
      <c r="G24" s="55"/>
      <c r="H24" s="55"/>
      <c r="I24" s="55"/>
      <c r="J24" s="55"/>
      <c r="K24" s="55"/>
      <c r="L24" s="55"/>
      <c r="M24" s="55"/>
      <c r="N24" s="55"/>
      <c r="O24" s="55"/>
      <c r="P24" s="55"/>
      <c r="Q24" s="55"/>
      <c r="R24" s="16"/>
      <c r="S24" s="4"/>
      <c r="T24" s="4"/>
      <c r="U24" s="4"/>
    </row>
    <row r="25" spans="1:21" ht="12.75">
      <c r="A25" s="4"/>
      <c r="B25" s="14" t="s">
        <v>47</v>
      </c>
      <c r="C25" s="57">
        <f aca="true" t="shared" si="6" ref="C25:Q25">C19/C$73*$S$73</f>
        <v>61.27632673227797</v>
      </c>
      <c r="D25" s="57">
        <f t="shared" si="6"/>
        <v>59.05869625919214</v>
      </c>
      <c r="E25" s="57">
        <f t="shared" si="6"/>
        <v>58.07745168012562</v>
      </c>
      <c r="F25" s="57">
        <f t="shared" si="6"/>
        <v>58.91333760696012</v>
      </c>
      <c r="G25" s="57">
        <f t="shared" si="6"/>
        <v>61.81574516535334</v>
      </c>
      <c r="H25" s="57">
        <f t="shared" si="6"/>
        <v>63.70682469453038</v>
      </c>
      <c r="I25" s="57">
        <f t="shared" si="6"/>
        <v>65.8343531457094</v>
      </c>
      <c r="J25" s="57">
        <f t="shared" si="6"/>
        <v>74.36080923049093</v>
      </c>
      <c r="K25" s="57">
        <f t="shared" si="6"/>
        <v>75.87962043530615</v>
      </c>
      <c r="L25" s="57">
        <f t="shared" si="6"/>
        <v>76.82256451385797</v>
      </c>
      <c r="M25" s="57">
        <f t="shared" si="6"/>
        <v>77.51925763868766</v>
      </c>
      <c r="N25" s="57">
        <f t="shared" si="6"/>
        <v>79.39329418651016</v>
      </c>
      <c r="O25" s="57">
        <f t="shared" si="6"/>
        <v>84.81772985296863</v>
      </c>
      <c r="P25" s="57">
        <f t="shared" si="6"/>
        <v>94.12645137610292</v>
      </c>
      <c r="Q25" s="57">
        <f t="shared" si="6"/>
        <v>94.51422949395823</v>
      </c>
      <c r="R25" s="16"/>
      <c r="S25" s="4"/>
      <c r="T25" s="4"/>
      <c r="U25" s="4"/>
    </row>
    <row r="26" spans="1:21" ht="12.75">
      <c r="A26" s="4"/>
      <c r="B26" s="62" t="s">
        <v>77</v>
      </c>
      <c r="C26" s="57">
        <f aca="true" t="shared" si="7" ref="C26:Q26">C12/C$73*$S$73</f>
        <v>6.767366334029978</v>
      </c>
      <c r="D26" s="57">
        <f t="shared" si="7"/>
        <v>6.7489247045574805</v>
      </c>
      <c r="E26" s="57">
        <f t="shared" si="7"/>
        <v>6.7353300588868645</v>
      </c>
      <c r="F26" s="57">
        <f t="shared" si="7"/>
        <v>7.575368035116878</v>
      </c>
      <c r="G26" s="57">
        <f t="shared" si="7"/>
        <v>10.051106328307874</v>
      </c>
      <c r="H26" s="57">
        <f t="shared" si="7"/>
        <v>11.841939259250601</v>
      </c>
      <c r="I26" s="57">
        <f t="shared" si="7"/>
        <v>13.175630636425211</v>
      </c>
      <c r="J26" s="57">
        <f t="shared" si="7"/>
        <v>21.149790248488628</v>
      </c>
      <c r="K26" s="57">
        <f t="shared" si="7"/>
        <v>22.72406856511821</v>
      </c>
      <c r="L26" s="57">
        <f t="shared" si="7"/>
        <v>22.8513316477802</v>
      </c>
      <c r="M26" s="57">
        <f t="shared" si="7"/>
        <v>23.20355823470778</v>
      </c>
      <c r="N26" s="57">
        <f t="shared" si="7"/>
        <v>23.72042012124291</v>
      </c>
      <c r="O26" s="57">
        <f t="shared" si="7"/>
        <v>27.08094697340616</v>
      </c>
      <c r="P26" s="57">
        <f t="shared" si="7"/>
        <v>29.703592887460513</v>
      </c>
      <c r="Q26" s="57">
        <f t="shared" si="7"/>
        <v>29.904760068229034</v>
      </c>
      <c r="R26" s="16"/>
      <c r="S26" s="4"/>
      <c r="T26" s="4"/>
      <c r="U26" s="4"/>
    </row>
    <row r="27" spans="1:21" ht="12.75">
      <c r="A27" s="4"/>
      <c r="B27" s="14" t="s">
        <v>48</v>
      </c>
      <c r="C27" s="57">
        <f aca="true" t="shared" si="8" ref="C27:Q27">C20/C$73*$S$73</f>
        <v>61.48409634189188</v>
      </c>
      <c r="D27" s="57">
        <f t="shared" si="8"/>
        <v>62.988103996312766</v>
      </c>
      <c r="E27" s="57">
        <f t="shared" si="8"/>
        <v>64.61753173559585</v>
      </c>
      <c r="F27" s="57">
        <f t="shared" si="8"/>
        <v>67.70714543414226</v>
      </c>
      <c r="G27" s="57">
        <f t="shared" si="8"/>
        <v>71.31289014607951</v>
      </c>
      <c r="H27" s="57">
        <f t="shared" si="8"/>
        <v>75.46791057070928</v>
      </c>
      <c r="I27" s="57">
        <f t="shared" si="8"/>
        <v>78.09550628374194</v>
      </c>
      <c r="J27" s="57">
        <f t="shared" si="8"/>
        <v>80.42158520232897</v>
      </c>
      <c r="K27" s="57">
        <f t="shared" si="8"/>
        <v>83.91944371715437</v>
      </c>
      <c r="L27" s="57">
        <f t="shared" si="8"/>
        <v>87.04625570232092</v>
      </c>
      <c r="M27" s="57">
        <f t="shared" si="8"/>
        <v>87.51983368889331</v>
      </c>
      <c r="N27" s="57">
        <f t="shared" si="8"/>
        <v>91.291849608463</v>
      </c>
      <c r="O27" s="57">
        <f t="shared" si="8"/>
        <v>96.54367621170509</v>
      </c>
      <c r="P27" s="57">
        <f t="shared" si="8"/>
        <v>101.74536628162032</v>
      </c>
      <c r="Q27" s="57">
        <f t="shared" si="8"/>
        <v>102.76921710604674</v>
      </c>
      <c r="R27" s="16"/>
      <c r="S27" s="4"/>
      <c r="T27" s="4"/>
      <c r="U27" s="4"/>
    </row>
    <row r="28" spans="1:21" ht="25.5" customHeight="1">
      <c r="A28" s="4"/>
      <c r="B28" s="9" t="s">
        <v>86</v>
      </c>
      <c r="C28" s="37">
        <f>C23*1000000/C$74</f>
        <v>5327.218498271561</v>
      </c>
      <c r="D28" s="37">
        <f aca="true" t="shared" si="9" ref="D28:Q32">D23*1000000/D$74</f>
        <v>5264.041417101786</v>
      </c>
      <c r="E28" s="37">
        <f t="shared" si="9"/>
        <v>5257.755545754262</v>
      </c>
      <c r="F28" s="37">
        <f t="shared" si="9"/>
        <v>5384.897637199218</v>
      </c>
      <c r="G28" s="37">
        <f t="shared" si="9"/>
        <v>5613.925753202027</v>
      </c>
      <c r="H28" s="37">
        <f t="shared" si="9"/>
        <v>5815.910374644366</v>
      </c>
      <c r="I28" s="37">
        <f t="shared" si="9"/>
        <v>5965.75725066117</v>
      </c>
      <c r="J28" s="37">
        <f t="shared" si="9"/>
        <v>6370.69453543052</v>
      </c>
      <c r="K28" s="37">
        <f t="shared" si="9"/>
        <v>6531.207918930009</v>
      </c>
      <c r="L28" s="37">
        <f t="shared" si="9"/>
        <v>6637.993243925987</v>
      </c>
      <c r="M28" s="37">
        <f t="shared" si="9"/>
        <v>6626.479214951456</v>
      </c>
      <c r="N28" s="37">
        <f t="shared" si="9"/>
        <v>6793.438559003907</v>
      </c>
      <c r="O28" s="37">
        <f t="shared" si="9"/>
        <v>7151.75701189612</v>
      </c>
      <c r="P28" s="37">
        <f t="shared" si="9"/>
        <v>7644.6732361924605</v>
      </c>
      <c r="Q28" s="37">
        <f t="shared" si="9"/>
        <v>7621.5355070506075</v>
      </c>
      <c r="R28" s="16"/>
      <c r="S28" s="4"/>
      <c r="T28" s="4"/>
      <c r="U28" s="17" t="s">
        <v>87</v>
      </c>
    </row>
    <row r="29" spans="1:21" ht="12.75">
      <c r="A29" s="4"/>
      <c r="B29" s="5" t="s">
        <v>46</v>
      </c>
      <c r="C29" s="37"/>
      <c r="D29" s="37"/>
      <c r="E29" s="37"/>
      <c r="F29" s="37"/>
      <c r="G29" s="37"/>
      <c r="H29" s="37"/>
      <c r="I29" s="37"/>
      <c r="J29" s="37"/>
      <c r="K29" s="37"/>
      <c r="L29" s="37"/>
      <c r="M29" s="37"/>
      <c r="N29" s="37"/>
      <c r="O29" s="37"/>
      <c r="P29" s="37"/>
      <c r="Q29" s="37"/>
      <c r="R29" s="16"/>
      <c r="S29" s="4"/>
      <c r="T29" s="4"/>
      <c r="U29" s="4"/>
    </row>
    <row r="30" spans="1:21" ht="12.75">
      <c r="A30" s="4"/>
      <c r="B30" s="14" t="s">
        <v>47</v>
      </c>
      <c r="C30" s="39">
        <f>C25*1000000/C$74</f>
        <v>2659.1011426956247</v>
      </c>
      <c r="D30" s="39">
        <f t="shared" si="9"/>
        <v>2547.280407987584</v>
      </c>
      <c r="E30" s="39">
        <f t="shared" si="9"/>
        <v>2488.7492149522463</v>
      </c>
      <c r="F30" s="39">
        <f t="shared" si="9"/>
        <v>2505.457923235524</v>
      </c>
      <c r="G30" s="39">
        <f t="shared" si="9"/>
        <v>2606.7194553999047</v>
      </c>
      <c r="H30" s="39">
        <f t="shared" si="9"/>
        <v>2662.215825095294</v>
      </c>
      <c r="I30" s="39">
        <f t="shared" si="9"/>
        <v>2728.7719947653736</v>
      </c>
      <c r="J30" s="39">
        <f t="shared" si="9"/>
        <v>3060.6194118575454</v>
      </c>
      <c r="K30" s="39">
        <f t="shared" si="9"/>
        <v>3101.3046321701127</v>
      </c>
      <c r="L30" s="39">
        <f t="shared" si="9"/>
        <v>3111.9261342781674</v>
      </c>
      <c r="M30" s="39">
        <f t="shared" si="9"/>
        <v>3112.473204797545</v>
      </c>
      <c r="N30" s="39">
        <f t="shared" si="9"/>
        <v>3159.9321069257776</v>
      </c>
      <c r="O30" s="39">
        <f t="shared" si="9"/>
        <v>3344.67959513264</v>
      </c>
      <c r="P30" s="39">
        <f t="shared" si="9"/>
        <v>3673.65745750148</v>
      </c>
      <c r="Q30" s="39">
        <f t="shared" si="9"/>
        <v>3651.312709830335</v>
      </c>
      <c r="R30" s="16"/>
      <c r="S30" s="4"/>
      <c r="T30" s="4"/>
      <c r="U30" s="4"/>
    </row>
    <row r="31" spans="1:21" ht="12.75">
      <c r="A31" s="4"/>
      <c r="B31" s="62" t="s">
        <v>77</v>
      </c>
      <c r="C31" s="39">
        <f>C26*1000000/C$74</f>
        <v>293.67151249913115</v>
      </c>
      <c r="D31" s="39">
        <f t="shared" si="9"/>
        <v>291.0901317471417</v>
      </c>
      <c r="E31" s="39">
        <f t="shared" si="9"/>
        <v>288.62401692178884</v>
      </c>
      <c r="F31" s="39">
        <f t="shared" si="9"/>
        <v>322.1641590166232</v>
      </c>
      <c r="G31" s="39">
        <f t="shared" si="9"/>
        <v>423.84693971105145</v>
      </c>
      <c r="H31" s="39">
        <f t="shared" si="9"/>
        <v>494.8574700898705</v>
      </c>
      <c r="I31" s="39">
        <f t="shared" si="9"/>
        <v>546.1174930127337</v>
      </c>
      <c r="J31" s="39">
        <f t="shared" si="9"/>
        <v>870.505031630253</v>
      </c>
      <c r="K31" s="39">
        <f t="shared" si="9"/>
        <v>928.7639908905142</v>
      </c>
      <c r="L31" s="39">
        <f t="shared" si="9"/>
        <v>925.6610555477771</v>
      </c>
      <c r="M31" s="39">
        <f t="shared" si="9"/>
        <v>931.6453157756275</v>
      </c>
      <c r="N31" s="39">
        <f t="shared" si="9"/>
        <v>944.0963232335487</v>
      </c>
      <c r="O31" s="39">
        <f t="shared" si="9"/>
        <v>1067.902794802877</v>
      </c>
      <c r="P31" s="39">
        <f t="shared" si="9"/>
        <v>1159.3003234509606</v>
      </c>
      <c r="Q31" s="39">
        <f t="shared" si="9"/>
        <v>1155.293029485379</v>
      </c>
      <c r="R31" s="16"/>
      <c r="S31" s="4"/>
      <c r="T31" s="4"/>
      <c r="U31" s="4"/>
    </row>
    <row r="32" spans="1:21" ht="12.75">
      <c r="A32" s="4"/>
      <c r="B32" s="14" t="s">
        <v>48</v>
      </c>
      <c r="C32" s="39">
        <f>C27*1000000/C$74</f>
        <v>2668.1173555759365</v>
      </c>
      <c r="D32" s="39">
        <f t="shared" si="9"/>
        <v>2716.761009114202</v>
      </c>
      <c r="E32" s="39">
        <f t="shared" si="9"/>
        <v>2769.006330802016</v>
      </c>
      <c r="F32" s="39">
        <f t="shared" si="9"/>
        <v>2879.439713963692</v>
      </c>
      <c r="G32" s="39">
        <f t="shared" si="9"/>
        <v>3007.2062978021218</v>
      </c>
      <c r="H32" s="39">
        <f t="shared" si="9"/>
        <v>3153.6945495490713</v>
      </c>
      <c r="I32" s="39">
        <f t="shared" si="9"/>
        <v>3236.9852558957946</v>
      </c>
      <c r="J32" s="39">
        <f t="shared" si="9"/>
        <v>3310.0751235729736</v>
      </c>
      <c r="K32" s="39">
        <f t="shared" si="9"/>
        <v>3429.9032867598958</v>
      </c>
      <c r="L32" s="39">
        <f t="shared" si="9"/>
        <v>3526.0671096478204</v>
      </c>
      <c r="M32" s="39">
        <f t="shared" si="9"/>
        <v>3514.0060101539116</v>
      </c>
      <c r="N32" s="39">
        <f t="shared" si="9"/>
        <v>3633.506452078129</v>
      </c>
      <c r="O32" s="39">
        <f t="shared" si="9"/>
        <v>3807.07741676348</v>
      </c>
      <c r="P32" s="39">
        <f t="shared" si="9"/>
        <v>3971.0157786909813</v>
      </c>
      <c r="Q32" s="39">
        <f t="shared" si="9"/>
        <v>3970.222797220272</v>
      </c>
      <c r="R32" s="16"/>
      <c r="S32" s="4"/>
      <c r="T32" s="4"/>
      <c r="U32" s="4"/>
    </row>
    <row r="33" spans="1:21" ht="12.75">
      <c r="A33" s="4"/>
      <c r="B33" s="9"/>
      <c r="C33" s="37"/>
      <c r="D33" s="37"/>
      <c r="E33" s="37"/>
      <c r="F33" s="37"/>
      <c r="G33" s="37"/>
      <c r="H33" s="37"/>
      <c r="I33" s="37"/>
      <c r="J33" s="37"/>
      <c r="K33" s="37"/>
      <c r="L33" s="37"/>
      <c r="M33" s="37"/>
      <c r="N33" s="37"/>
      <c r="O33" s="37"/>
      <c r="P33" s="37"/>
      <c r="Q33" s="37"/>
      <c r="R33" s="16"/>
      <c r="S33" s="4"/>
      <c r="T33" s="4"/>
      <c r="U33" s="4"/>
    </row>
    <row r="34" spans="1:21" ht="25.5" customHeight="1">
      <c r="A34" s="9" t="s">
        <v>61</v>
      </c>
      <c r="B34" s="9"/>
      <c r="C34" s="37"/>
      <c r="D34" s="37"/>
      <c r="E34" s="37"/>
      <c r="F34" s="37"/>
      <c r="G34" s="37"/>
      <c r="H34" s="37"/>
      <c r="I34" s="37"/>
      <c r="J34" s="37"/>
      <c r="K34" s="37"/>
      <c r="L34" s="37"/>
      <c r="M34" s="37"/>
      <c r="N34" s="37"/>
      <c r="O34" s="37"/>
      <c r="P34" s="37"/>
      <c r="Q34" s="37"/>
      <c r="R34" s="16"/>
      <c r="S34" s="4"/>
      <c r="T34" s="4"/>
      <c r="U34" s="4"/>
    </row>
    <row r="35" spans="1:21" ht="25.5" customHeight="1">
      <c r="A35" s="4"/>
      <c r="B35" s="9" t="s">
        <v>71</v>
      </c>
      <c r="C35" s="37"/>
      <c r="D35" s="43">
        <f>D23/C23-1</f>
        <v>-0.005813134239801232</v>
      </c>
      <c r="E35" s="43">
        <f>E23/D23-1</f>
        <v>0.005310939400783976</v>
      </c>
      <c r="F35" s="43">
        <f>F23/E23-1</f>
        <v>0.03199397005564886</v>
      </c>
      <c r="G35" s="43">
        <f>G23/F23-1</f>
        <v>0.05139888992697861</v>
      </c>
      <c r="H35" s="43">
        <f aca="true" t="shared" si="10" ref="H35:Q35">H23/G23-1</f>
        <v>0.04541547308483218</v>
      </c>
      <c r="I35" s="43">
        <f t="shared" si="10"/>
        <v>0.03416657596042372</v>
      </c>
      <c r="J35" s="43">
        <f t="shared" si="10"/>
        <v>0.07540155355107547</v>
      </c>
      <c r="K35" s="43">
        <f t="shared" si="10"/>
        <v>0.032411113279540604</v>
      </c>
      <c r="L35" s="43">
        <f t="shared" si="10"/>
        <v>0.02546795931067214</v>
      </c>
      <c r="M35" s="43">
        <f t="shared" si="10"/>
        <v>0.007141511788870014</v>
      </c>
      <c r="N35" s="43">
        <f t="shared" si="10"/>
        <v>0.03421039477359655</v>
      </c>
      <c r="O35" s="43">
        <f t="shared" si="10"/>
        <v>0.06254945235611653</v>
      </c>
      <c r="P35" s="43">
        <f t="shared" si="10"/>
        <v>0.08000826585935861</v>
      </c>
      <c r="Q35" s="43">
        <f t="shared" si="10"/>
        <v>0.007206901733808779</v>
      </c>
      <c r="R35" s="16"/>
      <c r="S35" s="4"/>
      <c r="T35" s="4"/>
      <c r="U35" s="4"/>
    </row>
    <row r="36" spans="1:21" ht="12.75">
      <c r="A36" s="4"/>
      <c r="B36" s="5" t="s">
        <v>46</v>
      </c>
      <c r="C36" s="37"/>
      <c r="D36" s="44"/>
      <c r="E36" s="44"/>
      <c r="F36" s="44"/>
      <c r="G36" s="44"/>
      <c r="H36" s="44"/>
      <c r="I36" s="44"/>
      <c r="J36" s="44"/>
      <c r="K36" s="44"/>
      <c r="L36" s="44"/>
      <c r="M36" s="44"/>
      <c r="N36" s="44"/>
      <c r="O36" s="44"/>
      <c r="P36" s="44"/>
      <c r="Q36" s="44"/>
      <c r="R36" s="16"/>
      <c r="S36" s="4"/>
      <c r="T36" s="4"/>
      <c r="U36" s="4"/>
    </row>
    <row r="37" spans="1:21" ht="12.75">
      <c r="A37" s="4"/>
      <c r="B37" s="14" t="s">
        <v>47</v>
      </c>
      <c r="C37" s="37"/>
      <c r="D37" s="45">
        <f aca="true" t="shared" si="11" ref="D37:G39">D25/C25-1</f>
        <v>-0.036190656185624004</v>
      </c>
      <c r="E37" s="45">
        <f t="shared" si="11"/>
        <v>-0.016614734852258062</v>
      </c>
      <c r="F37" s="45">
        <f t="shared" si="11"/>
        <v>0.014392606814746634</v>
      </c>
      <c r="G37" s="45">
        <f t="shared" si="11"/>
        <v>0.04926571259222512</v>
      </c>
      <c r="H37" s="45">
        <f aca="true" t="shared" si="12" ref="H37:Q37">H25/G25-1</f>
        <v>0.030592198219377975</v>
      </c>
      <c r="I37" s="45">
        <f t="shared" si="12"/>
        <v>0.03339561281511627</v>
      </c>
      <c r="J37" s="45">
        <f t="shared" si="12"/>
        <v>0.12951378235478606</v>
      </c>
      <c r="K37" s="45">
        <f t="shared" si="12"/>
        <v>0.020424888063112157</v>
      </c>
      <c r="L37" s="45">
        <f t="shared" si="12"/>
        <v>0.012426842321328735</v>
      </c>
      <c r="M37" s="45">
        <f t="shared" si="12"/>
        <v>0.009068860552084557</v>
      </c>
      <c r="N37" s="45">
        <f t="shared" si="12"/>
        <v>0.024175109578026044</v>
      </c>
      <c r="O37" s="45">
        <f t="shared" si="12"/>
        <v>0.06832359989642733</v>
      </c>
      <c r="P37" s="45">
        <f t="shared" si="12"/>
        <v>0.10974971317047677</v>
      </c>
      <c r="Q37" s="45">
        <f t="shared" si="12"/>
        <v>0.004119757115944589</v>
      </c>
      <c r="R37" s="16"/>
      <c r="S37" s="4"/>
      <c r="T37" s="4"/>
      <c r="U37" s="4"/>
    </row>
    <row r="38" spans="1:21" ht="12.75">
      <c r="A38" s="4"/>
      <c r="B38" s="62" t="s">
        <v>77</v>
      </c>
      <c r="C38" s="37"/>
      <c r="D38" s="45">
        <f t="shared" si="11"/>
        <v>-0.0027250821903586075</v>
      </c>
      <c r="E38" s="45">
        <f t="shared" si="11"/>
        <v>-0.002014342471688191</v>
      </c>
      <c r="F38" s="45">
        <f t="shared" si="11"/>
        <v>0.1247211300538471</v>
      </c>
      <c r="G38" s="45">
        <f t="shared" si="11"/>
        <v>0.32681425928275676</v>
      </c>
      <c r="H38" s="45">
        <f aca="true" t="shared" si="13" ref="H38:Q38">H26/G26-1</f>
        <v>0.17817271775337162</v>
      </c>
      <c r="I38" s="45">
        <f t="shared" si="13"/>
        <v>0.1126244061869146</v>
      </c>
      <c r="J38" s="45">
        <f t="shared" si="13"/>
        <v>0.6052203368556901</v>
      </c>
      <c r="K38" s="45">
        <f t="shared" si="13"/>
        <v>0.07443470115464046</v>
      </c>
      <c r="L38" s="45">
        <f t="shared" si="13"/>
        <v>0.005600365194168733</v>
      </c>
      <c r="M38" s="45">
        <f t="shared" si="13"/>
        <v>0.015413831997042493</v>
      </c>
      <c r="N38" s="45">
        <f t="shared" si="13"/>
        <v>0.022275113209232256</v>
      </c>
      <c r="O38" s="45">
        <f t="shared" si="13"/>
        <v>0.14167231587747975</v>
      </c>
      <c r="P38" s="45">
        <f t="shared" si="13"/>
        <v>0.09684468998184692</v>
      </c>
      <c r="Q38" s="45">
        <f t="shared" si="13"/>
        <v>0.00677248646420292</v>
      </c>
      <c r="R38" s="16"/>
      <c r="S38" s="4"/>
      <c r="T38" s="4"/>
      <c r="U38" s="4"/>
    </row>
    <row r="39" spans="1:21" s="20" customFormat="1" ht="12.75">
      <c r="A39" s="17"/>
      <c r="B39" s="14" t="s">
        <v>48</v>
      </c>
      <c r="C39" s="33"/>
      <c r="D39" s="45">
        <f t="shared" si="11"/>
        <v>0.02446173472336044</v>
      </c>
      <c r="E39" s="45">
        <f t="shared" si="11"/>
        <v>0.02586881706073374</v>
      </c>
      <c r="F39" s="45">
        <f t="shared" si="11"/>
        <v>0.04781386127821463</v>
      </c>
      <c r="G39" s="45">
        <f t="shared" si="11"/>
        <v>0.05325501007045852</v>
      </c>
      <c r="H39" s="45">
        <f aca="true" t="shared" si="14" ref="H39:Q39">H27/G27-1</f>
        <v>0.05826464775328133</v>
      </c>
      <c r="I39" s="45">
        <f t="shared" si="14"/>
        <v>0.03481739050627031</v>
      </c>
      <c r="J39" s="45">
        <f t="shared" si="14"/>
        <v>0.02978505459886205</v>
      </c>
      <c r="K39" s="45">
        <f t="shared" si="14"/>
        <v>0.043494025963617844</v>
      </c>
      <c r="L39" s="45">
        <f t="shared" si="14"/>
        <v>0.037259684367132895</v>
      </c>
      <c r="M39" s="45">
        <f t="shared" si="14"/>
        <v>0.005440532539296328</v>
      </c>
      <c r="N39" s="45">
        <f t="shared" si="14"/>
        <v>0.04309898408831603</v>
      </c>
      <c r="O39" s="45">
        <f t="shared" si="14"/>
        <v>0.05752788037230472</v>
      </c>
      <c r="P39" s="45">
        <f t="shared" si="14"/>
        <v>0.0538791381686019</v>
      </c>
      <c r="Q39" s="45">
        <f t="shared" si="14"/>
        <v>0.010062874230483354</v>
      </c>
      <c r="R39" s="17"/>
      <c r="S39" s="17"/>
      <c r="T39" s="17"/>
      <c r="U39" s="17"/>
    </row>
    <row r="40" spans="1:21" s="20" customFormat="1" ht="12.75">
      <c r="A40" s="17"/>
      <c r="B40" s="17"/>
      <c r="C40" s="33"/>
      <c r="D40" s="33"/>
      <c r="E40" s="33"/>
      <c r="F40" s="18"/>
      <c r="G40" s="18"/>
      <c r="H40" s="18"/>
      <c r="I40" s="18"/>
      <c r="J40" s="19"/>
      <c r="K40" s="19"/>
      <c r="L40" s="19"/>
      <c r="M40" s="19"/>
      <c r="N40" s="19"/>
      <c r="O40" s="19"/>
      <c r="P40" s="19"/>
      <c r="Q40" s="19"/>
      <c r="R40" s="17"/>
      <c r="S40" s="17"/>
      <c r="T40" s="17"/>
      <c r="U40" s="17"/>
    </row>
    <row r="41" spans="1:21" s="12" customFormat="1" ht="25.5" customHeight="1">
      <c r="A41" s="64" t="s">
        <v>91</v>
      </c>
      <c r="B41" s="64"/>
      <c r="C41" s="34"/>
      <c r="D41" s="34"/>
      <c r="E41" s="34"/>
      <c r="F41" s="34"/>
      <c r="G41" s="34"/>
      <c r="H41" s="34"/>
      <c r="I41" s="34"/>
      <c r="J41" s="34"/>
      <c r="K41" s="34"/>
      <c r="L41" s="34"/>
      <c r="M41" s="34"/>
      <c r="N41" s="34"/>
      <c r="O41" s="34"/>
      <c r="P41" s="34"/>
      <c r="Q41" s="34"/>
      <c r="R41" s="34"/>
      <c r="S41" s="34"/>
      <c r="T41" s="9"/>
      <c r="U41" s="17"/>
    </row>
    <row r="42" spans="1:21" s="12" customFormat="1" ht="25.5" customHeight="1">
      <c r="A42" s="17"/>
      <c r="B42" s="9" t="s">
        <v>70</v>
      </c>
      <c r="C42" s="34"/>
      <c r="D42" s="49"/>
      <c r="E42" s="58">
        <f aca="true" t="shared" si="15" ref="E42:Q42">E23-$D23</f>
        <v>0.6481831602165613</v>
      </c>
      <c r="F42" s="58">
        <f t="shared" si="15"/>
        <v>4.573682785597484</v>
      </c>
      <c r="G42" s="58">
        <f t="shared" si="15"/>
        <v>11.081835055927968</v>
      </c>
      <c r="H42" s="58">
        <f t="shared" si="15"/>
        <v>17.127935009734784</v>
      </c>
      <c r="I42" s="58">
        <f t="shared" si="15"/>
        <v>21.883059173946464</v>
      </c>
      <c r="J42" s="58">
        <f t="shared" si="15"/>
        <v>32.735594177314994</v>
      </c>
      <c r="K42" s="58">
        <f t="shared" si="15"/>
        <v>37.75226389695564</v>
      </c>
      <c r="L42" s="58">
        <f t="shared" si="15"/>
        <v>41.822019960674</v>
      </c>
      <c r="M42" s="58">
        <f t="shared" si="15"/>
        <v>42.99229107207606</v>
      </c>
      <c r="N42" s="58">
        <f t="shared" si="15"/>
        <v>48.63834353946825</v>
      </c>
      <c r="O42" s="58">
        <f t="shared" si="15"/>
        <v>59.314605809168825</v>
      </c>
      <c r="P42" s="58">
        <f t="shared" si="15"/>
        <v>73.82501740221832</v>
      </c>
      <c r="Q42" s="58">
        <f t="shared" si="15"/>
        <v>75.23664634450006</v>
      </c>
      <c r="R42" s="9"/>
      <c r="S42" s="9"/>
      <c r="T42" s="9"/>
      <c r="U42" s="17"/>
    </row>
    <row r="43" spans="1:21" s="12" customFormat="1" ht="12.75" customHeight="1">
      <c r="A43" s="17"/>
      <c r="B43" s="5" t="s">
        <v>46</v>
      </c>
      <c r="C43" s="34"/>
      <c r="D43" s="49"/>
      <c r="E43" s="59"/>
      <c r="F43" s="59"/>
      <c r="G43" s="59"/>
      <c r="H43" s="59"/>
      <c r="I43" s="59"/>
      <c r="J43" s="59"/>
      <c r="K43" s="59"/>
      <c r="L43" s="59"/>
      <c r="M43" s="59"/>
      <c r="N43" s="59"/>
      <c r="O43" s="59"/>
      <c r="P43" s="59"/>
      <c r="Q43" s="59"/>
      <c r="R43" s="9"/>
      <c r="S43" s="9"/>
      <c r="T43" s="9"/>
      <c r="U43" s="17"/>
    </row>
    <row r="44" spans="1:21" s="12" customFormat="1" ht="12.75" customHeight="1">
      <c r="A44" s="17"/>
      <c r="B44" s="14" t="s">
        <v>47</v>
      </c>
      <c r="C44" s="34"/>
      <c r="D44" s="49"/>
      <c r="E44" s="59">
        <f aca="true" t="shared" si="16" ref="E44:Q45">E25-$D25</f>
        <v>-0.9812445790665194</v>
      </c>
      <c r="F44" s="59">
        <f t="shared" si="16"/>
        <v>-0.14535865223201938</v>
      </c>
      <c r="G44" s="59">
        <f t="shared" si="16"/>
        <v>2.7570489061612022</v>
      </c>
      <c r="H44" s="59">
        <f t="shared" si="16"/>
        <v>4.6481284353382435</v>
      </c>
      <c r="I44" s="59">
        <f t="shared" si="16"/>
        <v>6.775656886517261</v>
      </c>
      <c r="J44" s="59">
        <f t="shared" si="16"/>
        <v>15.30211297129879</v>
      </c>
      <c r="K44" s="59">
        <f t="shared" si="16"/>
        <v>16.820924176114012</v>
      </c>
      <c r="L44" s="59">
        <f t="shared" si="16"/>
        <v>17.76386825466583</v>
      </c>
      <c r="M44" s="59">
        <f t="shared" si="16"/>
        <v>18.460561379495523</v>
      </c>
      <c r="N44" s="59">
        <f t="shared" si="16"/>
        <v>20.334597927318022</v>
      </c>
      <c r="O44" s="59">
        <f t="shared" si="16"/>
        <v>25.759033593776486</v>
      </c>
      <c r="P44" s="59">
        <f t="shared" si="16"/>
        <v>35.06775511691078</v>
      </c>
      <c r="Q44" s="59">
        <f t="shared" si="16"/>
        <v>35.45553323476609</v>
      </c>
      <c r="R44" s="9"/>
      <c r="S44" s="9"/>
      <c r="T44" s="9"/>
      <c r="U44" s="17"/>
    </row>
    <row r="45" spans="1:21" s="12" customFormat="1" ht="12.75" customHeight="1">
      <c r="A45" s="17"/>
      <c r="B45" s="62" t="s">
        <v>77</v>
      </c>
      <c r="C45" s="34"/>
      <c r="D45" s="49"/>
      <c r="E45" s="59">
        <f t="shared" si="16"/>
        <v>-0.013594645670615968</v>
      </c>
      <c r="F45" s="59">
        <f t="shared" si="16"/>
        <v>0.8264433305593979</v>
      </c>
      <c r="G45" s="59">
        <f t="shared" si="16"/>
        <v>3.3021816237503936</v>
      </c>
      <c r="H45" s="59">
        <f t="shared" si="16"/>
        <v>5.093014554693121</v>
      </c>
      <c r="I45" s="59">
        <f t="shared" si="16"/>
        <v>6.426705931867731</v>
      </c>
      <c r="J45" s="59">
        <f t="shared" si="16"/>
        <v>14.400865543931147</v>
      </c>
      <c r="K45" s="59">
        <f t="shared" si="16"/>
        <v>15.975143860560728</v>
      </c>
      <c r="L45" s="59">
        <f t="shared" si="16"/>
        <v>16.102406943222718</v>
      </c>
      <c r="M45" s="59">
        <f t="shared" si="16"/>
        <v>16.4546335301503</v>
      </c>
      <c r="N45" s="59">
        <f t="shared" si="16"/>
        <v>16.97149541668543</v>
      </c>
      <c r="O45" s="59">
        <f t="shared" si="16"/>
        <v>20.33202226884868</v>
      </c>
      <c r="P45" s="59">
        <f t="shared" si="16"/>
        <v>22.95466818290303</v>
      </c>
      <c r="Q45" s="59">
        <f t="shared" si="16"/>
        <v>23.155835363671553</v>
      </c>
      <c r="R45" s="9"/>
      <c r="S45" s="9"/>
      <c r="T45" s="9"/>
      <c r="U45" s="17"/>
    </row>
    <row r="46" spans="1:21" s="12" customFormat="1" ht="12.75" customHeight="1">
      <c r="A46" s="17"/>
      <c r="B46" s="14" t="s">
        <v>48</v>
      </c>
      <c r="C46" s="34"/>
      <c r="D46" s="49"/>
      <c r="E46" s="59">
        <f aca="true" t="shared" si="17" ref="E46:Q46">E27-$D27</f>
        <v>1.6294277392830807</v>
      </c>
      <c r="F46" s="59">
        <f t="shared" si="17"/>
        <v>4.719041437829496</v>
      </c>
      <c r="G46" s="59">
        <f t="shared" si="17"/>
        <v>8.324786149766744</v>
      </c>
      <c r="H46" s="59">
        <f t="shared" si="17"/>
        <v>12.479806574396513</v>
      </c>
      <c r="I46" s="59">
        <f t="shared" si="17"/>
        <v>15.107402287429174</v>
      </c>
      <c r="J46" s="59">
        <f t="shared" si="17"/>
        <v>17.433481206016204</v>
      </c>
      <c r="K46" s="59">
        <f t="shared" si="17"/>
        <v>20.9313397208416</v>
      </c>
      <c r="L46" s="59">
        <f t="shared" si="17"/>
        <v>24.058151706008154</v>
      </c>
      <c r="M46" s="59">
        <f t="shared" si="17"/>
        <v>24.531729692580548</v>
      </c>
      <c r="N46" s="59">
        <f t="shared" si="17"/>
        <v>28.30374561215023</v>
      </c>
      <c r="O46" s="59">
        <f t="shared" si="17"/>
        <v>33.555572215392324</v>
      </c>
      <c r="P46" s="59">
        <f t="shared" si="17"/>
        <v>38.757262285307554</v>
      </c>
      <c r="Q46" s="59">
        <f t="shared" si="17"/>
        <v>39.78111310973397</v>
      </c>
      <c r="R46" s="9"/>
      <c r="S46" s="9"/>
      <c r="T46" s="9"/>
      <c r="U46" s="17"/>
    </row>
    <row r="47" spans="1:21" s="12" customFormat="1" ht="25.5" customHeight="1">
      <c r="A47" s="17"/>
      <c r="B47" s="9" t="s">
        <v>72</v>
      </c>
      <c r="C47" s="34"/>
      <c r="D47" s="49"/>
      <c r="E47" s="48">
        <f aca="true" t="shared" si="18" ref="E47:Q47">E23/$D23-1</f>
        <v>0.005310939400783976</v>
      </c>
      <c r="F47" s="48">
        <f t="shared" si="18"/>
        <v>0.03747482749258868</v>
      </c>
      <c r="G47" s="48">
        <f t="shared" si="18"/>
        <v>0.09079988195289146</v>
      </c>
      <c r="H47" s="48">
        <f t="shared" si="18"/>
        <v>0.14033907463266115</v>
      </c>
      <c r="I47" s="48">
        <f t="shared" si="18"/>
        <v>0.17930055624673735</v>
      </c>
      <c r="J47" s="48">
        <f t="shared" si="18"/>
        <v>0.26822165029138856</v>
      </c>
      <c r="K47" s="48">
        <f t="shared" si="18"/>
        <v>0.3093261258625486</v>
      </c>
      <c r="L47" s="48">
        <f t="shared" si="18"/>
        <v>0.34267199036041607</v>
      </c>
      <c r="M47" s="48">
        <f t="shared" si="18"/>
        <v>0.3522606982081604</v>
      </c>
      <c r="N47" s="48">
        <f t="shared" si="18"/>
        <v>0.3985220705306809</v>
      </c>
      <c r="O47" s="48">
        <f t="shared" si="18"/>
        <v>0.4859988601503171</v>
      </c>
      <c r="P47" s="48">
        <f t="shared" si="18"/>
        <v>0.6048910520199275</v>
      </c>
      <c r="Q47" s="48">
        <f t="shared" si="18"/>
        <v>0.6164573441253043</v>
      </c>
      <c r="R47" s="9"/>
      <c r="S47" s="9"/>
      <c r="T47" s="9"/>
      <c r="U47" s="17"/>
    </row>
    <row r="48" spans="1:21" s="12" customFormat="1" ht="12.75" customHeight="1">
      <c r="A48" s="17"/>
      <c r="B48" s="5" t="s">
        <v>46</v>
      </c>
      <c r="C48" s="34"/>
      <c r="D48" s="46"/>
      <c r="E48" s="48"/>
      <c r="F48" s="48"/>
      <c r="G48" s="48"/>
      <c r="H48" s="48"/>
      <c r="I48" s="48"/>
      <c r="J48" s="48"/>
      <c r="K48" s="48"/>
      <c r="L48" s="48"/>
      <c r="M48" s="48"/>
      <c r="N48" s="48"/>
      <c r="O48" s="48"/>
      <c r="P48" s="48"/>
      <c r="Q48" s="48"/>
      <c r="R48" s="9"/>
      <c r="S48" s="9"/>
      <c r="T48" s="9"/>
      <c r="U48" s="17"/>
    </row>
    <row r="49" spans="1:21" s="12" customFormat="1" ht="12.75" customHeight="1">
      <c r="A49" s="17"/>
      <c r="B49" s="14" t="s">
        <v>47</v>
      </c>
      <c r="C49" s="34"/>
      <c r="D49" s="46"/>
      <c r="E49" s="49">
        <f aca="true" t="shared" si="19" ref="E49:Q50">E25/$D25-1</f>
        <v>-0.016614734852258062</v>
      </c>
      <c r="F49" s="49">
        <f t="shared" si="19"/>
        <v>-0.0024612573835710583</v>
      </c>
      <c r="G49" s="49">
        <f t="shared" si="19"/>
        <v>0.0466831996097794</v>
      </c>
      <c r="H49" s="49">
        <f t="shared" si="19"/>
        <v>0.07870353952513454</v>
      </c>
      <c r="I49" s="49">
        <f t="shared" si="19"/>
        <v>0.11472750527341136</v>
      </c>
      <c r="J49" s="49">
        <f t="shared" si="19"/>
        <v>0.25910008077628555</v>
      </c>
      <c r="K49" s="49">
        <f t="shared" si="19"/>
        <v>0.28481705898639675</v>
      </c>
      <c r="L49" s="49">
        <f t="shared" si="19"/>
        <v>0.3007832779901738</v>
      </c>
      <c r="M49" s="49">
        <f t="shared" si="19"/>
        <v>0.3125799001467502</v>
      </c>
      <c r="N49" s="49">
        <f t="shared" si="19"/>
        <v>0.3443116630627121</v>
      </c>
      <c r="O49" s="49">
        <f t="shared" si="19"/>
        <v>0.4361598752659097</v>
      </c>
      <c r="P49" s="49">
        <f t="shared" si="19"/>
        <v>0.593778009643291</v>
      </c>
      <c r="Q49" s="49">
        <f t="shared" si="19"/>
        <v>0.6003439879397547</v>
      </c>
      <c r="R49" s="9"/>
      <c r="S49" s="9"/>
      <c r="T49" s="9"/>
      <c r="U49" s="17"/>
    </row>
    <row r="50" spans="1:21" s="12" customFormat="1" ht="12.75" customHeight="1">
      <c r="A50" s="17"/>
      <c r="B50" s="62" t="s">
        <v>77</v>
      </c>
      <c r="C50" s="34"/>
      <c r="D50" s="46"/>
      <c r="E50" s="49">
        <f t="shared" si="19"/>
        <v>-0.002014342471688191</v>
      </c>
      <c r="F50" s="49">
        <f t="shared" si="19"/>
        <v>0.12245555651277451</v>
      </c>
      <c r="G50" s="49">
        <f t="shared" si="19"/>
        <v>0.4892900377923113</v>
      </c>
      <c r="H50" s="49">
        <f t="shared" si="19"/>
        <v>0.7546408913487892</v>
      </c>
      <c r="I50" s="49">
        <f t="shared" si="19"/>
        <v>0.952256279808225</v>
      </c>
      <c r="J50" s="49">
        <f t="shared" si="19"/>
        <v>2.1338014831023955</v>
      </c>
      <c r="K50" s="49">
        <f t="shared" si="19"/>
        <v>2.3670650599750913</v>
      </c>
      <c r="L50" s="49">
        <f t="shared" si="19"/>
        <v>2.3859218539434774</v>
      </c>
      <c r="M50" s="49">
        <f t="shared" si="19"/>
        <v>2.4381118845552763</v>
      </c>
      <c r="N50" s="49">
        <f t="shared" si="19"/>
        <v>2.514696216009752</v>
      </c>
      <c r="O50" s="49">
        <f t="shared" si="19"/>
        <v>3.0126313685376678</v>
      </c>
      <c r="P50" s="49">
        <f t="shared" si="19"/>
        <v>3.4012334094351324</v>
      </c>
      <c r="Q50" s="49">
        <f t="shared" si="19"/>
        <v>3.43104070312633</v>
      </c>
      <c r="R50" s="9"/>
      <c r="S50" s="9"/>
      <c r="T50" s="9"/>
      <c r="U50" s="17"/>
    </row>
    <row r="51" spans="1:21" s="12" customFormat="1" ht="12.75" customHeight="1">
      <c r="A51" s="17"/>
      <c r="B51" s="14" t="s">
        <v>48</v>
      </c>
      <c r="C51" s="34"/>
      <c r="D51" s="46"/>
      <c r="E51" s="49">
        <f aca="true" t="shared" si="20" ref="E51:Q51">E27/$D27-1</f>
        <v>0.02586881706073374</v>
      </c>
      <c r="F51" s="49">
        <f t="shared" si="20"/>
        <v>0.07491956636932184</v>
      </c>
      <c r="G51" s="49">
        <f t="shared" si="20"/>
        <v>0.13216441870125295</v>
      </c>
      <c r="H51" s="49">
        <f t="shared" si="20"/>
        <v>0.1981295797556799</v>
      </c>
      <c r="I51" s="49">
        <f t="shared" si="20"/>
        <v>0.23984532521114676</v>
      </c>
      <c r="J51" s="49">
        <f t="shared" si="20"/>
        <v>0.2767741859167048</v>
      </c>
      <c r="K51" s="49">
        <f t="shared" si="20"/>
        <v>0.3323062355086428</v>
      </c>
      <c r="L51" s="49">
        <f t="shared" si="20"/>
        <v>0.38194754532405817</v>
      </c>
      <c r="M51" s="49">
        <f t="shared" si="20"/>
        <v>0.38946607591199434</v>
      </c>
      <c r="N51" s="49">
        <f t="shared" si="20"/>
        <v>0.4493506522089805</v>
      </c>
      <c r="O51" s="49">
        <f t="shared" si="20"/>
        <v>0.5327287231467805</v>
      </c>
      <c r="P51" s="49">
        <f t="shared" si="20"/>
        <v>0.6153108257961908</v>
      </c>
      <c r="Q51" s="49">
        <f t="shared" si="20"/>
        <v>0.6315654954793162</v>
      </c>
      <c r="R51" s="9"/>
      <c r="S51" s="9"/>
      <c r="T51" s="9"/>
      <c r="U51" s="17"/>
    </row>
    <row r="52" spans="1:21" s="12" customFormat="1" ht="25.5" customHeight="1">
      <c r="A52" s="17"/>
      <c r="B52" s="9" t="s">
        <v>85</v>
      </c>
      <c r="C52" s="34"/>
      <c r="D52" s="46"/>
      <c r="E52" s="47">
        <f aca="true" t="shared" si="21" ref="E52:Q52">E42*1000000/E$74</f>
        <v>27.776103883123128</v>
      </c>
      <c r="F52" s="47">
        <f t="shared" si="21"/>
        <v>194.50892173162728</v>
      </c>
      <c r="G52" s="47">
        <f t="shared" si="21"/>
        <v>467.31192780332157</v>
      </c>
      <c r="H52" s="47">
        <f t="shared" si="21"/>
        <v>715.7515674774252</v>
      </c>
      <c r="I52" s="47">
        <f t="shared" si="21"/>
        <v>907.0322131288428</v>
      </c>
      <c r="J52" s="47">
        <f t="shared" si="21"/>
        <v>1347.3655818782925</v>
      </c>
      <c r="K52" s="47">
        <f t="shared" si="21"/>
        <v>1542.9870395616806</v>
      </c>
      <c r="L52" s="47">
        <f t="shared" si="21"/>
        <v>1694.1251275261375</v>
      </c>
      <c r="M52" s="47">
        <f t="shared" si="21"/>
        <v>1726.1820875321632</v>
      </c>
      <c r="N52" s="47">
        <f t="shared" si="21"/>
        <v>1935.8544692325672</v>
      </c>
      <c r="O52" s="47">
        <f t="shared" si="21"/>
        <v>2338.996246270311</v>
      </c>
      <c r="P52" s="47">
        <f t="shared" si="21"/>
        <v>2881.3136133876483</v>
      </c>
      <c r="Q52" s="47">
        <f t="shared" si="21"/>
        <v>2906.573163782116</v>
      </c>
      <c r="R52" s="9"/>
      <c r="S52" s="9"/>
      <c r="T52" s="9"/>
      <c r="U52" s="17" t="s">
        <v>87</v>
      </c>
    </row>
    <row r="53" spans="1:21" s="12" customFormat="1" ht="12.75" customHeight="1">
      <c r="A53" s="17"/>
      <c r="B53" s="5" t="s">
        <v>46</v>
      </c>
      <c r="C53" s="34"/>
      <c r="D53" s="46"/>
      <c r="E53" s="46"/>
      <c r="F53" s="46"/>
      <c r="G53" s="46"/>
      <c r="H53" s="46"/>
      <c r="I53" s="46"/>
      <c r="J53" s="46"/>
      <c r="K53" s="46"/>
      <c r="L53" s="46"/>
      <c r="M53" s="46"/>
      <c r="N53" s="46"/>
      <c r="O53" s="46"/>
      <c r="P53" s="46"/>
      <c r="Q53" s="46"/>
      <c r="R53" s="9"/>
      <c r="S53" s="9"/>
      <c r="T53" s="9"/>
      <c r="U53" s="17"/>
    </row>
    <row r="54" spans="1:21" s="12" customFormat="1" ht="12.75" customHeight="1">
      <c r="A54" s="17"/>
      <c r="B54" s="14" t="s">
        <v>47</v>
      </c>
      <c r="C54" s="46"/>
      <c r="D54" s="46"/>
      <c r="E54" s="46">
        <f aca="true" t="shared" si="22" ref="E54:Q54">E44*1000000/E$74</f>
        <v>-42.0485335561587</v>
      </c>
      <c r="F54" s="46">
        <f t="shared" si="22"/>
        <v>-6.181791793485557</v>
      </c>
      <c r="G54" s="46">
        <f t="shared" si="22"/>
        <v>116.2624992055833</v>
      </c>
      <c r="H54" s="46">
        <f t="shared" si="22"/>
        <v>194.23854723519614</v>
      </c>
      <c r="I54" s="46">
        <f t="shared" si="22"/>
        <v>280.8446027736575</v>
      </c>
      <c r="J54" s="46">
        <f t="shared" si="22"/>
        <v>629.8202572974477</v>
      </c>
      <c r="K54" s="46">
        <f t="shared" si="22"/>
        <v>687.4943465122005</v>
      </c>
      <c r="L54" s="46">
        <f t="shared" si="22"/>
        <v>719.5782413329483</v>
      </c>
      <c r="M54" s="46">
        <f t="shared" si="22"/>
        <v>741.2094025333463</v>
      </c>
      <c r="N54" s="46">
        <f t="shared" si="22"/>
        <v>809.3372309380308</v>
      </c>
      <c r="O54" s="46">
        <f t="shared" si="22"/>
        <v>1015.7748173735749</v>
      </c>
      <c r="P54" s="46">
        <f t="shared" si="22"/>
        <v>1368.6579937909132</v>
      </c>
      <c r="Q54" s="46">
        <f t="shared" si="22"/>
        <v>1369.7327886716666</v>
      </c>
      <c r="R54" s="9"/>
      <c r="S54" s="9"/>
      <c r="T54" s="9"/>
      <c r="U54" s="17"/>
    </row>
    <row r="55" spans="1:21" s="12" customFormat="1" ht="12.75" customHeight="1">
      <c r="A55" s="17"/>
      <c r="B55" s="62" t="s">
        <v>77</v>
      </c>
      <c r="C55" s="46"/>
      <c r="D55" s="46"/>
      <c r="E55" s="46">
        <f aca="true" t="shared" si="23" ref="E55:Q55">E45*1000000/E$74</f>
        <v>-0.5825610931871772</v>
      </c>
      <c r="F55" s="46">
        <f t="shared" si="23"/>
        <v>35.14686274387165</v>
      </c>
      <c r="G55" s="46">
        <f t="shared" si="23"/>
        <v>139.2503004027323</v>
      </c>
      <c r="H55" s="46">
        <f t="shared" si="23"/>
        <v>212.82969305027666</v>
      </c>
      <c r="I55" s="46">
        <f t="shared" si="23"/>
        <v>266.380914029169</v>
      </c>
      <c r="J55" s="46">
        <f t="shared" si="23"/>
        <v>592.7257797139919</v>
      </c>
      <c r="K55" s="46">
        <f t="shared" si="23"/>
        <v>652.926139721287</v>
      </c>
      <c r="L55" s="46">
        <f t="shared" si="23"/>
        <v>652.2758164674101</v>
      </c>
      <c r="M55" s="46">
        <f t="shared" si="23"/>
        <v>660.6694583694813</v>
      </c>
      <c r="N55" s="46">
        <f t="shared" si="23"/>
        <v>675.4824046441962</v>
      </c>
      <c r="O55" s="46">
        <f t="shared" si="23"/>
        <v>801.7675093201104</v>
      </c>
      <c r="P55" s="46">
        <f t="shared" si="23"/>
        <v>895.896814569629</v>
      </c>
      <c r="Q55" s="46">
        <f t="shared" si="23"/>
        <v>894.565785731951</v>
      </c>
      <c r="R55" s="9"/>
      <c r="S55" s="9"/>
      <c r="T55" s="9"/>
      <c r="U55" s="17"/>
    </row>
    <row r="56" spans="1:21" s="12" customFormat="1" ht="12.75" customHeight="1">
      <c r="A56" s="17"/>
      <c r="B56" s="14" t="s">
        <v>48</v>
      </c>
      <c r="C56" s="34"/>
      <c r="D56" s="46"/>
      <c r="E56" s="46">
        <f aca="true" t="shared" si="24" ref="E56:Q56">E46*1000000/E$74</f>
        <v>69.82463743928183</v>
      </c>
      <c r="F56" s="46">
        <f t="shared" si="24"/>
        <v>200.69071352511256</v>
      </c>
      <c r="G56" s="46">
        <f t="shared" si="24"/>
        <v>351.0494285977374</v>
      </c>
      <c r="H56" s="46">
        <f t="shared" si="24"/>
        <v>521.5130202422279</v>
      </c>
      <c r="I56" s="46">
        <f t="shared" si="24"/>
        <v>626.1876103551842</v>
      </c>
      <c r="J56" s="46">
        <f t="shared" si="24"/>
        <v>717.5453245808447</v>
      </c>
      <c r="K56" s="46">
        <f t="shared" si="24"/>
        <v>855.4926930494788</v>
      </c>
      <c r="L56" s="46">
        <f t="shared" si="24"/>
        <v>974.5468861931888</v>
      </c>
      <c r="M56" s="46">
        <f t="shared" si="24"/>
        <v>984.9726849988174</v>
      </c>
      <c r="N56" s="46">
        <f t="shared" si="24"/>
        <v>1126.5172382945366</v>
      </c>
      <c r="O56" s="46">
        <f t="shared" si="24"/>
        <v>1323.2214288967357</v>
      </c>
      <c r="P56" s="46">
        <f t="shared" si="24"/>
        <v>1512.6556195967355</v>
      </c>
      <c r="Q56" s="46">
        <f t="shared" si="24"/>
        <v>1536.8403751104488</v>
      </c>
      <c r="R56" s="9"/>
      <c r="S56" s="9"/>
      <c r="T56" s="9"/>
      <c r="U56" s="17"/>
    </row>
    <row r="57" spans="1:21" s="12" customFormat="1" ht="12.75" customHeight="1">
      <c r="A57" s="17"/>
      <c r="B57" s="14"/>
      <c r="C57" s="34"/>
      <c r="D57" s="46"/>
      <c r="E57" s="46"/>
      <c r="F57" s="46"/>
      <c r="G57" s="46"/>
      <c r="H57" s="46"/>
      <c r="I57" s="46"/>
      <c r="J57" s="46"/>
      <c r="K57" s="46"/>
      <c r="L57" s="46"/>
      <c r="M57" s="46"/>
      <c r="N57" s="46"/>
      <c r="O57" s="46"/>
      <c r="P57" s="46"/>
      <c r="Q57" s="46"/>
      <c r="R57" s="9"/>
      <c r="S57" s="9"/>
      <c r="T57" s="9"/>
      <c r="U57" s="17"/>
    </row>
    <row r="58" spans="1:21" s="12" customFormat="1" ht="25.5" customHeight="1">
      <c r="A58" s="9" t="s">
        <v>63</v>
      </c>
      <c r="B58" s="14"/>
      <c r="C58" s="34"/>
      <c r="D58" s="46"/>
      <c r="E58" s="46"/>
      <c r="F58" s="46"/>
      <c r="G58" s="46"/>
      <c r="H58" s="46"/>
      <c r="I58" s="46"/>
      <c r="J58" s="46"/>
      <c r="K58" s="46"/>
      <c r="L58" s="46"/>
      <c r="M58" s="46"/>
      <c r="N58" s="46"/>
      <c r="O58" s="46"/>
      <c r="P58" s="46"/>
      <c r="Q58" s="46"/>
      <c r="R58" s="9"/>
      <c r="S58" s="9"/>
      <c r="T58" s="9"/>
      <c r="U58" s="17"/>
    </row>
    <row r="59" spans="1:21" s="12" customFormat="1" ht="25.5" customHeight="1">
      <c r="A59" s="17"/>
      <c r="B59" s="9" t="s">
        <v>55</v>
      </c>
      <c r="C59" s="54">
        <f aca="true" t="shared" si="25" ref="C59:Q59">C17/C$75</f>
        <v>0.27400989596786623</v>
      </c>
      <c r="D59" s="54">
        <f t="shared" si="25"/>
        <v>0.2725409883118157</v>
      </c>
      <c r="E59" s="54">
        <f t="shared" si="25"/>
        <v>0.27213942484668746</v>
      </c>
      <c r="F59" s="54">
        <f t="shared" si="25"/>
        <v>0.2758597115821674</v>
      </c>
      <c r="G59" s="54">
        <f t="shared" si="25"/>
        <v>0.2928097847799709</v>
      </c>
      <c r="H59" s="54">
        <f t="shared" si="25"/>
        <v>0.27371298735880756</v>
      </c>
      <c r="I59" s="54">
        <f t="shared" si="25"/>
        <v>0.2682914165454293</v>
      </c>
      <c r="J59" s="54">
        <f t="shared" si="25"/>
        <v>0.2726655524372405</v>
      </c>
      <c r="K59" s="54">
        <f t="shared" si="25"/>
        <v>0.2678657285344798</v>
      </c>
      <c r="L59" s="54">
        <f t="shared" si="25"/>
        <v>0.2642299535446446</v>
      </c>
      <c r="M59" s="54">
        <f t="shared" si="25"/>
        <v>0.26010363304156175</v>
      </c>
      <c r="N59" s="54">
        <f t="shared" si="25"/>
        <v>0.259882301282451</v>
      </c>
      <c r="O59" s="54">
        <f t="shared" si="25"/>
        <v>0.26249256447002234</v>
      </c>
      <c r="P59" s="54">
        <f t="shared" si="25"/>
        <v>0.2703987979274211</v>
      </c>
      <c r="Q59" s="54">
        <f t="shared" si="25"/>
        <v>0.2723337357337838</v>
      </c>
      <c r="R59" s="9"/>
      <c r="S59" s="9"/>
      <c r="T59" s="9"/>
      <c r="U59" s="17" t="s">
        <v>83</v>
      </c>
    </row>
    <row r="60" spans="1:21" s="12" customFormat="1" ht="12.75" customHeight="1">
      <c r="A60" s="17"/>
      <c r="B60" s="5" t="s">
        <v>46</v>
      </c>
      <c r="C60" s="34"/>
      <c r="D60" s="46"/>
      <c r="E60" s="46"/>
      <c r="F60" s="46"/>
      <c r="G60" s="46"/>
      <c r="H60" s="46"/>
      <c r="I60" s="46"/>
      <c r="J60" s="46"/>
      <c r="K60" s="46"/>
      <c r="L60" s="46"/>
      <c r="M60" s="46"/>
      <c r="N60" s="46"/>
      <c r="O60" s="46"/>
      <c r="P60" s="46"/>
      <c r="Q60" s="46"/>
      <c r="R60" s="9"/>
      <c r="S60" s="9"/>
      <c r="T60" s="9"/>
      <c r="U60" s="17"/>
    </row>
    <row r="61" spans="1:21" s="12" customFormat="1" ht="12.75" customHeight="1">
      <c r="A61" s="17"/>
      <c r="B61" s="14" t="s">
        <v>47</v>
      </c>
      <c r="C61" s="53">
        <f aca="true" t="shared" si="26" ref="C61:Q61">C19/C$75</f>
        <v>0.13677306979514098</v>
      </c>
      <c r="D61" s="53">
        <f t="shared" si="26"/>
        <v>0.1318831416570592</v>
      </c>
      <c r="E61" s="53">
        <f t="shared" si="26"/>
        <v>0.12881671162739225</v>
      </c>
      <c r="F61" s="53">
        <f t="shared" si="26"/>
        <v>0.12835061066165224</v>
      </c>
      <c r="G61" s="53">
        <f t="shared" si="26"/>
        <v>0.13596064434625973</v>
      </c>
      <c r="H61" s="53">
        <f t="shared" si="26"/>
        <v>0.12529131288844583</v>
      </c>
      <c r="I61" s="53">
        <f t="shared" si="26"/>
        <v>0.12271805122877932</v>
      </c>
      <c r="J61" s="53">
        <f t="shared" si="26"/>
        <v>0.13099442738826655</v>
      </c>
      <c r="K61" s="53">
        <f t="shared" si="26"/>
        <v>0.12719442330044536</v>
      </c>
      <c r="L61" s="53">
        <f t="shared" si="26"/>
        <v>0.12387239150131524</v>
      </c>
      <c r="M61" s="53">
        <f t="shared" si="26"/>
        <v>0.12217130123727174</v>
      </c>
      <c r="N61" s="53">
        <f t="shared" si="26"/>
        <v>0.12088288143207783</v>
      </c>
      <c r="O61" s="53">
        <f t="shared" si="26"/>
        <v>0.12276053601884805</v>
      </c>
      <c r="P61" s="53">
        <f t="shared" si="26"/>
        <v>0.12994048663880628</v>
      </c>
      <c r="Q61" s="53">
        <f t="shared" si="26"/>
        <v>0.13046919871729962</v>
      </c>
      <c r="R61" s="9"/>
      <c r="S61" s="9"/>
      <c r="T61" s="9"/>
      <c r="U61" s="17"/>
    </row>
    <row r="62" spans="1:21" s="12" customFormat="1" ht="12.75" customHeight="1">
      <c r="A62" s="17"/>
      <c r="B62" s="62" t="s">
        <v>77</v>
      </c>
      <c r="C62" s="53">
        <f aca="true" t="shared" si="27" ref="C62:Q62">C12/C$75</f>
        <v>0.015105237492083595</v>
      </c>
      <c r="D62" s="53">
        <f t="shared" si="27"/>
        <v>0.015070928571428572</v>
      </c>
      <c r="E62" s="53">
        <f t="shared" si="27"/>
        <v>0.014939069205197945</v>
      </c>
      <c r="F62" s="53">
        <f t="shared" si="27"/>
        <v>0.01650395568794158</v>
      </c>
      <c r="G62" s="53">
        <f t="shared" si="27"/>
        <v>0.022106906406030635</v>
      </c>
      <c r="H62" s="53">
        <f t="shared" si="27"/>
        <v>0.023289374789136553</v>
      </c>
      <c r="I62" s="53">
        <f t="shared" si="27"/>
        <v>0.024559939274161155</v>
      </c>
      <c r="J62" s="53">
        <f t="shared" si="27"/>
        <v>0.03725759162188748</v>
      </c>
      <c r="K62" s="53">
        <f t="shared" si="27"/>
        <v>0.03809158216130351</v>
      </c>
      <c r="L62" s="53">
        <f t="shared" si="27"/>
        <v>0.036846584309088055</v>
      </c>
      <c r="M62" s="53">
        <f t="shared" si="27"/>
        <v>0.03656909249675643</v>
      </c>
      <c r="N62" s="53">
        <f t="shared" si="27"/>
        <v>0.03611630884466415</v>
      </c>
      <c r="O62" s="53">
        <f t="shared" si="27"/>
        <v>0.039195479201297956</v>
      </c>
      <c r="P62" s="53">
        <f t="shared" si="27"/>
        <v>0.04100546932652679</v>
      </c>
      <c r="Q62" s="53">
        <f t="shared" si="27"/>
        <v>0.04128108650755441</v>
      </c>
      <c r="R62" s="9"/>
      <c r="S62" s="9"/>
      <c r="T62" s="9"/>
      <c r="U62" s="17"/>
    </row>
    <row r="63" spans="1:21" s="12" customFormat="1" ht="12.75" customHeight="1">
      <c r="A63" s="17"/>
      <c r="B63" s="14" t="s">
        <v>48</v>
      </c>
      <c r="C63" s="53">
        <f aca="true" t="shared" si="28" ref="C63:Q63">C20/C$75</f>
        <v>0.13723682617272526</v>
      </c>
      <c r="D63" s="53">
        <f t="shared" si="28"/>
        <v>0.14065784665475656</v>
      </c>
      <c r="E63" s="53">
        <f t="shared" si="28"/>
        <v>0.14332271321929518</v>
      </c>
      <c r="F63" s="53">
        <f t="shared" si="28"/>
        <v>0.1475091009205151</v>
      </c>
      <c r="G63" s="53">
        <f t="shared" si="28"/>
        <v>0.15684914043371112</v>
      </c>
      <c r="H63" s="53">
        <f t="shared" si="28"/>
        <v>0.14842167447036167</v>
      </c>
      <c r="I63" s="53">
        <f t="shared" si="28"/>
        <v>0.14557336531665</v>
      </c>
      <c r="J63" s="53">
        <f t="shared" si="28"/>
        <v>0.14167112504897392</v>
      </c>
      <c r="K63" s="53">
        <f t="shared" si="28"/>
        <v>0.14067130523403448</v>
      </c>
      <c r="L63" s="53">
        <f t="shared" si="28"/>
        <v>0.14035756204332936</v>
      </c>
      <c r="M63" s="53">
        <f t="shared" si="28"/>
        <v>0.13793233180429</v>
      </c>
      <c r="N63" s="53">
        <f t="shared" si="28"/>
        <v>0.13899941985037312</v>
      </c>
      <c r="O63" s="53">
        <f t="shared" si="28"/>
        <v>0.13973202845117427</v>
      </c>
      <c r="P63" s="53">
        <f t="shared" si="28"/>
        <v>0.14045831128861486</v>
      </c>
      <c r="Q63" s="53">
        <f t="shared" si="28"/>
        <v>0.14186453701648416</v>
      </c>
      <c r="R63" s="9"/>
      <c r="S63" s="9"/>
      <c r="T63" s="9"/>
      <c r="U63" s="17"/>
    </row>
    <row r="64" spans="1:21" s="12" customFormat="1" ht="12.75" customHeight="1">
      <c r="A64" s="17"/>
      <c r="B64" s="14"/>
      <c r="C64" s="53"/>
      <c r="D64" s="53"/>
      <c r="E64" s="53"/>
      <c r="F64" s="53"/>
      <c r="G64" s="53"/>
      <c r="H64" s="53"/>
      <c r="I64" s="53"/>
      <c r="J64" s="53"/>
      <c r="K64" s="53"/>
      <c r="L64" s="53"/>
      <c r="M64" s="53"/>
      <c r="N64" s="53"/>
      <c r="O64" s="53"/>
      <c r="P64" s="53"/>
      <c r="Q64" s="53"/>
      <c r="R64" s="9"/>
      <c r="S64" s="9"/>
      <c r="T64" s="9"/>
      <c r="U64" s="17"/>
    </row>
    <row r="65" spans="1:21" s="12" customFormat="1" ht="25.5" customHeight="1">
      <c r="A65" s="9" t="s">
        <v>81</v>
      </c>
      <c r="B65" s="14"/>
      <c r="C65" s="34"/>
      <c r="D65" s="46"/>
      <c r="E65" s="46"/>
      <c r="F65" s="46"/>
      <c r="G65" s="46"/>
      <c r="H65" s="46"/>
      <c r="I65" s="46"/>
      <c r="J65" s="46"/>
      <c r="K65" s="46"/>
      <c r="L65" s="46"/>
      <c r="M65" s="46"/>
      <c r="N65" s="46"/>
      <c r="O65" s="46"/>
      <c r="P65" s="46"/>
      <c r="Q65" s="46"/>
      <c r="R65" s="9"/>
      <c r="S65" s="9"/>
      <c r="T65" s="9"/>
      <c r="U65" s="17"/>
    </row>
    <row r="66" spans="1:21" s="12" customFormat="1" ht="25.5" customHeight="1">
      <c r="A66" s="17"/>
      <c r="B66" s="9" t="s">
        <v>55</v>
      </c>
      <c r="C66" s="54">
        <f aca="true" t="shared" si="29" ref="C66:Q66">C17/C$76</f>
        <v>0.10812445429625049</v>
      </c>
      <c r="D66" s="54">
        <f t="shared" si="29"/>
        <v>0.10344038057365407</v>
      </c>
      <c r="E66" s="54">
        <f t="shared" si="29"/>
        <v>0.10081449618103305</v>
      </c>
      <c r="F66" s="54">
        <f t="shared" si="29"/>
        <v>0.10014408276166646</v>
      </c>
      <c r="G66" s="54">
        <f t="shared" si="29"/>
        <v>0.10132617002887959</v>
      </c>
      <c r="H66" s="54">
        <f t="shared" si="29"/>
        <v>0.10349161575756341</v>
      </c>
      <c r="I66" s="54">
        <f t="shared" si="29"/>
        <v>0.10398738898903177</v>
      </c>
      <c r="J66" s="54">
        <f t="shared" si="29"/>
        <v>0.10751658388449765</v>
      </c>
      <c r="K66" s="54">
        <f t="shared" si="29"/>
        <v>0.10863180096328952</v>
      </c>
      <c r="L66" s="54">
        <f t="shared" si="29"/>
        <v>0.10772453376274312</v>
      </c>
      <c r="M66" s="54">
        <f t="shared" si="29"/>
        <v>0.10597229854274486</v>
      </c>
      <c r="N66" s="54">
        <f t="shared" si="29"/>
        <v>0.10586550039086588</v>
      </c>
      <c r="O66" s="54">
        <f t="shared" si="29"/>
        <v>0.11641810718467406</v>
      </c>
      <c r="P66" s="54">
        <f t="shared" si="29"/>
        <v>0.12822251273876087</v>
      </c>
      <c r="Q66" s="54">
        <f t="shared" si="29"/>
        <v>0.12709973887029016</v>
      </c>
      <c r="R66" s="9"/>
      <c r="S66" s="9"/>
      <c r="T66" s="9"/>
      <c r="U66" s="17" t="s">
        <v>82</v>
      </c>
    </row>
    <row r="67" spans="1:21" s="12" customFormat="1" ht="12.75" customHeight="1">
      <c r="A67" s="17"/>
      <c r="B67" s="5" t="s">
        <v>46</v>
      </c>
      <c r="C67" s="34"/>
      <c r="D67" s="34"/>
      <c r="E67" s="34"/>
      <c r="F67" s="34"/>
      <c r="G67" s="34"/>
      <c r="H67" s="34"/>
      <c r="I67" s="34"/>
      <c r="J67" s="34"/>
      <c r="K67" s="34"/>
      <c r="L67" s="34"/>
      <c r="M67" s="34"/>
      <c r="N67" s="34"/>
      <c r="O67" s="34"/>
      <c r="P67" s="34"/>
      <c r="Q67" s="34"/>
      <c r="R67" s="9"/>
      <c r="S67" s="9"/>
      <c r="T67" s="9"/>
      <c r="U67" s="17"/>
    </row>
    <row r="68" spans="1:21" s="12" customFormat="1" ht="12.75" customHeight="1">
      <c r="A68" s="17"/>
      <c r="B68" s="14" t="s">
        <v>47</v>
      </c>
      <c r="C68" s="53">
        <f aca="true" t="shared" si="30" ref="C68:Q68">C19/C$76</f>
        <v>0.053970727888444155</v>
      </c>
      <c r="D68" s="53">
        <f t="shared" si="30"/>
        <v>0.05005501172046603</v>
      </c>
      <c r="E68" s="53">
        <f t="shared" si="30"/>
        <v>0.04772036205238951</v>
      </c>
      <c r="F68" s="53">
        <f t="shared" si="30"/>
        <v>0.04659453206447068</v>
      </c>
      <c r="G68" s="53">
        <f t="shared" si="30"/>
        <v>0.04704887637760214</v>
      </c>
      <c r="H68" s="53">
        <f t="shared" si="30"/>
        <v>0.047372981955780956</v>
      </c>
      <c r="I68" s="53">
        <f t="shared" si="30"/>
        <v>0.047564435319689714</v>
      </c>
      <c r="J68" s="53">
        <f t="shared" si="30"/>
        <v>0.051653291788422866</v>
      </c>
      <c r="K68" s="53">
        <f t="shared" si="30"/>
        <v>0.05158315455736173</v>
      </c>
      <c r="L68" s="53">
        <f t="shared" si="30"/>
        <v>0.050501827826649234</v>
      </c>
      <c r="M68" s="53">
        <f t="shared" si="30"/>
        <v>0.04977544318269103</v>
      </c>
      <c r="N68" s="53">
        <f t="shared" si="30"/>
        <v>0.049242779013211675</v>
      </c>
      <c r="O68" s="53">
        <f t="shared" si="30"/>
        <v>0.05444553932087643</v>
      </c>
      <c r="P68" s="53">
        <f t="shared" si="30"/>
        <v>0.06161749176043768</v>
      </c>
      <c r="Q68" s="53">
        <f t="shared" si="30"/>
        <v>0.060890734094709735</v>
      </c>
      <c r="R68" s="9"/>
      <c r="S68" s="9"/>
      <c r="T68" s="9"/>
      <c r="U68" s="17"/>
    </row>
    <row r="69" spans="1:21" s="12" customFormat="1" ht="12.75" customHeight="1">
      <c r="A69" s="17"/>
      <c r="B69" s="62" t="s">
        <v>77</v>
      </c>
      <c r="C69" s="53">
        <f aca="true" t="shared" si="31" ref="C69:Q69">C12/C$76</f>
        <v>0.005960534947388676</v>
      </c>
      <c r="D69" s="53">
        <f t="shared" si="31"/>
        <v>0.005720029844624079</v>
      </c>
      <c r="E69" s="53">
        <f t="shared" si="31"/>
        <v>0.005534202683731251</v>
      </c>
      <c r="F69" s="53">
        <f t="shared" si="31"/>
        <v>0.00599135515233004</v>
      </c>
      <c r="G69" s="53">
        <f t="shared" si="31"/>
        <v>0.007650045434763119</v>
      </c>
      <c r="H69" s="53">
        <f t="shared" si="31"/>
        <v>0.008805775166786755</v>
      </c>
      <c r="I69" s="53">
        <f t="shared" si="31"/>
        <v>0.009519216051463738</v>
      </c>
      <c r="J69" s="53">
        <f t="shared" si="31"/>
        <v>0.014691290994197151</v>
      </c>
      <c r="K69" s="53">
        <f t="shared" si="31"/>
        <v>0.015447878287239992</v>
      </c>
      <c r="L69" s="53">
        <f t="shared" si="31"/>
        <v>0.015022070973401065</v>
      </c>
      <c r="M69" s="53">
        <f t="shared" si="31"/>
        <v>0.014899102877522247</v>
      </c>
      <c r="N69" s="53">
        <f t="shared" si="31"/>
        <v>0.014712318188824706</v>
      </c>
      <c r="O69" s="53">
        <f t="shared" si="31"/>
        <v>0.017383591447720753</v>
      </c>
      <c r="P69" s="53">
        <f t="shared" si="31"/>
        <v>0.019444702984555147</v>
      </c>
      <c r="Q69" s="53">
        <f t="shared" si="31"/>
        <v>0.01926612324123141</v>
      </c>
      <c r="R69" s="9"/>
      <c r="S69" s="9"/>
      <c r="T69" s="9"/>
      <c r="U69" s="17"/>
    </row>
    <row r="70" spans="1:21" s="12" customFormat="1" ht="12.75" customHeight="1">
      <c r="A70" s="17"/>
      <c r="B70" s="14" t="s">
        <v>48</v>
      </c>
      <c r="C70" s="53">
        <f aca="true" t="shared" si="32" ref="C70:Q70">C20/C$76</f>
        <v>0.054153726407806344</v>
      </c>
      <c r="D70" s="53">
        <f t="shared" si="32"/>
        <v>0.05338536885318803</v>
      </c>
      <c r="E70" s="53">
        <f t="shared" si="32"/>
        <v>0.05309413412864353</v>
      </c>
      <c r="F70" s="53">
        <f t="shared" si="32"/>
        <v>0.05354955069719577</v>
      </c>
      <c r="G70" s="53">
        <f t="shared" si="32"/>
        <v>0.05427729365127744</v>
      </c>
      <c r="H70" s="53">
        <f t="shared" si="32"/>
        <v>0.056118633801782454</v>
      </c>
      <c r="I70" s="53">
        <f t="shared" si="32"/>
        <v>0.05642295366934206</v>
      </c>
      <c r="J70" s="53">
        <f t="shared" si="32"/>
        <v>0.05586329209607478</v>
      </c>
      <c r="K70" s="53">
        <f t="shared" si="32"/>
        <v>0.05704864640592779</v>
      </c>
      <c r="L70" s="53">
        <f t="shared" si="32"/>
        <v>0.05722270593609388</v>
      </c>
      <c r="M70" s="53">
        <f t="shared" si="32"/>
        <v>0.05619685536005382</v>
      </c>
      <c r="N70" s="53">
        <f t="shared" si="32"/>
        <v>0.05662272137765421</v>
      </c>
      <c r="O70" s="53">
        <f t="shared" si="32"/>
        <v>0.06197256786379763</v>
      </c>
      <c r="P70" s="53">
        <f t="shared" si="32"/>
        <v>0.0666050209783232</v>
      </c>
      <c r="Q70" s="53">
        <f t="shared" si="32"/>
        <v>0.06620900477558044</v>
      </c>
      <c r="R70" s="9"/>
      <c r="S70" s="9"/>
      <c r="T70" s="9"/>
      <c r="U70" s="17"/>
    </row>
    <row r="71" spans="1:21" s="12" customFormat="1" ht="12.75" customHeight="1">
      <c r="A71" s="17"/>
      <c r="B71" s="14"/>
      <c r="C71" s="53"/>
      <c r="D71" s="53"/>
      <c r="E71" s="53"/>
      <c r="F71" s="53"/>
      <c r="G71" s="53"/>
      <c r="H71" s="53"/>
      <c r="I71" s="53"/>
      <c r="J71" s="53"/>
      <c r="K71" s="53"/>
      <c r="L71" s="53"/>
      <c r="M71" s="53"/>
      <c r="N71" s="53"/>
      <c r="O71" s="53"/>
      <c r="P71" s="53"/>
      <c r="Q71" s="53"/>
      <c r="R71" s="9"/>
      <c r="S71" s="9"/>
      <c r="T71" s="9"/>
      <c r="U71" s="17"/>
    </row>
    <row r="72" spans="1:21" s="12" customFormat="1" ht="25.5" customHeight="1">
      <c r="A72" s="9" t="s">
        <v>73</v>
      </c>
      <c r="B72" s="14"/>
      <c r="C72" s="53"/>
      <c r="D72" s="53"/>
      <c r="E72" s="53"/>
      <c r="F72" s="53"/>
      <c r="G72" s="53"/>
      <c r="H72" s="53"/>
      <c r="I72" s="53"/>
      <c r="J72" s="53"/>
      <c r="K72" s="53"/>
      <c r="L72" s="53"/>
      <c r="M72" s="53"/>
      <c r="N72" s="53"/>
      <c r="O72" s="53"/>
      <c r="P72" s="53"/>
      <c r="Q72" s="53"/>
      <c r="R72" s="9"/>
      <c r="S72" s="9"/>
      <c r="T72" s="9"/>
      <c r="U72" s="17"/>
    </row>
    <row r="73" spans="1:21" ht="12.75" customHeight="1">
      <c r="A73" s="4" t="s">
        <v>79</v>
      </c>
      <c r="B73" s="13" t="s">
        <v>28</v>
      </c>
      <c r="C73" s="21">
        <v>72.251</v>
      </c>
      <c r="D73" s="21">
        <v>73.703</v>
      </c>
      <c r="E73" s="21">
        <v>75.229</v>
      </c>
      <c r="F73" s="21">
        <v>76.573</v>
      </c>
      <c r="G73" s="21">
        <v>76.989</v>
      </c>
      <c r="H73" s="21">
        <v>78.457</v>
      </c>
      <c r="I73" s="21">
        <v>80.419</v>
      </c>
      <c r="J73" s="21">
        <v>82.193</v>
      </c>
      <c r="K73" s="16">
        <v>84.62</v>
      </c>
      <c r="L73" s="16">
        <v>86.555</v>
      </c>
      <c r="M73" s="16">
        <v>88.88</v>
      </c>
      <c r="N73" s="16">
        <v>91.095</v>
      </c>
      <c r="O73" s="16">
        <v>93.581</v>
      </c>
      <c r="P73" s="16">
        <v>94.989</v>
      </c>
      <c r="Q73" s="16">
        <v>97.715</v>
      </c>
      <c r="R73" s="16">
        <v>100</v>
      </c>
      <c r="S73" s="4">
        <v>102.5</v>
      </c>
      <c r="T73" s="4"/>
      <c r="U73" s="4" t="s">
        <v>29</v>
      </c>
    </row>
    <row r="74" spans="1:21" s="12" customFormat="1" ht="12.75" customHeight="1">
      <c r="A74" s="17" t="s">
        <v>30</v>
      </c>
      <c r="B74" s="5" t="s">
        <v>62</v>
      </c>
      <c r="C74" s="46">
        <v>23044</v>
      </c>
      <c r="D74" s="46">
        <v>23185</v>
      </c>
      <c r="E74" s="46">
        <v>23336</v>
      </c>
      <c r="F74" s="46">
        <v>23514</v>
      </c>
      <c r="G74" s="46">
        <v>23714</v>
      </c>
      <c r="H74" s="46">
        <v>23930</v>
      </c>
      <c r="I74" s="46">
        <v>24126</v>
      </c>
      <c r="J74" s="46">
        <v>24296</v>
      </c>
      <c r="K74" s="46">
        <v>24467</v>
      </c>
      <c r="L74" s="46">
        <f>AVERAGE(K74,M74)</f>
        <v>24686.5</v>
      </c>
      <c r="M74" s="46">
        <v>24906</v>
      </c>
      <c r="N74" s="46">
        <v>25125</v>
      </c>
      <c r="O74" s="46">
        <v>25359</v>
      </c>
      <c r="P74" s="46">
        <f>AVERAGE(O74,Q74)</f>
        <v>25622</v>
      </c>
      <c r="Q74" s="46">
        <f>AVERAGE(O74,S74)</f>
        <v>25885</v>
      </c>
      <c r="R74" s="60">
        <f>AVERAGE(Q74,S74)</f>
        <v>26148</v>
      </c>
      <c r="S74" s="60">
        <f>T74*0.8+O74*0.2</f>
        <v>26411</v>
      </c>
      <c r="T74" s="50">
        <v>26674</v>
      </c>
      <c r="U74" s="61" t="s">
        <v>88</v>
      </c>
    </row>
    <row r="75" spans="1:21" s="12" customFormat="1" ht="25.5" customHeight="1">
      <c r="A75" s="17" t="s">
        <v>31</v>
      </c>
      <c r="B75" s="5" t="s">
        <v>64</v>
      </c>
      <c r="C75" s="51">
        <v>315.8</v>
      </c>
      <c r="D75" s="51">
        <v>322</v>
      </c>
      <c r="E75" s="51">
        <v>330.9</v>
      </c>
      <c r="F75" s="51">
        <v>342.9</v>
      </c>
      <c r="G75" s="51">
        <v>341.5</v>
      </c>
      <c r="H75" s="51">
        <v>389.2</v>
      </c>
      <c r="I75" s="51">
        <v>420.9</v>
      </c>
      <c r="J75" s="51">
        <v>455.2</v>
      </c>
      <c r="K75" s="51">
        <v>492.5</v>
      </c>
      <c r="L75" s="51">
        <v>523.7</v>
      </c>
      <c r="M75" s="51">
        <v>550.2</v>
      </c>
      <c r="N75" s="51">
        <v>583.7</v>
      </c>
      <c r="O75" s="51">
        <v>630.8</v>
      </c>
      <c r="P75" s="51">
        <v>671.3</v>
      </c>
      <c r="Q75" s="51">
        <v>690.6</v>
      </c>
      <c r="R75" s="52"/>
      <c r="S75" s="9"/>
      <c r="T75" s="9"/>
      <c r="U75" s="22" t="s">
        <v>76</v>
      </c>
    </row>
    <row r="76" spans="1:21" s="12" customFormat="1" ht="12.75" customHeight="1">
      <c r="A76" s="17" t="s">
        <v>32</v>
      </c>
      <c r="B76" s="5" t="s">
        <v>80</v>
      </c>
      <c r="C76" s="59">
        <v>800.303</v>
      </c>
      <c r="D76" s="59">
        <v>848.394</v>
      </c>
      <c r="E76" s="59">
        <v>893.234</v>
      </c>
      <c r="F76" s="59">
        <v>944.562</v>
      </c>
      <c r="G76" s="59">
        <v>986.8580000000001</v>
      </c>
      <c r="H76" s="59">
        <v>1029.35</v>
      </c>
      <c r="I76" s="59">
        <v>1085.938</v>
      </c>
      <c r="J76" s="59">
        <v>1154.402</v>
      </c>
      <c r="K76" s="59">
        <v>1214.413</v>
      </c>
      <c r="L76" s="59">
        <v>1284.547</v>
      </c>
      <c r="M76" s="59">
        <v>1350.438</v>
      </c>
      <c r="N76" s="59">
        <v>1432.887</v>
      </c>
      <c r="O76" s="59">
        <v>1422.29</v>
      </c>
      <c r="P76" s="59">
        <v>1415.654</v>
      </c>
      <c r="Q76" s="59">
        <v>1479.733</v>
      </c>
      <c r="R76" s="52"/>
      <c r="S76" s="9"/>
      <c r="T76" s="9"/>
      <c r="U76" s="4" t="s">
        <v>29</v>
      </c>
    </row>
    <row r="77" spans="1:21" ht="13.5" thickBot="1">
      <c r="A77" s="4"/>
      <c r="B77" s="4"/>
      <c r="C77" s="29"/>
      <c r="D77" s="29"/>
      <c r="E77" s="29"/>
      <c r="F77" s="4"/>
      <c r="G77" s="4"/>
      <c r="H77" s="4"/>
      <c r="I77" s="4"/>
      <c r="J77" s="4"/>
      <c r="K77" s="4"/>
      <c r="L77" s="4"/>
      <c r="M77" s="4"/>
      <c r="N77" s="4"/>
      <c r="O77" s="4"/>
      <c r="P77" s="4"/>
      <c r="Q77" s="4"/>
      <c r="R77" s="4"/>
      <c r="S77" s="4"/>
      <c r="T77" s="4"/>
      <c r="U77" s="4"/>
    </row>
    <row r="78" spans="1:21" ht="12.75">
      <c r="A78" s="23"/>
      <c r="B78" s="23"/>
      <c r="C78" s="35"/>
      <c r="D78" s="35"/>
      <c r="E78" s="35"/>
      <c r="F78" s="23"/>
      <c r="G78" s="23"/>
      <c r="H78" s="23"/>
      <c r="I78" s="23"/>
      <c r="J78" s="23"/>
      <c r="K78" s="23"/>
      <c r="L78" s="23"/>
      <c r="M78" s="23"/>
      <c r="N78" s="23"/>
      <c r="O78" s="23"/>
      <c r="P78" s="23"/>
      <c r="Q78" s="23"/>
      <c r="R78" s="23"/>
      <c r="S78" s="23"/>
      <c r="T78" s="23"/>
      <c r="U78" s="23"/>
    </row>
    <row r="79" spans="1:21" ht="12.75">
      <c r="A79" s="4" t="s">
        <v>33</v>
      </c>
      <c r="B79" s="4"/>
      <c r="C79" s="29"/>
      <c r="D79" s="29"/>
      <c r="E79" s="29"/>
      <c r="F79" s="4"/>
      <c r="G79" s="4"/>
      <c r="H79" s="4"/>
      <c r="I79" s="4"/>
      <c r="J79" s="4"/>
      <c r="K79" s="4"/>
      <c r="L79" s="4"/>
      <c r="M79" s="4"/>
      <c r="N79" s="4"/>
      <c r="O79" s="4"/>
      <c r="P79" s="4"/>
      <c r="Q79" s="4"/>
      <c r="R79" s="4"/>
      <c r="S79" s="4"/>
      <c r="T79" s="4"/>
      <c r="U79" s="4"/>
    </row>
    <row r="80" spans="1:21" ht="39" customHeight="1">
      <c r="A80" s="24">
        <v>1</v>
      </c>
      <c r="B80" s="63" t="s">
        <v>57</v>
      </c>
      <c r="C80" s="63"/>
      <c r="D80" s="63"/>
      <c r="E80" s="63"/>
      <c r="F80" s="63"/>
      <c r="G80" s="63"/>
      <c r="H80" s="63"/>
      <c r="I80" s="63"/>
      <c r="J80" s="63"/>
      <c r="K80" s="8"/>
      <c r="L80" s="8"/>
      <c r="M80" s="8"/>
      <c r="N80" s="8"/>
      <c r="O80" s="8"/>
      <c r="P80" s="8"/>
      <c r="Q80" s="8"/>
      <c r="R80" s="8"/>
      <c r="S80" s="8"/>
      <c r="T80" s="8"/>
      <c r="U80" s="8"/>
    </row>
    <row r="81" spans="1:21" ht="39" customHeight="1">
      <c r="A81" s="24">
        <v>2</v>
      </c>
      <c r="B81" s="63" t="s">
        <v>59</v>
      </c>
      <c r="C81" s="63"/>
      <c r="D81" s="63"/>
      <c r="E81" s="63"/>
      <c r="F81" s="63"/>
      <c r="G81" s="63"/>
      <c r="H81" s="63"/>
      <c r="I81" s="63"/>
      <c r="J81" s="63"/>
      <c r="K81" s="8"/>
      <c r="L81" s="8"/>
      <c r="M81" s="8"/>
      <c r="N81" s="8"/>
      <c r="O81" s="8"/>
      <c r="P81" s="8"/>
      <c r="Q81" s="8"/>
      <c r="R81" s="8"/>
      <c r="S81" s="4"/>
      <c r="T81" s="4"/>
      <c r="U81" s="4"/>
    </row>
    <row r="82" spans="1:21" ht="25.5" customHeight="1">
      <c r="A82" s="24">
        <v>3</v>
      </c>
      <c r="B82" s="63" t="s">
        <v>60</v>
      </c>
      <c r="C82" s="63"/>
      <c r="D82" s="63"/>
      <c r="E82" s="63"/>
      <c r="F82" s="63"/>
      <c r="G82" s="63"/>
      <c r="H82" s="63"/>
      <c r="I82" s="63"/>
      <c r="J82" s="63"/>
      <c r="K82" s="8"/>
      <c r="L82" s="8"/>
      <c r="M82" s="8"/>
      <c r="N82" s="8"/>
      <c r="O82" s="8"/>
      <c r="P82" s="8"/>
      <c r="Q82" s="8"/>
      <c r="R82" s="8"/>
      <c r="S82" s="4"/>
      <c r="T82" s="4"/>
      <c r="U82" s="4"/>
    </row>
    <row r="83" spans="1:21" ht="25.5" customHeight="1">
      <c r="A83" s="24">
        <v>4</v>
      </c>
      <c r="B83" s="63" t="s">
        <v>89</v>
      </c>
      <c r="C83" s="63"/>
      <c r="D83" s="63"/>
      <c r="E83" s="63"/>
      <c r="F83" s="63"/>
      <c r="G83" s="63"/>
      <c r="H83" s="63"/>
      <c r="I83" s="63"/>
      <c r="J83" s="63"/>
      <c r="K83" s="8"/>
      <c r="L83" s="8"/>
      <c r="M83" s="8"/>
      <c r="N83" s="8"/>
      <c r="O83" s="8"/>
      <c r="P83" s="8"/>
      <c r="Q83" s="8"/>
      <c r="R83" s="8"/>
      <c r="S83" s="4"/>
      <c r="T83" s="4"/>
      <c r="U83" s="4"/>
    </row>
    <row r="84" spans="1:21" ht="12.75" customHeight="1">
      <c r="A84" s="24">
        <v>5</v>
      </c>
      <c r="B84" s="63" t="s">
        <v>74</v>
      </c>
      <c r="C84" s="63"/>
      <c r="D84" s="63"/>
      <c r="E84" s="63"/>
      <c r="F84" s="63"/>
      <c r="G84" s="63"/>
      <c r="H84" s="63"/>
      <c r="I84" s="63"/>
      <c r="J84" s="63"/>
      <c r="K84" s="8"/>
      <c r="L84" s="8"/>
      <c r="M84" s="8"/>
      <c r="N84" s="8"/>
      <c r="O84" s="8"/>
      <c r="P84" s="8"/>
      <c r="Q84" s="8"/>
      <c r="R84" s="8"/>
      <c r="S84" s="4"/>
      <c r="T84" s="4"/>
      <c r="U84" s="4"/>
    </row>
    <row r="85" spans="1:21" ht="12.75">
      <c r="A85" s="15">
        <v>6</v>
      </c>
      <c r="B85" s="26" t="s">
        <v>75</v>
      </c>
      <c r="C85" s="26"/>
      <c r="D85" s="26"/>
      <c r="E85" s="26"/>
      <c r="F85" s="26"/>
      <c r="G85" s="26"/>
      <c r="H85" s="26"/>
      <c r="I85" s="26"/>
      <c r="J85" s="26"/>
      <c r="K85" s="11"/>
      <c r="L85" s="11"/>
      <c r="M85" s="15"/>
      <c r="N85" s="15"/>
      <c r="O85" s="15"/>
      <c r="P85" s="15"/>
      <c r="Q85" s="15"/>
      <c r="R85" s="15"/>
      <c r="S85" s="15"/>
      <c r="T85" s="15"/>
      <c r="U85" s="15"/>
    </row>
    <row r="86" spans="1:21" ht="12.75" customHeight="1">
      <c r="A86" s="15">
        <v>7</v>
      </c>
      <c r="B86" s="15" t="s">
        <v>34</v>
      </c>
      <c r="C86" s="15"/>
      <c r="D86" s="15"/>
      <c r="E86" s="15"/>
      <c r="F86" s="15"/>
      <c r="G86" s="15"/>
      <c r="H86" s="15"/>
      <c r="I86" s="15"/>
      <c r="J86" s="15"/>
      <c r="K86" s="11"/>
      <c r="L86" s="11"/>
      <c r="M86" s="15"/>
      <c r="N86" s="15"/>
      <c r="O86" s="15"/>
      <c r="P86" s="15"/>
      <c r="Q86" s="15"/>
      <c r="R86" s="15"/>
      <c r="S86" s="15"/>
      <c r="T86" s="15"/>
      <c r="U86" s="15"/>
    </row>
    <row r="87" spans="1:21" ht="25.5" customHeight="1">
      <c r="A87" s="24">
        <v>8</v>
      </c>
      <c r="B87" s="63" t="s">
        <v>78</v>
      </c>
      <c r="C87" s="63"/>
      <c r="D87" s="63"/>
      <c r="E87" s="63"/>
      <c r="F87" s="63"/>
      <c r="G87" s="63"/>
      <c r="H87" s="63"/>
      <c r="I87" s="63"/>
      <c r="J87" s="63"/>
      <c r="K87" s="11"/>
      <c r="L87" s="11"/>
      <c r="M87" s="15"/>
      <c r="N87" s="15"/>
      <c r="O87" s="15"/>
      <c r="P87" s="15"/>
      <c r="Q87" s="15"/>
      <c r="R87" s="15"/>
      <c r="S87" s="15"/>
      <c r="T87" s="15"/>
      <c r="U87" s="15"/>
    </row>
    <row r="88" spans="1:21" ht="13.5" thickBot="1">
      <c r="A88" s="25"/>
      <c r="B88" s="25"/>
      <c r="C88" s="36"/>
      <c r="D88" s="36"/>
      <c r="E88" s="36"/>
      <c r="F88" s="25"/>
      <c r="G88" s="25"/>
      <c r="H88" s="25"/>
      <c r="I88" s="25"/>
      <c r="J88" s="25"/>
      <c r="K88" s="25"/>
      <c r="L88" s="25"/>
      <c r="M88" s="25"/>
      <c r="N88" s="25"/>
      <c r="O88" s="25"/>
      <c r="P88" s="25"/>
      <c r="Q88" s="25"/>
      <c r="R88" s="25"/>
      <c r="S88" s="25"/>
      <c r="T88" s="25"/>
      <c r="U88" s="25"/>
    </row>
    <row r="89" ht="13.5" thickTop="1"/>
  </sheetData>
  <mergeCells count="9">
    <mergeCell ref="B87:J87"/>
    <mergeCell ref="A4:B4"/>
    <mergeCell ref="U6:U8"/>
    <mergeCell ref="B80:J80"/>
    <mergeCell ref="B81:J81"/>
    <mergeCell ref="B82:J82"/>
    <mergeCell ref="A41:B41"/>
    <mergeCell ref="B83:J83"/>
    <mergeCell ref="B84:J84"/>
  </mergeCells>
  <printOptions/>
  <pageMargins left="0.75" right="0.75" top="1" bottom="1" header="0.5" footer="0.5"/>
  <pageSetup horizontalDpi="600" verticalDpi="600" orientation="portrait" scale="44" r:id="rId2"/>
  <colBreaks count="1" manualBreakCount="1">
    <brk id="10" min="1" max="5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Butcher</dc:creator>
  <cp:keywords/>
  <dc:description/>
  <cp:lastModifiedBy>Shaun Butcher</cp:lastModifiedBy>
  <cp:lastPrinted>2013-01-07T08:37:21Z</cp:lastPrinted>
  <dcterms:created xsi:type="dcterms:W3CDTF">2013-01-03T09:30:38Z</dcterms:created>
  <dcterms:modified xsi:type="dcterms:W3CDTF">2013-01-10T08:03:06Z</dcterms:modified>
  <cp:category/>
  <cp:version/>
  <cp:contentType/>
  <cp:contentStatus/>
</cp:coreProperties>
</file>