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ummary" sheetId="1" r:id="rId1"/>
    <sheet name="Rigid" sheetId="2" r:id="rId2"/>
    <sheet name="Artic" sheetId="3" r:id="rId3"/>
  </sheets>
  <definedNames/>
  <calcPr fullCalcOnLoad="1"/>
</workbook>
</file>

<file path=xl/sharedStrings.xml><?xml version="1.0" encoding="utf-8"?>
<sst xmlns="http://schemas.openxmlformats.org/spreadsheetml/2006/main" count="256" uniqueCount="76">
  <si>
    <t>HGV - rigid</t>
  </si>
  <si>
    <t>3.5-7.5 t</t>
  </si>
  <si>
    <t>7.5-12 t</t>
  </si>
  <si>
    <t>12-14 t</t>
  </si>
  <si>
    <t>14-20 t</t>
  </si>
  <si>
    <t>20-26 t</t>
  </si>
  <si>
    <t>26-28 t</t>
  </si>
  <si>
    <t>28-32 t</t>
  </si>
  <si>
    <t>&gt;32 t</t>
  </si>
  <si>
    <t>2-axle</t>
  </si>
  <si>
    <t>3-axle</t>
  </si>
  <si>
    <t>4-axle</t>
  </si>
  <si>
    <t>EF rigid HGV categories</t>
  </si>
  <si>
    <t>Total</t>
  </si>
  <si>
    <t>Estimated category splits</t>
  </si>
  <si>
    <t>Summated values</t>
  </si>
  <si>
    <t>TSGB 2007
Vehicles licensed
data table 9.6</t>
  </si>
  <si>
    <t>TSGB 2007
Vehicles licensed
data table 9.8</t>
  </si>
  <si>
    <t>(for comparison only)</t>
  </si>
  <si>
    <t>Proportion of HGV rigids per axle group</t>
  </si>
  <si>
    <t>GVW</t>
  </si>
  <si>
    <t>Vehicle</t>
  </si>
  <si>
    <t>Number licensed</t>
  </si>
  <si>
    <t>Number of axles</t>
  </si>
  <si>
    <t xml:space="preserve">Composition </t>
  </si>
  <si>
    <t>Composition of EF categories</t>
  </si>
  <si>
    <t>Source: www.dft.gov.uk/transtat/vehicles</t>
  </si>
  <si>
    <t>TSGB 2007: Vehicles licensed - data tables</t>
  </si>
  <si>
    <t>Data source:</t>
  </si>
  <si>
    <t>Urban 'A' roads</t>
  </si>
  <si>
    <t>Billion vehicle kms</t>
  </si>
  <si>
    <t>Proportion of vehicles</t>
  </si>
  <si>
    <t>Rural 'A' roads</t>
  </si>
  <si>
    <t>Motorways</t>
  </si>
  <si>
    <t>Table 9.6 Goods vehicles over 3.5 tonnes licensed by tax class: 2006</t>
  </si>
  <si>
    <t>Table 7.4 Road traffic: by type of vehicle and class of road: 2006</t>
  </si>
  <si>
    <t>Table 9.8 Goods vehicles over 3.5 tonnes gross weight by axle configuration: 2006</t>
  </si>
  <si>
    <t>Traffic activity data
TSGB 2007: Traffic - data table 7.4</t>
  </si>
  <si>
    <t>EF artic HGV categories</t>
  </si>
  <si>
    <t>20-28 t</t>
  </si>
  <si>
    <t>28-34 t</t>
  </si>
  <si>
    <t>34-40 t</t>
  </si>
  <si>
    <t>40-50 t</t>
  </si>
  <si>
    <t>HGV - artic</t>
  </si>
  <si>
    <t>6+ axle</t>
  </si>
  <si>
    <t>5 axle</t>
  </si>
  <si>
    <t>4 axle</t>
  </si>
  <si>
    <t>HGV rigids: traffic proportions - 2006</t>
  </si>
  <si>
    <t>Proportion of HGV artics per axle group</t>
  </si>
  <si>
    <t>HGV artics: traffic proportions - 2006</t>
  </si>
  <si>
    <t>1. Rigid HGVs</t>
  </si>
  <si>
    <t>2. Artic HGVs</t>
  </si>
  <si>
    <t>3.5 t - 7.5 t</t>
  </si>
  <si>
    <t>3.5 t</t>
  </si>
  <si>
    <t>7.5 t</t>
  </si>
  <si>
    <t>7.5 t - 12 t</t>
  </si>
  <si>
    <t>12 t</t>
  </si>
  <si>
    <t>12 t - 16 t</t>
  </si>
  <si>
    <t>16 t</t>
  </si>
  <si>
    <t>16 t - 20 t</t>
  </si>
  <si>
    <t>20 t</t>
  </si>
  <si>
    <t>20 t - 24 t</t>
  </si>
  <si>
    <t>24 t</t>
  </si>
  <si>
    <t>24 t - 28 t</t>
  </si>
  <si>
    <t>28 t</t>
  </si>
  <si>
    <t>28 t - 32 t</t>
  </si>
  <si>
    <t>32 t</t>
  </si>
  <si>
    <t>32 t - 33 t</t>
  </si>
  <si>
    <t>33 t</t>
  </si>
  <si>
    <t>-</t>
  </si>
  <si>
    <t>33 t - 37 t</t>
  </si>
  <si>
    <t>37 t</t>
  </si>
  <si>
    <t>37 t - 38 t</t>
  </si>
  <si>
    <t>38 t</t>
  </si>
  <si>
    <t xml:space="preserve">38 t -        </t>
  </si>
  <si>
    <t xml:space="preserve">   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</si>
</sst>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)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0.0%"/>
  </numFmts>
  <fonts count="1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2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16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0" fillId="0" borderId="1" xfId="22" applyNumberFormat="1" applyBorder="1" applyAlignment="1">
      <alignment horizontal="center" vertical="center"/>
    </xf>
    <xf numFmtId="10" fontId="0" fillId="0" borderId="3" xfId="22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0" fillId="0" borderId="6" xfId="22" applyNumberForma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7" fontId="0" fillId="0" borderId="4" xfId="15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7" fontId="0" fillId="0" borderId="5" xfId="15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7" fontId="0" fillId="0" borderId="7" xfId="15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167" fontId="0" fillId="0" borderId="4" xfId="15" applyNumberFormat="1" applyBorder="1" applyAlignment="1">
      <alignment/>
    </xf>
    <xf numFmtId="0" fontId="0" fillId="0" borderId="9" xfId="0" applyBorder="1" applyAlignment="1">
      <alignment horizontal="center"/>
    </xf>
    <xf numFmtId="167" fontId="0" fillId="0" borderId="5" xfId="15" applyNumberFormat="1" applyBorder="1" applyAlignment="1">
      <alignment/>
    </xf>
    <xf numFmtId="0" fontId="0" fillId="0" borderId="10" xfId="0" applyBorder="1" applyAlignment="1">
      <alignment horizontal="center"/>
    </xf>
    <xf numFmtId="167" fontId="0" fillId="0" borderId="7" xfId="15" applyNumberForma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 quotePrefix="1">
      <alignment/>
    </xf>
    <xf numFmtId="0" fontId="9" fillId="0" borderId="0" xfId="21" applyFont="1" applyAlignment="1">
      <alignment/>
    </xf>
    <xf numFmtId="10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/>
    </xf>
    <xf numFmtId="167" fontId="0" fillId="0" borderId="12" xfId="15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7" fontId="0" fillId="0" borderId="12" xfId="15" applyNumberFormat="1" applyBorder="1" applyAlignment="1">
      <alignment/>
    </xf>
    <xf numFmtId="0" fontId="0" fillId="0" borderId="2" xfId="0" applyBorder="1" applyAlignment="1">
      <alignment vertical="center"/>
    </xf>
    <xf numFmtId="167" fontId="0" fillId="0" borderId="12" xfId="15" applyNumberFormat="1" applyBorder="1" applyAlignment="1">
      <alignment vertical="center"/>
    </xf>
    <xf numFmtId="10" fontId="0" fillId="0" borderId="3" xfId="22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10" fontId="4" fillId="0" borderId="0" xfId="0" applyNumberFormat="1" applyFont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10" fontId="0" fillId="0" borderId="6" xfId="22" applyNumberFormat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0" fontId="0" fillId="0" borderId="17" xfId="22" applyNumberForma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2" borderId="1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4" xfId="22" applyNumberFormat="1" applyBorder="1" applyAlignment="1">
      <alignment horizontal="center" vertical="center"/>
    </xf>
    <xf numFmtId="10" fontId="0" fillId="0" borderId="5" xfId="22" applyNumberFormat="1" applyBorder="1" applyAlignment="1">
      <alignment horizontal="center" vertical="center"/>
    </xf>
    <xf numFmtId="10" fontId="0" fillId="0" borderId="7" xfId="22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0" fontId="0" fillId="0" borderId="1" xfId="22" applyNumberFormat="1" applyBorder="1" applyAlignment="1">
      <alignment horizontal="center" vertical="center"/>
    </xf>
    <xf numFmtId="10" fontId="0" fillId="0" borderId="6" xfId="22" applyNumberFormat="1" applyBorder="1" applyAlignment="1">
      <alignment horizontal="center" vertical="center"/>
    </xf>
    <xf numFmtId="10" fontId="0" fillId="0" borderId="21" xfId="22" applyNumberFormat="1" applyBorder="1" applyAlignment="1">
      <alignment horizontal="center" vertical="center"/>
    </xf>
    <xf numFmtId="10" fontId="0" fillId="0" borderId="22" xfId="22" applyNumberForma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7" fontId="2" fillId="0" borderId="4" xfId="15" applyNumberFormat="1" applyFont="1" applyBorder="1" applyAlignment="1">
      <alignment horizontal="center" vertical="center"/>
    </xf>
    <xf numFmtId="167" fontId="2" fillId="0" borderId="5" xfId="15" applyNumberFormat="1" applyFont="1" applyBorder="1" applyAlignment="1">
      <alignment horizontal="center" vertical="center"/>
    </xf>
    <xf numFmtId="167" fontId="2" fillId="0" borderId="7" xfId="15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0" fontId="0" fillId="0" borderId="21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167" fontId="0" fillId="0" borderId="5" xfId="15" applyNumberForma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10" fontId="0" fillId="0" borderId="3" xfId="22" applyNumberFormat="1" applyFont="1" applyFill="1" applyBorder="1" applyAlignment="1">
      <alignment horizontal="center" vertical="center" wrapText="1"/>
    </xf>
    <xf numFmtId="10" fontId="0" fillId="0" borderId="1" xfId="22" applyNumberFormat="1" applyFont="1" applyFill="1" applyBorder="1" applyAlignment="1">
      <alignment horizontal="center" vertical="center" wrapText="1"/>
    </xf>
    <xf numFmtId="10" fontId="0" fillId="0" borderId="6" xfId="2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10" fontId="0" fillId="0" borderId="1" xfId="22" applyNumberFormat="1" applyFont="1" applyBorder="1" applyAlignment="1">
      <alignment horizontal="center" vertical="center"/>
    </xf>
    <xf numFmtId="10" fontId="0" fillId="0" borderId="3" xfId="22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0" fontId="0" fillId="0" borderId="4" xfId="22" applyNumberFormat="1" applyFont="1" applyFill="1" applyBorder="1" applyAlignment="1">
      <alignment horizontal="center" vertical="center" wrapText="1"/>
    </xf>
    <xf numFmtId="10" fontId="0" fillId="0" borderId="5" xfId="22" applyNumberFormat="1" applyFont="1" applyFill="1" applyBorder="1" applyAlignment="1">
      <alignment horizontal="center" vertical="center" wrapText="1"/>
    </xf>
    <xf numFmtId="10" fontId="0" fillId="0" borderId="7" xfId="22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7" fontId="0" fillId="0" borderId="12" xfId="15" applyNumberFormat="1" applyBorder="1" applyAlignment="1">
      <alignment horizontal="center" vertical="center"/>
    </xf>
    <xf numFmtId="167" fontId="0" fillId="0" borderId="28" xfId="15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/>
    </xf>
    <xf numFmtId="167" fontId="0" fillId="0" borderId="26" xfId="15" applyNumberForma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0" fontId="0" fillId="0" borderId="3" xfId="22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Chapter 9 2006_Vehicles currently licens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ellent/groups/dft_transstats/documents/divisionhomepage/038093.hcs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ellent/groups/dft_transstats/documents/divisionhomepage/038093.hc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3" max="3" width="15.421875" style="0" customWidth="1"/>
    <col min="4" max="4" width="13.00390625" style="0" customWidth="1"/>
    <col min="5" max="5" width="12.00390625" style="0" customWidth="1"/>
    <col min="8" max="10" width="15.140625" style="0" customWidth="1"/>
  </cols>
  <sheetData>
    <row r="3" spans="1:10" ht="12.75">
      <c r="A3" s="73" t="s">
        <v>50</v>
      </c>
      <c r="B3" s="105" t="s">
        <v>19</v>
      </c>
      <c r="C3" s="105"/>
      <c r="D3" s="105"/>
      <c r="E3" s="105"/>
      <c r="G3" s="116" t="s">
        <v>47</v>
      </c>
      <c r="H3" s="116"/>
      <c r="I3" s="116"/>
      <c r="J3" s="116"/>
    </row>
    <row r="4" spans="2:10" ht="26.25" thickBot="1">
      <c r="B4" s="42" t="s">
        <v>23</v>
      </c>
      <c r="C4" s="40" t="s">
        <v>25</v>
      </c>
      <c r="D4" s="42" t="s">
        <v>21</v>
      </c>
      <c r="E4" s="42" t="s">
        <v>20</v>
      </c>
      <c r="G4" s="42" t="s">
        <v>23</v>
      </c>
      <c r="H4" s="72" t="s">
        <v>29</v>
      </c>
      <c r="I4" s="72" t="s">
        <v>32</v>
      </c>
      <c r="J4" s="72" t="s">
        <v>33</v>
      </c>
    </row>
    <row r="5" spans="2:10" ht="12.75">
      <c r="B5" s="103" t="str">
        <f>Rigid!V6</f>
        <v>2-axle</v>
      </c>
      <c r="C5" s="14">
        <f>Rigid!X6</f>
        <v>0.6201996476805637</v>
      </c>
      <c r="D5" s="15" t="str">
        <f>Rigid!Y6</f>
        <v>HGV - rigid</v>
      </c>
      <c r="E5" s="16" t="str">
        <f>Rigid!Z6</f>
        <v>3.5-7.5 t</v>
      </c>
      <c r="G5" s="103" t="str">
        <f>Rigid!AB6</f>
        <v>2-axle</v>
      </c>
      <c r="H5" s="107">
        <f>Rigid!AD6</f>
        <v>0.759457576304152</v>
      </c>
      <c r="I5" s="107">
        <f>Rigid!AF6</f>
        <v>0.7328876168466684</v>
      </c>
      <c r="J5" s="109">
        <f>Rigid!AH6</f>
        <v>0.7703096855128624</v>
      </c>
    </row>
    <row r="6" spans="2:10" ht="12.75">
      <c r="B6" s="106"/>
      <c r="C6" s="13">
        <f>Rigid!X7</f>
        <v>0.04374835483021848</v>
      </c>
      <c r="D6" s="1" t="str">
        <f>Rigid!Y7</f>
        <v>HGV - rigid</v>
      </c>
      <c r="E6" s="17" t="str">
        <f>Rigid!Z7</f>
        <v>7.5-12 t</v>
      </c>
      <c r="G6" s="106"/>
      <c r="H6" s="111"/>
      <c r="I6" s="111"/>
      <c r="J6" s="117"/>
    </row>
    <row r="7" spans="2:10" ht="12.75">
      <c r="B7" s="106"/>
      <c r="C7" s="13">
        <f>Rigid!X8</f>
        <v>0.03761111223601352</v>
      </c>
      <c r="D7" s="1" t="str">
        <f>Rigid!Y8</f>
        <v>HGV - rigid</v>
      </c>
      <c r="E7" s="17" t="str">
        <f>Rigid!Z8</f>
        <v>12-14 t</v>
      </c>
      <c r="G7" s="106"/>
      <c r="H7" s="111"/>
      <c r="I7" s="111"/>
      <c r="J7" s="117"/>
    </row>
    <row r="8" spans="2:10" ht="13.5" thickBot="1">
      <c r="B8" s="104"/>
      <c r="C8" s="18">
        <f>Rigid!X9</f>
        <v>0.2984408852532043</v>
      </c>
      <c r="D8" s="55" t="str">
        <f>Rigid!Y9</f>
        <v>HGV - rigid</v>
      </c>
      <c r="E8" s="56" t="str">
        <f>Rigid!Z9</f>
        <v>14-20 t</v>
      </c>
      <c r="G8" s="104"/>
      <c r="H8" s="112"/>
      <c r="I8" s="112"/>
      <c r="J8" s="118"/>
    </row>
    <row r="9" ht="12.75">
      <c r="C9" s="60">
        <f>SUM(C5:C8)</f>
        <v>1</v>
      </c>
    </row>
    <row r="10" ht="13.5" thickBot="1"/>
    <row r="11" spans="2:10" ht="12.75">
      <c r="B11" s="103" t="s">
        <v>10</v>
      </c>
      <c r="C11" s="14">
        <f>Rigid!X12</f>
        <v>0.582332743511965</v>
      </c>
      <c r="D11" s="15" t="str">
        <f>Rigid!Y12</f>
        <v>HGV - rigid</v>
      </c>
      <c r="E11" s="15" t="str">
        <f>Rigid!Z12</f>
        <v>20-26 t</v>
      </c>
      <c r="G11" s="103" t="s">
        <v>10</v>
      </c>
      <c r="H11" s="107">
        <f>Rigid!AD12</f>
        <v>0.11486227232035856</v>
      </c>
      <c r="I11" s="107">
        <f>Rigid!AF12</f>
        <v>0.1309044878012989</v>
      </c>
      <c r="J11" s="109">
        <f>Rigid!AH12</f>
        <v>0.12091231812426505</v>
      </c>
    </row>
    <row r="12" spans="2:10" ht="13.5" thickBot="1">
      <c r="B12" s="104"/>
      <c r="C12" s="18">
        <f>Rigid!X14</f>
        <v>0.41766725648803504</v>
      </c>
      <c r="D12" s="19" t="str">
        <f>Rigid!Y14</f>
        <v>HGV - rigid</v>
      </c>
      <c r="E12" s="19" t="str">
        <f>Rigid!Z14</f>
        <v>26-28 t</v>
      </c>
      <c r="G12" s="104"/>
      <c r="H12" s="108"/>
      <c r="I12" s="108"/>
      <c r="J12" s="110"/>
    </row>
    <row r="13" spans="3:8" ht="12.75">
      <c r="C13" s="60">
        <f>SUM(C11:C12)</f>
        <v>1</v>
      </c>
      <c r="G13" s="61"/>
      <c r="H13" s="62"/>
    </row>
    <row r="14" ht="13.5" thickBot="1"/>
    <row r="15" spans="2:10" ht="12.75">
      <c r="B15" s="103" t="s">
        <v>11</v>
      </c>
      <c r="C15" s="14">
        <f>Rigid!X16</f>
        <v>0.8896211418730958</v>
      </c>
      <c r="D15" s="15" t="str">
        <f>Rigid!Y16</f>
        <v>HGV - rigid</v>
      </c>
      <c r="E15" s="15" t="str">
        <f>Rigid!Z16</f>
        <v>28-32 t</v>
      </c>
      <c r="G15" s="103" t="s">
        <v>11</v>
      </c>
      <c r="H15" s="107">
        <f>Rigid!AD16</f>
        <v>0.1256801513754894</v>
      </c>
      <c r="I15" s="107">
        <f>Rigid!AF16</f>
        <v>0.13620789535203273</v>
      </c>
      <c r="J15" s="109">
        <f>Rigid!AH16</f>
        <v>0.10877799636287261</v>
      </c>
    </row>
    <row r="16" spans="2:10" ht="13.5" thickBot="1">
      <c r="B16" s="104"/>
      <c r="C16" s="18">
        <f>Rigid!X17</f>
        <v>0.11037885812690422</v>
      </c>
      <c r="D16" s="19" t="str">
        <f>Rigid!Y17</f>
        <v>HGV - rigid</v>
      </c>
      <c r="E16" s="19" t="str">
        <f>Rigid!Z17</f>
        <v>&gt;32 t</v>
      </c>
      <c r="G16" s="104"/>
      <c r="H16" s="108"/>
      <c r="I16" s="108"/>
      <c r="J16" s="110"/>
    </row>
    <row r="17" ht="12.75">
      <c r="C17" s="60">
        <f>SUM(C15:C16)</f>
        <v>1</v>
      </c>
    </row>
    <row r="18" spans="8:10" ht="12.75">
      <c r="H18" s="60">
        <f>SUM(H5:H16)</f>
        <v>0.9999999999999999</v>
      </c>
      <c r="I18" s="60">
        <f>SUM(I5:I16)</f>
        <v>1</v>
      </c>
      <c r="J18" s="60">
        <f>SUM(J5:J16)</f>
        <v>1</v>
      </c>
    </row>
    <row r="21" spans="1:10" ht="12.75">
      <c r="A21" s="73" t="s">
        <v>51</v>
      </c>
      <c r="B21" s="105" t="s">
        <v>48</v>
      </c>
      <c r="C21" s="105"/>
      <c r="D21" s="105"/>
      <c r="E21" s="105"/>
      <c r="G21" s="116" t="s">
        <v>49</v>
      </c>
      <c r="H21" s="116"/>
      <c r="I21" s="116"/>
      <c r="J21" s="116"/>
    </row>
    <row r="22" spans="2:10" ht="26.25" thickBot="1">
      <c r="B22" s="42" t="s">
        <v>23</v>
      </c>
      <c r="C22" s="40" t="s">
        <v>25</v>
      </c>
      <c r="D22" s="42" t="s">
        <v>21</v>
      </c>
      <c r="E22" s="42" t="s">
        <v>20</v>
      </c>
      <c r="G22" s="42" t="s">
        <v>23</v>
      </c>
      <c r="H22" s="72" t="s">
        <v>29</v>
      </c>
      <c r="I22" s="72" t="s">
        <v>32</v>
      </c>
      <c r="J22" s="72" t="s">
        <v>33</v>
      </c>
    </row>
    <row r="23" spans="2:10" ht="12.75">
      <c r="B23" s="113" t="s">
        <v>46</v>
      </c>
      <c r="C23" s="52">
        <f>Artic!U6</f>
        <v>0.0349862258953168</v>
      </c>
      <c r="D23" s="57" t="str">
        <f>Artic!V6</f>
        <v>HGV - artic</v>
      </c>
      <c r="E23" s="58" t="str">
        <f>Artic!W6</f>
        <v>14-20 t</v>
      </c>
      <c r="G23" s="113" t="s">
        <v>46</v>
      </c>
      <c r="H23" s="107">
        <f>Artic!AA6</f>
        <v>0.18666502533408996</v>
      </c>
      <c r="I23" s="107">
        <f>Artic!AC6</f>
        <v>0.1437432380014481</v>
      </c>
      <c r="J23" s="109">
        <f>Artic!AE6</f>
        <v>0.11123245035322868</v>
      </c>
    </row>
    <row r="24" spans="2:10" ht="12.75">
      <c r="B24" s="114"/>
      <c r="C24" s="5">
        <f>Artic!U10</f>
        <v>0.5267217630853994</v>
      </c>
      <c r="D24" s="53" t="str">
        <f>Artic!V10</f>
        <v>HGV - artic</v>
      </c>
      <c r="E24" s="54" t="str">
        <f>Artic!W10</f>
        <v>20-28 t</v>
      </c>
      <c r="G24" s="114"/>
      <c r="H24" s="120"/>
      <c r="I24" s="120"/>
      <c r="J24" s="119"/>
    </row>
    <row r="25" spans="2:10" ht="12.75">
      <c r="B25" s="114"/>
      <c r="C25" s="5">
        <f>Artic!U12</f>
        <v>0.2716887052341598</v>
      </c>
      <c r="D25" s="53" t="str">
        <f>Artic!V12</f>
        <v>HGV - artic</v>
      </c>
      <c r="E25" s="54" t="str">
        <f>Artic!W12</f>
        <v>28-34 t</v>
      </c>
      <c r="G25" s="114"/>
      <c r="H25" s="120"/>
      <c r="I25" s="120"/>
      <c r="J25" s="119"/>
    </row>
    <row r="26" spans="2:10" ht="13.5" thickBot="1">
      <c r="B26" s="115"/>
      <c r="C26" s="63">
        <f>Artic!U15</f>
        <v>0.16660330578512397</v>
      </c>
      <c r="D26" s="64" t="str">
        <f>Artic!V15</f>
        <v>HGV - artic</v>
      </c>
      <c r="E26" s="65" t="str">
        <f>Artic!W15</f>
        <v>34-40 t</v>
      </c>
      <c r="G26" s="115"/>
      <c r="H26" s="108"/>
      <c r="I26" s="108"/>
      <c r="J26" s="110"/>
    </row>
    <row r="27" ht="12.75">
      <c r="C27" s="60">
        <f>SUM(C23:C26)</f>
        <v>0.9999999999999999</v>
      </c>
    </row>
    <row r="28" ht="13.5" thickBot="1"/>
    <row r="29" spans="2:10" ht="13.5" thickBot="1">
      <c r="B29" s="66" t="s">
        <v>45</v>
      </c>
      <c r="C29" s="67">
        <f>Artic!U17</f>
        <v>1</v>
      </c>
      <c r="D29" s="68" t="str">
        <f>Artic!V17</f>
        <v>HGV - artic</v>
      </c>
      <c r="E29" s="69" t="str">
        <f>Artic!W17</f>
        <v>34-40 t</v>
      </c>
      <c r="G29" s="66" t="s">
        <v>45</v>
      </c>
      <c r="H29" s="70">
        <f>Artic!AA17</f>
        <v>0.39654335546743336</v>
      </c>
      <c r="I29" s="70">
        <f>Artic!AC17</f>
        <v>0.42610539838124695</v>
      </c>
      <c r="J29" s="71">
        <f>Artic!AE17</f>
        <v>0.5050701092322119</v>
      </c>
    </row>
    <row r="30" ht="12.75">
      <c r="C30" s="60">
        <f>SUM(C29:C29)</f>
        <v>1</v>
      </c>
    </row>
    <row r="31" ht="13.5" thickBot="1"/>
    <row r="32" spans="2:10" ht="12.75">
      <c r="B32" s="103" t="s">
        <v>44</v>
      </c>
      <c r="C32" s="14">
        <f>Artic!U20</f>
        <v>0.8181818181818181</v>
      </c>
      <c r="D32" s="15" t="str">
        <f>Artic!V20</f>
        <v>HGV - artic</v>
      </c>
      <c r="E32" s="16" t="str">
        <f>Artic!W20</f>
        <v>34-40 t</v>
      </c>
      <c r="G32" s="103" t="s">
        <v>44</v>
      </c>
      <c r="H32" s="107">
        <f>Artic!AA20</f>
        <v>0.4167916191984767</v>
      </c>
      <c r="I32" s="107">
        <f>Artic!AC20</f>
        <v>0.4301513636173048</v>
      </c>
      <c r="J32" s="109">
        <f>Artic!AE20</f>
        <v>0.38369744041455944</v>
      </c>
    </row>
    <row r="33" spans="2:10" ht="13.5" thickBot="1">
      <c r="B33" s="104"/>
      <c r="C33" s="18">
        <f>Artic!U21</f>
        <v>0.1818181818181818</v>
      </c>
      <c r="D33" s="19" t="str">
        <f>Artic!V21</f>
        <v>HGV - artic</v>
      </c>
      <c r="E33" s="20" t="str">
        <f>Artic!W21</f>
        <v>40-50 t</v>
      </c>
      <c r="G33" s="104"/>
      <c r="H33" s="112"/>
      <c r="I33" s="112"/>
      <c r="J33" s="118"/>
    </row>
    <row r="34" ht="12.75">
      <c r="C34" s="60">
        <f>SUM(C32:C33)</f>
        <v>0.9999999999999999</v>
      </c>
    </row>
    <row r="35" spans="8:10" ht="12.75">
      <c r="H35" s="60">
        <f>SUM(H23:H33)</f>
        <v>1</v>
      </c>
      <c r="I35" s="60">
        <f>SUM(I23:I33)</f>
        <v>0.9999999999999998</v>
      </c>
      <c r="J35" s="60">
        <f>SUM(J23:J33)</f>
        <v>1</v>
      </c>
    </row>
  </sheetData>
  <mergeCells count="29">
    <mergeCell ref="J23:J26"/>
    <mergeCell ref="J32:J33"/>
    <mergeCell ref="G21:J21"/>
    <mergeCell ref="B21:E21"/>
    <mergeCell ref="I23:I26"/>
    <mergeCell ref="I32:I33"/>
    <mergeCell ref="B32:B33"/>
    <mergeCell ref="G23:G26"/>
    <mergeCell ref="G32:G33"/>
    <mergeCell ref="H23:H26"/>
    <mergeCell ref="H32:H33"/>
    <mergeCell ref="B23:B26"/>
    <mergeCell ref="G3:J3"/>
    <mergeCell ref="G15:G16"/>
    <mergeCell ref="H15:H16"/>
    <mergeCell ref="I15:I16"/>
    <mergeCell ref="J15:J16"/>
    <mergeCell ref="J5:J8"/>
    <mergeCell ref="G11:G12"/>
    <mergeCell ref="H11:H12"/>
    <mergeCell ref="I11:I12"/>
    <mergeCell ref="J11:J12"/>
    <mergeCell ref="G5:G8"/>
    <mergeCell ref="H5:H8"/>
    <mergeCell ref="I5:I8"/>
    <mergeCell ref="B15:B16"/>
    <mergeCell ref="B11:B12"/>
    <mergeCell ref="B3:E3"/>
    <mergeCell ref="B5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29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4" max="4" width="2.7109375" style="0" customWidth="1"/>
    <col min="5" max="5" width="12.7109375" style="0" customWidth="1"/>
    <col min="6" max="6" width="14.28125" style="0" hidden="1" customWidth="1"/>
    <col min="7" max="8" width="0" style="0" hidden="1" customWidth="1"/>
    <col min="9" max="9" width="14.00390625" style="0" customWidth="1"/>
    <col min="10" max="10" width="2.7109375" style="0" customWidth="1"/>
    <col min="11" max="12" width="9.140625" style="0" hidden="1" customWidth="1"/>
    <col min="13" max="13" width="12.7109375" style="0" customWidth="1"/>
    <col min="14" max="14" width="11.28125" style="0" bestFit="1" customWidth="1"/>
    <col min="15" max="15" width="2.7109375" style="0" customWidth="1"/>
    <col min="16" max="16" width="8.7109375" style="0" customWidth="1"/>
    <col min="17" max="17" width="11.140625" style="0" customWidth="1"/>
    <col min="18" max="18" width="2.7109375" style="0" customWidth="1"/>
    <col min="19" max="19" width="8.7109375" style="0" customWidth="1"/>
    <col min="20" max="20" width="12.8515625" style="0" customWidth="1"/>
    <col min="21" max="21" width="2.7109375" style="0" customWidth="1"/>
    <col min="22" max="22" width="8.7109375" style="0" customWidth="1"/>
    <col min="23" max="23" width="12.7109375" style="0" customWidth="1"/>
    <col min="24" max="24" width="12.57421875" style="0" customWidth="1"/>
    <col min="27" max="27" width="2.7109375" style="0" customWidth="1"/>
    <col min="30" max="30" width="10.7109375" style="0" customWidth="1"/>
    <col min="32" max="32" width="10.7109375" style="0" customWidth="1"/>
    <col min="34" max="34" width="10.7109375" style="0" customWidth="1"/>
  </cols>
  <sheetData>
    <row r="2" spans="2:34" ht="39" customHeight="1">
      <c r="B2" s="105" t="s">
        <v>12</v>
      </c>
      <c r="C2" s="105"/>
      <c r="D2" s="3"/>
      <c r="E2" s="105" t="s">
        <v>16</v>
      </c>
      <c r="F2" s="105"/>
      <c r="G2" s="105"/>
      <c r="H2" s="105"/>
      <c r="I2" s="105"/>
      <c r="J2" s="3"/>
      <c r="K2" s="3"/>
      <c r="L2" s="3"/>
      <c r="M2" s="105" t="s">
        <v>14</v>
      </c>
      <c r="N2" s="105"/>
      <c r="O2" s="7"/>
      <c r="P2" s="105" t="s">
        <v>15</v>
      </c>
      <c r="Q2" s="105"/>
      <c r="R2" s="3"/>
      <c r="S2" s="105" t="s">
        <v>17</v>
      </c>
      <c r="T2" s="105"/>
      <c r="U2" s="7"/>
      <c r="V2" s="105" t="s">
        <v>19</v>
      </c>
      <c r="W2" s="105"/>
      <c r="X2" s="105"/>
      <c r="Y2" s="105"/>
      <c r="Z2" s="105"/>
      <c r="AB2" s="105" t="s">
        <v>37</v>
      </c>
      <c r="AC2" s="105"/>
      <c r="AD2" s="105"/>
      <c r="AE2" s="105"/>
      <c r="AF2" s="105"/>
      <c r="AG2" s="105"/>
      <c r="AH2" s="105"/>
    </row>
    <row r="3" spans="2:22" ht="12.75">
      <c r="B3" s="39"/>
      <c r="C3" s="39"/>
      <c r="E3" s="7"/>
      <c r="F3" s="7"/>
      <c r="G3" s="7"/>
      <c r="H3" s="7"/>
      <c r="I3" s="7"/>
      <c r="M3" s="7"/>
      <c r="N3" s="7"/>
      <c r="O3" s="10"/>
      <c r="P3" s="7"/>
      <c r="Q3" s="7"/>
      <c r="S3" s="94" t="s">
        <v>18</v>
      </c>
      <c r="T3" s="94"/>
      <c r="U3" s="10"/>
      <c r="V3" s="10"/>
    </row>
    <row r="4" spans="2:34" ht="12.75">
      <c r="B4" s="39"/>
      <c r="C4" s="39"/>
      <c r="E4" s="7"/>
      <c r="F4" s="7"/>
      <c r="G4" s="7"/>
      <c r="H4" s="7"/>
      <c r="I4" s="7"/>
      <c r="M4" s="7"/>
      <c r="N4" s="7"/>
      <c r="O4" s="10"/>
      <c r="P4" s="7"/>
      <c r="Q4" s="7"/>
      <c r="S4" s="40"/>
      <c r="T4" s="40"/>
      <c r="U4" s="10"/>
      <c r="V4" s="10"/>
      <c r="AC4" s="80" t="s">
        <v>29</v>
      </c>
      <c r="AD4" s="80"/>
      <c r="AE4" s="80" t="s">
        <v>32</v>
      </c>
      <c r="AF4" s="80"/>
      <c r="AG4" s="80" t="s">
        <v>33</v>
      </c>
      <c r="AH4" s="80"/>
    </row>
    <row r="5" spans="2:34" ht="39" thickBot="1">
      <c r="B5" s="42" t="s">
        <v>21</v>
      </c>
      <c r="C5" s="42" t="s">
        <v>20</v>
      </c>
      <c r="D5" s="40"/>
      <c r="E5" s="42" t="s">
        <v>20</v>
      </c>
      <c r="F5" s="40"/>
      <c r="G5" s="40"/>
      <c r="H5" s="40"/>
      <c r="I5" s="42" t="s">
        <v>22</v>
      </c>
      <c r="J5" s="40"/>
      <c r="K5" s="40"/>
      <c r="L5" s="40"/>
      <c r="M5" s="42" t="s">
        <v>20</v>
      </c>
      <c r="N5" s="42" t="s">
        <v>22</v>
      </c>
      <c r="O5" s="40"/>
      <c r="P5" s="42" t="s">
        <v>23</v>
      </c>
      <c r="Q5" s="42" t="s">
        <v>22</v>
      </c>
      <c r="R5" s="40"/>
      <c r="S5" s="42" t="s">
        <v>23</v>
      </c>
      <c r="T5" s="42" t="s">
        <v>22</v>
      </c>
      <c r="U5" s="40"/>
      <c r="V5" s="42" t="s">
        <v>23</v>
      </c>
      <c r="W5" s="40" t="s">
        <v>24</v>
      </c>
      <c r="X5" s="40" t="s">
        <v>25</v>
      </c>
      <c r="Y5" s="42" t="s">
        <v>21</v>
      </c>
      <c r="Z5" s="42" t="s">
        <v>20</v>
      </c>
      <c r="AB5" s="42" t="s">
        <v>23</v>
      </c>
      <c r="AC5" s="42" t="s">
        <v>30</v>
      </c>
      <c r="AD5" s="42" t="s">
        <v>31</v>
      </c>
      <c r="AE5" s="42" t="s">
        <v>30</v>
      </c>
      <c r="AF5" s="42" t="s">
        <v>31</v>
      </c>
      <c r="AG5" s="42" t="s">
        <v>30</v>
      </c>
      <c r="AH5" s="42" t="s">
        <v>31</v>
      </c>
    </row>
    <row r="6" spans="2:34" ht="18" customHeight="1">
      <c r="B6" s="22" t="s">
        <v>0</v>
      </c>
      <c r="C6" s="16" t="s">
        <v>1</v>
      </c>
      <c r="E6" s="25" t="s">
        <v>52</v>
      </c>
      <c r="F6" s="26" t="s">
        <v>53</v>
      </c>
      <c r="G6" s="26" t="s">
        <v>54</v>
      </c>
      <c r="H6" s="26">
        <v>153.149</v>
      </c>
      <c r="I6" s="27">
        <f>H6*1000</f>
        <v>153149</v>
      </c>
      <c r="K6">
        <v>3.5</v>
      </c>
      <c r="L6">
        <v>7.5</v>
      </c>
      <c r="M6" s="33" t="str">
        <f>K6&amp;" t - "&amp;L6&amp;" t"</f>
        <v>3.5 t - 7.5 t</v>
      </c>
      <c r="N6" s="34">
        <f>I6</f>
        <v>153149</v>
      </c>
      <c r="P6" s="103" t="s">
        <v>9</v>
      </c>
      <c r="Q6" s="132">
        <f>SUM(N6:N10)</f>
        <v>246935</v>
      </c>
      <c r="R6" s="11"/>
      <c r="S6" s="103" t="s">
        <v>9</v>
      </c>
      <c r="T6" s="91">
        <v>247520</v>
      </c>
      <c r="V6" s="103" t="s">
        <v>9</v>
      </c>
      <c r="W6" s="14">
        <f>N6/Q$6</f>
        <v>0.6201996476805637</v>
      </c>
      <c r="X6" s="14">
        <f>W6</f>
        <v>0.6201996476805637</v>
      </c>
      <c r="Y6" s="15" t="s">
        <v>0</v>
      </c>
      <c r="Z6" s="16" t="s">
        <v>1</v>
      </c>
      <c r="AB6" s="89" t="s">
        <v>9</v>
      </c>
      <c r="AC6" s="75">
        <v>1.6533437558000021</v>
      </c>
      <c r="AD6" s="77">
        <f>AC6/AC$22</f>
        <v>0.759457576304152</v>
      </c>
      <c r="AE6" s="75">
        <v>3.908836194899989</v>
      </c>
      <c r="AF6" s="77">
        <f>AE6/AE$22</f>
        <v>0.7328876168466684</v>
      </c>
      <c r="AG6" s="75">
        <v>3.19602296085</v>
      </c>
      <c r="AH6" s="77">
        <f>AG6/AG$22</f>
        <v>0.7703096855128624</v>
      </c>
    </row>
    <row r="7" spans="2:34" ht="18" customHeight="1">
      <c r="B7" s="23" t="s">
        <v>0</v>
      </c>
      <c r="C7" s="17" t="s">
        <v>2</v>
      </c>
      <c r="E7" s="28" t="s">
        <v>55</v>
      </c>
      <c r="F7" s="4" t="s">
        <v>54</v>
      </c>
      <c r="G7" s="4" t="s">
        <v>56</v>
      </c>
      <c r="H7" s="4">
        <v>10.803</v>
      </c>
      <c r="I7" s="29">
        <f aca="true" t="shared" si="0" ref="I7:I20">H7*1000</f>
        <v>10803</v>
      </c>
      <c r="K7">
        <v>7.5</v>
      </c>
      <c r="L7">
        <v>12</v>
      </c>
      <c r="M7" s="35" t="str">
        <f>K7&amp;" t - "&amp;L7&amp;" t"</f>
        <v>7.5 t - 12 t</v>
      </c>
      <c r="N7" s="36">
        <f>I7</f>
        <v>10803</v>
      </c>
      <c r="P7" s="106"/>
      <c r="Q7" s="133"/>
      <c r="R7" s="12"/>
      <c r="S7" s="106"/>
      <c r="T7" s="92"/>
      <c r="V7" s="106"/>
      <c r="W7" s="13">
        <f>N7/Q$6</f>
        <v>0.04374835483021848</v>
      </c>
      <c r="X7" s="13">
        <f>W7</f>
        <v>0.04374835483021848</v>
      </c>
      <c r="Y7" s="1" t="s">
        <v>0</v>
      </c>
      <c r="Z7" s="17" t="s">
        <v>2</v>
      </c>
      <c r="AB7" s="90"/>
      <c r="AC7" s="126"/>
      <c r="AD7" s="78"/>
      <c r="AE7" s="126"/>
      <c r="AF7" s="78"/>
      <c r="AG7" s="126"/>
      <c r="AH7" s="78"/>
    </row>
    <row r="8" spans="2:34" ht="18" customHeight="1">
      <c r="B8" s="23" t="s">
        <v>0</v>
      </c>
      <c r="C8" s="17" t="s">
        <v>3</v>
      </c>
      <c r="E8" s="126" t="s">
        <v>57</v>
      </c>
      <c r="F8" s="127" t="s">
        <v>56</v>
      </c>
      <c r="G8" s="127" t="s">
        <v>58</v>
      </c>
      <c r="H8" s="127">
        <v>18.575</v>
      </c>
      <c r="I8" s="121">
        <f t="shared" si="0"/>
        <v>18575</v>
      </c>
      <c r="K8">
        <v>12</v>
      </c>
      <c r="L8">
        <v>14</v>
      </c>
      <c r="M8" s="35" t="str">
        <f>K8&amp;" t - "&amp;L8&amp;" t"</f>
        <v>12 t - 14 t</v>
      </c>
      <c r="N8" s="36">
        <f>I8/2</f>
        <v>9287.5</v>
      </c>
      <c r="P8" s="106"/>
      <c r="Q8" s="133"/>
      <c r="R8" s="12"/>
      <c r="S8" s="106"/>
      <c r="T8" s="92"/>
      <c r="V8" s="106"/>
      <c r="W8" s="13">
        <f>N8/Q$6</f>
        <v>0.03761111223601352</v>
      </c>
      <c r="X8" s="13">
        <f>W8</f>
        <v>0.03761111223601352</v>
      </c>
      <c r="Y8" s="1" t="s">
        <v>0</v>
      </c>
      <c r="Z8" s="17" t="s">
        <v>3</v>
      </c>
      <c r="AB8" s="90"/>
      <c r="AC8" s="126"/>
      <c r="AD8" s="78"/>
      <c r="AE8" s="126"/>
      <c r="AF8" s="78"/>
      <c r="AG8" s="126"/>
      <c r="AH8" s="78"/>
    </row>
    <row r="9" spans="2:34" ht="18" customHeight="1">
      <c r="B9" s="122" t="s">
        <v>0</v>
      </c>
      <c r="C9" s="124" t="s">
        <v>4</v>
      </c>
      <c r="E9" s="126"/>
      <c r="F9" s="127"/>
      <c r="G9" s="127"/>
      <c r="H9" s="127"/>
      <c r="I9" s="121"/>
      <c r="K9">
        <v>14</v>
      </c>
      <c r="L9">
        <v>16</v>
      </c>
      <c r="M9" s="35" t="str">
        <f>K9&amp;" t - "&amp;L9&amp;" t"</f>
        <v>14 t - 16 t</v>
      </c>
      <c r="N9" s="36">
        <f>I8/2</f>
        <v>9287.5</v>
      </c>
      <c r="P9" s="106"/>
      <c r="Q9" s="133"/>
      <c r="R9" s="12"/>
      <c r="S9" s="106"/>
      <c r="T9" s="92"/>
      <c r="V9" s="106"/>
      <c r="W9" s="13">
        <f>N9/Q$6</f>
        <v>0.03761111223601352</v>
      </c>
      <c r="X9" s="85">
        <f>W9+W10</f>
        <v>0.2984408852532043</v>
      </c>
      <c r="Y9" s="98" t="s">
        <v>0</v>
      </c>
      <c r="Z9" s="124" t="s">
        <v>4</v>
      </c>
      <c r="AB9" s="90"/>
      <c r="AC9" s="126"/>
      <c r="AD9" s="78"/>
      <c r="AE9" s="126"/>
      <c r="AF9" s="78"/>
      <c r="AG9" s="126"/>
      <c r="AH9" s="78"/>
    </row>
    <row r="10" spans="2:34" ht="18" customHeight="1" thickBot="1">
      <c r="B10" s="123"/>
      <c r="C10" s="125"/>
      <c r="E10" s="28" t="s">
        <v>59</v>
      </c>
      <c r="F10" s="4" t="s">
        <v>58</v>
      </c>
      <c r="G10" s="4" t="s">
        <v>60</v>
      </c>
      <c r="H10" s="4">
        <v>64.408</v>
      </c>
      <c r="I10" s="29">
        <f t="shared" si="0"/>
        <v>64408</v>
      </c>
      <c r="K10">
        <v>16</v>
      </c>
      <c r="L10">
        <v>20</v>
      </c>
      <c r="M10" s="35" t="str">
        <f>K10&amp;" t - "&amp;L10&amp;" t"</f>
        <v>16 t - 20 t</v>
      </c>
      <c r="N10" s="36">
        <f>I10</f>
        <v>64408</v>
      </c>
      <c r="P10" s="104"/>
      <c r="Q10" s="134"/>
      <c r="R10" s="12"/>
      <c r="S10" s="104"/>
      <c r="T10" s="93"/>
      <c r="V10" s="104"/>
      <c r="W10" s="18">
        <f>N10/Q$6</f>
        <v>0.26082977301719074</v>
      </c>
      <c r="X10" s="86"/>
      <c r="Y10" s="99"/>
      <c r="Z10" s="100"/>
      <c r="AB10" s="74"/>
      <c r="AC10" s="76"/>
      <c r="AD10" s="79"/>
      <c r="AE10" s="76"/>
      <c r="AF10" s="79"/>
      <c r="AG10" s="76"/>
      <c r="AH10" s="79"/>
    </row>
    <row r="11" spans="29:34" ht="7.5" customHeight="1" thickBot="1">
      <c r="AC11" s="3"/>
      <c r="AD11" s="3"/>
      <c r="AE11" s="3"/>
      <c r="AF11" s="3"/>
      <c r="AG11" s="3"/>
      <c r="AH11" s="3"/>
    </row>
    <row r="12" spans="2:34" ht="18" customHeight="1">
      <c r="B12" s="122" t="s">
        <v>0</v>
      </c>
      <c r="C12" s="124" t="s">
        <v>5</v>
      </c>
      <c r="E12" s="28" t="s">
        <v>61</v>
      </c>
      <c r="F12" s="4" t="s">
        <v>60</v>
      </c>
      <c r="G12" s="4" t="s">
        <v>62</v>
      </c>
      <c r="H12" s="4">
        <v>7.817</v>
      </c>
      <c r="I12" s="29">
        <f t="shared" si="0"/>
        <v>7817</v>
      </c>
      <c r="K12">
        <v>20</v>
      </c>
      <c r="L12">
        <v>24</v>
      </c>
      <c r="M12" s="35" t="str">
        <f>K12&amp;" t - "&amp;L12&amp;" t"</f>
        <v>20 t - 24 t</v>
      </c>
      <c r="N12" s="36">
        <f>I12</f>
        <v>7817</v>
      </c>
      <c r="P12" s="103" t="s">
        <v>10</v>
      </c>
      <c r="Q12" s="95">
        <f>SUM(N12:N14)</f>
        <v>47472</v>
      </c>
      <c r="R12" s="11"/>
      <c r="S12" s="103" t="s">
        <v>10</v>
      </c>
      <c r="T12" s="91">
        <v>47339</v>
      </c>
      <c r="V12" s="103" t="s">
        <v>10</v>
      </c>
      <c r="W12" s="14">
        <f>N12/Q$12</f>
        <v>0.16466548702392989</v>
      </c>
      <c r="X12" s="87">
        <f>W12+W13</f>
        <v>0.582332743511965</v>
      </c>
      <c r="Y12" s="101" t="s">
        <v>0</v>
      </c>
      <c r="Z12" s="82" t="s">
        <v>5</v>
      </c>
      <c r="AB12" s="89" t="s">
        <v>10</v>
      </c>
      <c r="AC12" s="75">
        <v>0.2500558644000007</v>
      </c>
      <c r="AD12" s="77">
        <f>AC12/AC$22</f>
        <v>0.11486227232035856</v>
      </c>
      <c r="AE12" s="75">
        <v>0.6981755295500014</v>
      </c>
      <c r="AF12" s="77">
        <f>AE12/AE$22</f>
        <v>0.1309044878012989</v>
      </c>
      <c r="AG12" s="75">
        <v>0.5016664754999995</v>
      </c>
      <c r="AH12" s="77">
        <f>AG12/AG$22</f>
        <v>0.12091231812426505</v>
      </c>
    </row>
    <row r="13" spans="2:34" ht="18" customHeight="1">
      <c r="B13" s="123"/>
      <c r="C13" s="125"/>
      <c r="E13" s="126" t="s">
        <v>63</v>
      </c>
      <c r="F13" s="127" t="s">
        <v>62</v>
      </c>
      <c r="G13" s="127" t="s">
        <v>64</v>
      </c>
      <c r="H13" s="127">
        <v>39.655</v>
      </c>
      <c r="I13" s="121">
        <f t="shared" si="0"/>
        <v>39655</v>
      </c>
      <c r="K13">
        <v>24</v>
      </c>
      <c r="L13">
        <v>26</v>
      </c>
      <c r="M13" s="35" t="str">
        <f>K13&amp;" t - "&amp;L13&amp;" t"</f>
        <v>24 t - 26 t</v>
      </c>
      <c r="N13" s="36">
        <f>I13/2</f>
        <v>19827.5</v>
      </c>
      <c r="P13" s="106"/>
      <c r="Q13" s="96"/>
      <c r="R13" s="12"/>
      <c r="S13" s="106"/>
      <c r="T13" s="92"/>
      <c r="V13" s="106"/>
      <c r="W13" s="13">
        <f>N13/Q$12</f>
        <v>0.41766725648803504</v>
      </c>
      <c r="X13" s="88"/>
      <c r="Y13" s="102"/>
      <c r="Z13" s="125"/>
      <c r="AB13" s="90"/>
      <c r="AC13" s="126"/>
      <c r="AD13" s="78"/>
      <c r="AE13" s="126"/>
      <c r="AF13" s="78"/>
      <c r="AG13" s="126"/>
      <c r="AH13" s="78"/>
    </row>
    <row r="14" spans="2:34" ht="18" customHeight="1" thickBot="1">
      <c r="B14" s="23" t="s">
        <v>0</v>
      </c>
      <c r="C14" s="17" t="s">
        <v>6</v>
      </c>
      <c r="E14" s="126"/>
      <c r="F14" s="127"/>
      <c r="G14" s="127"/>
      <c r="H14" s="127"/>
      <c r="I14" s="121"/>
      <c r="K14">
        <v>26</v>
      </c>
      <c r="L14">
        <v>28</v>
      </c>
      <c r="M14" s="35" t="str">
        <f>K14&amp;" t - "&amp;L14&amp;" t"</f>
        <v>26 t - 28 t</v>
      </c>
      <c r="N14" s="36">
        <f>I13/2</f>
        <v>19827.5</v>
      </c>
      <c r="P14" s="104"/>
      <c r="Q14" s="97"/>
      <c r="R14" s="12"/>
      <c r="S14" s="104"/>
      <c r="T14" s="93"/>
      <c r="V14" s="104"/>
      <c r="W14" s="18">
        <f>N14/Q$12</f>
        <v>0.41766725648803504</v>
      </c>
      <c r="X14" s="18">
        <f>W14</f>
        <v>0.41766725648803504</v>
      </c>
      <c r="Y14" s="19" t="s">
        <v>0</v>
      </c>
      <c r="Z14" s="20" t="s">
        <v>6</v>
      </c>
      <c r="AB14" s="74"/>
      <c r="AC14" s="76"/>
      <c r="AD14" s="79"/>
      <c r="AE14" s="76"/>
      <c r="AF14" s="79"/>
      <c r="AG14" s="76"/>
      <c r="AH14" s="79"/>
    </row>
    <row r="15" spans="29:34" ht="7.5" customHeight="1" thickBot="1">
      <c r="AC15" s="3"/>
      <c r="AD15" s="3"/>
      <c r="AE15" s="3"/>
      <c r="AF15" s="3"/>
      <c r="AG15" s="3"/>
      <c r="AH15" s="3"/>
    </row>
    <row r="16" spans="2:34" ht="18" customHeight="1">
      <c r="B16" s="23" t="s">
        <v>0</v>
      </c>
      <c r="C16" s="17" t="s">
        <v>7</v>
      </c>
      <c r="E16" s="28" t="s">
        <v>65</v>
      </c>
      <c r="F16" s="4" t="s">
        <v>64</v>
      </c>
      <c r="G16" s="4" t="s">
        <v>66</v>
      </c>
      <c r="H16" s="4">
        <v>26.863</v>
      </c>
      <c r="I16" s="29">
        <f t="shared" si="0"/>
        <v>26863</v>
      </c>
      <c r="K16">
        <v>28</v>
      </c>
      <c r="L16">
        <v>32</v>
      </c>
      <c r="M16" s="35" t="str">
        <f>K16&amp;" t - "&amp;L16&amp;" t"</f>
        <v>28 t - 32 t</v>
      </c>
      <c r="N16" s="36">
        <f>I16</f>
        <v>26863</v>
      </c>
      <c r="P16" s="103" t="s">
        <v>11</v>
      </c>
      <c r="Q16" s="132">
        <f>SUM(N16:N20)</f>
        <v>30196</v>
      </c>
      <c r="R16" s="11"/>
      <c r="S16" s="103" t="s">
        <v>11</v>
      </c>
      <c r="T16" s="91">
        <v>29784</v>
      </c>
      <c r="V16" s="103" t="s">
        <v>11</v>
      </c>
      <c r="W16" s="14">
        <f>N16/Q$16</f>
        <v>0.8896211418730958</v>
      </c>
      <c r="X16" s="14">
        <f>W16</f>
        <v>0.8896211418730958</v>
      </c>
      <c r="Y16" s="15" t="s">
        <v>0</v>
      </c>
      <c r="Z16" s="16" t="s">
        <v>7</v>
      </c>
      <c r="AB16" s="89" t="s">
        <v>11</v>
      </c>
      <c r="AC16" s="75">
        <v>0.2736064528000001</v>
      </c>
      <c r="AD16" s="77">
        <f>AC16/AC$22</f>
        <v>0.1256801513754894</v>
      </c>
      <c r="AE16" s="75">
        <v>0.7264611096500011</v>
      </c>
      <c r="AF16" s="77">
        <f>AE16/AE$22</f>
        <v>0.13620789535203273</v>
      </c>
      <c r="AG16" s="75">
        <v>0.4513210473</v>
      </c>
      <c r="AH16" s="77">
        <f>AG16/AG$22</f>
        <v>0.10877799636287261</v>
      </c>
    </row>
    <row r="17" spans="2:34" ht="18" customHeight="1">
      <c r="B17" s="128" t="s">
        <v>0</v>
      </c>
      <c r="C17" s="130" t="s">
        <v>8</v>
      </c>
      <c r="E17" s="28" t="s">
        <v>67</v>
      </c>
      <c r="F17" s="4" t="s">
        <v>66</v>
      </c>
      <c r="G17" s="4" t="s">
        <v>68</v>
      </c>
      <c r="H17" s="4" t="s">
        <v>69</v>
      </c>
      <c r="I17" s="29"/>
      <c r="K17">
        <v>32</v>
      </c>
      <c r="M17" s="35" t="str">
        <f>K17&amp;" t - "</f>
        <v>32 t - </v>
      </c>
      <c r="N17" s="36">
        <f>SUM(I17:I20)</f>
        <v>3333</v>
      </c>
      <c r="P17" s="106"/>
      <c r="Q17" s="133"/>
      <c r="R17" s="12"/>
      <c r="S17" s="106"/>
      <c r="T17" s="92"/>
      <c r="V17" s="106"/>
      <c r="W17" s="13">
        <f>N17/Q$16</f>
        <v>0.11037885812690422</v>
      </c>
      <c r="X17" s="85">
        <f>W17</f>
        <v>0.11037885812690422</v>
      </c>
      <c r="Y17" s="83" t="s">
        <v>0</v>
      </c>
      <c r="Z17" s="130" t="s">
        <v>8</v>
      </c>
      <c r="AB17" s="90"/>
      <c r="AC17" s="126"/>
      <c r="AD17" s="78"/>
      <c r="AE17" s="126"/>
      <c r="AF17" s="78"/>
      <c r="AG17" s="126"/>
      <c r="AH17" s="78"/>
    </row>
    <row r="18" spans="2:34" ht="18" customHeight="1">
      <c r="B18" s="128"/>
      <c r="C18" s="130"/>
      <c r="E18" s="28" t="s">
        <v>70</v>
      </c>
      <c r="F18" s="4" t="s">
        <v>68</v>
      </c>
      <c r="G18" s="4" t="s">
        <v>71</v>
      </c>
      <c r="H18" s="4">
        <v>0.136</v>
      </c>
      <c r="I18" s="29">
        <f t="shared" si="0"/>
        <v>136</v>
      </c>
      <c r="M18" s="35"/>
      <c r="N18" s="36"/>
      <c r="P18" s="106"/>
      <c r="Q18" s="133"/>
      <c r="R18" s="12"/>
      <c r="S18" s="106"/>
      <c r="T18" s="92"/>
      <c r="V18" s="106"/>
      <c r="W18" s="13">
        <f>N18/Q$16</f>
        <v>0</v>
      </c>
      <c r="X18" s="85"/>
      <c r="Y18" s="83"/>
      <c r="Z18" s="130"/>
      <c r="AB18" s="90"/>
      <c r="AC18" s="126"/>
      <c r="AD18" s="78"/>
      <c r="AE18" s="126"/>
      <c r="AF18" s="78"/>
      <c r="AG18" s="126"/>
      <c r="AH18" s="78"/>
    </row>
    <row r="19" spans="2:34" ht="18" customHeight="1">
      <c r="B19" s="128"/>
      <c r="C19" s="130"/>
      <c r="E19" s="28" t="s">
        <v>72</v>
      </c>
      <c r="F19" s="4" t="s">
        <v>71</v>
      </c>
      <c r="G19" s="4" t="s">
        <v>73</v>
      </c>
      <c r="H19" s="4">
        <v>0.643</v>
      </c>
      <c r="I19" s="29">
        <f t="shared" si="0"/>
        <v>643</v>
      </c>
      <c r="M19" s="35"/>
      <c r="N19" s="36"/>
      <c r="P19" s="106"/>
      <c r="Q19" s="133"/>
      <c r="R19" s="12"/>
      <c r="S19" s="106"/>
      <c r="T19" s="92"/>
      <c r="V19" s="106"/>
      <c r="W19" s="13">
        <f>N19/Q$16</f>
        <v>0</v>
      </c>
      <c r="X19" s="85"/>
      <c r="Y19" s="83"/>
      <c r="Z19" s="130"/>
      <c r="AB19" s="90"/>
      <c r="AC19" s="126"/>
      <c r="AD19" s="78"/>
      <c r="AE19" s="126"/>
      <c r="AF19" s="78"/>
      <c r="AG19" s="126"/>
      <c r="AH19" s="78"/>
    </row>
    <row r="20" spans="2:34" ht="18" customHeight="1" thickBot="1">
      <c r="B20" s="129"/>
      <c r="C20" s="131"/>
      <c r="E20" s="30" t="s">
        <v>74</v>
      </c>
      <c r="F20" s="31" t="s">
        <v>73</v>
      </c>
      <c r="G20" s="31" t="s">
        <v>75</v>
      </c>
      <c r="H20" s="31">
        <v>2.554</v>
      </c>
      <c r="I20" s="32">
        <f t="shared" si="0"/>
        <v>2554</v>
      </c>
      <c r="M20" s="37"/>
      <c r="N20" s="38"/>
      <c r="P20" s="104"/>
      <c r="Q20" s="134"/>
      <c r="R20" s="12"/>
      <c r="S20" s="104"/>
      <c r="T20" s="93"/>
      <c r="V20" s="104"/>
      <c r="W20" s="18">
        <f>N20/Q$16</f>
        <v>0</v>
      </c>
      <c r="X20" s="86"/>
      <c r="Y20" s="84"/>
      <c r="Z20" s="131"/>
      <c r="AB20" s="74"/>
      <c r="AC20" s="76"/>
      <c r="AD20" s="79"/>
      <c r="AE20" s="76"/>
      <c r="AF20" s="79"/>
      <c r="AG20" s="76"/>
      <c r="AH20" s="79"/>
    </row>
    <row r="22" spans="5:34" ht="12.75">
      <c r="E22" s="8" t="s">
        <v>13</v>
      </c>
      <c r="I22" s="9">
        <f>SUM(I6:I20)</f>
        <v>324603</v>
      </c>
      <c r="M22" s="8" t="s">
        <v>13</v>
      </c>
      <c r="N22" s="9">
        <f>SUM(N6:N20)</f>
        <v>324603</v>
      </c>
      <c r="P22" s="8" t="s">
        <v>13</v>
      </c>
      <c r="Q22" s="9">
        <f>SUM(Q6:Q20)</f>
        <v>324603</v>
      </c>
      <c r="R22" s="9"/>
      <c r="S22" s="8" t="s">
        <v>13</v>
      </c>
      <c r="T22" s="9">
        <f>SUM(T6:T20)</f>
        <v>324643</v>
      </c>
      <c r="W22" s="21"/>
      <c r="X22" s="21"/>
      <c r="AB22" s="8" t="s">
        <v>13</v>
      </c>
      <c r="AC22" s="2">
        <f aca="true" t="shared" si="1" ref="AC22:AH22">SUM(AC6:AC20)</f>
        <v>2.177006073000003</v>
      </c>
      <c r="AD22" s="45">
        <f t="shared" si="1"/>
        <v>0.9999999999999999</v>
      </c>
      <c r="AE22" s="2">
        <f t="shared" si="1"/>
        <v>5.333472834099991</v>
      </c>
      <c r="AF22" s="45">
        <f t="shared" si="1"/>
        <v>1</v>
      </c>
      <c r="AG22" s="2">
        <f t="shared" si="1"/>
        <v>4.14901048365</v>
      </c>
      <c r="AH22" s="45">
        <f t="shared" si="1"/>
        <v>1</v>
      </c>
    </row>
    <row r="23" spans="5:24" ht="12.75">
      <c r="E23" s="8"/>
      <c r="I23" s="9"/>
      <c r="M23" s="8"/>
      <c r="N23" s="9"/>
      <c r="P23" s="8"/>
      <c r="Q23" s="9"/>
      <c r="R23" s="9"/>
      <c r="S23" s="8"/>
      <c r="T23" s="9"/>
      <c r="W23" s="21"/>
      <c r="X23" s="21"/>
    </row>
    <row r="24" spans="2:8" ht="12.75">
      <c r="B24" s="41" t="s">
        <v>28</v>
      </c>
      <c r="H24">
        <f>SUM(H6:H20)</f>
        <v>324.603</v>
      </c>
    </row>
    <row r="25" ht="12.75">
      <c r="B25" t="s">
        <v>27</v>
      </c>
    </row>
    <row r="26" ht="12.75">
      <c r="B26" s="44" t="s">
        <v>26</v>
      </c>
    </row>
    <row r="27" spans="2:3" ht="12.75">
      <c r="B27" s="43"/>
      <c r="C27" t="s">
        <v>34</v>
      </c>
    </row>
    <row r="28" spans="2:3" ht="12.75">
      <c r="B28" s="43"/>
      <c r="C28" t="s">
        <v>36</v>
      </c>
    </row>
    <row r="29" ht="12.75">
      <c r="C29" t="s">
        <v>35</v>
      </c>
    </row>
  </sheetData>
  <mergeCells count="72">
    <mergeCell ref="AB2:AH2"/>
    <mergeCell ref="AG16:AG20"/>
    <mergeCell ref="AH16:AH20"/>
    <mergeCell ref="AC4:AD4"/>
    <mergeCell ref="AE4:AF4"/>
    <mergeCell ref="AG4:AH4"/>
    <mergeCell ref="AG6:AG10"/>
    <mergeCell ref="AH6:AH10"/>
    <mergeCell ref="AG12:AG14"/>
    <mergeCell ref="AH12:AH14"/>
    <mergeCell ref="AF6:AF10"/>
    <mergeCell ref="AE12:AE14"/>
    <mergeCell ref="AF12:AF14"/>
    <mergeCell ref="AE16:AE20"/>
    <mergeCell ref="AF16:AF20"/>
    <mergeCell ref="AB6:AB10"/>
    <mergeCell ref="AB12:AB14"/>
    <mergeCell ref="AB16:AB20"/>
    <mergeCell ref="AE6:AE10"/>
    <mergeCell ref="AC6:AC10"/>
    <mergeCell ref="AC12:AC14"/>
    <mergeCell ref="AC16:AC20"/>
    <mergeCell ref="AD6:AD10"/>
    <mergeCell ref="AD12:AD14"/>
    <mergeCell ref="AD16:AD20"/>
    <mergeCell ref="Y17:Y20"/>
    <mergeCell ref="Z17:Z20"/>
    <mergeCell ref="V6:V10"/>
    <mergeCell ref="V12:V14"/>
    <mergeCell ref="V16:V20"/>
    <mergeCell ref="X9:X10"/>
    <mergeCell ref="X17:X20"/>
    <mergeCell ref="X12:X13"/>
    <mergeCell ref="V2:Z2"/>
    <mergeCell ref="S6:S10"/>
    <mergeCell ref="S12:S14"/>
    <mergeCell ref="Q12:Q14"/>
    <mergeCell ref="Y9:Y10"/>
    <mergeCell ref="Z9:Z10"/>
    <mergeCell ref="Y12:Y13"/>
    <mergeCell ref="Z12:Z13"/>
    <mergeCell ref="S16:S20"/>
    <mergeCell ref="S2:T2"/>
    <mergeCell ref="T6:T10"/>
    <mergeCell ref="T12:T14"/>
    <mergeCell ref="T16:T20"/>
    <mergeCell ref="S3:T3"/>
    <mergeCell ref="B2:C2"/>
    <mergeCell ref="E2:I2"/>
    <mergeCell ref="M2:N2"/>
    <mergeCell ref="Q6:Q10"/>
    <mergeCell ref="I8:I9"/>
    <mergeCell ref="P2:Q2"/>
    <mergeCell ref="Q16:Q20"/>
    <mergeCell ref="P6:P10"/>
    <mergeCell ref="P12:P14"/>
    <mergeCell ref="P16:P20"/>
    <mergeCell ref="B17:B20"/>
    <mergeCell ref="C17:C20"/>
    <mergeCell ref="G8:G9"/>
    <mergeCell ref="H8:H9"/>
    <mergeCell ref="B12:B13"/>
    <mergeCell ref="C12:C13"/>
    <mergeCell ref="E13:E14"/>
    <mergeCell ref="F13:F14"/>
    <mergeCell ref="G13:G14"/>
    <mergeCell ref="H13:H14"/>
    <mergeCell ref="I13:I14"/>
    <mergeCell ref="B9:B10"/>
    <mergeCell ref="C9:C10"/>
    <mergeCell ref="E8:E9"/>
    <mergeCell ref="F8:F9"/>
  </mergeCells>
  <hyperlinks>
    <hyperlink ref="B26" r:id="rId1" display="Source: www.dft.gov.uk/transtat/vehicle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29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4" max="4" width="2.7109375" style="0" customWidth="1"/>
    <col min="5" max="5" width="12.7109375" style="0" customWidth="1"/>
    <col min="6" max="6" width="14.28125" style="0" hidden="1" customWidth="1"/>
    <col min="7" max="8" width="9.140625" style="0" hidden="1" customWidth="1"/>
    <col min="9" max="9" width="14.00390625" style="0" customWidth="1"/>
    <col min="10" max="10" width="2.7109375" style="0" customWidth="1"/>
    <col min="11" max="12" width="9.140625" style="0" hidden="1" customWidth="1"/>
    <col min="13" max="13" width="12.7109375" style="0" customWidth="1"/>
    <col min="14" max="14" width="11.28125" style="0" bestFit="1" customWidth="1"/>
    <col min="15" max="15" width="2.7109375" style="0" customWidth="1"/>
    <col min="16" max="16" width="8.7109375" style="0" customWidth="1"/>
    <col min="17" max="17" width="11.140625" style="0" customWidth="1"/>
    <col min="18" max="18" width="2.7109375" style="0" customWidth="1"/>
    <col min="19" max="19" width="8.7109375" style="0" customWidth="1"/>
    <col min="20" max="20" width="12.7109375" style="0" customWidth="1"/>
    <col min="21" max="21" width="12.57421875" style="0" customWidth="1"/>
    <col min="24" max="24" width="2.7109375" style="0" customWidth="1"/>
    <col min="27" max="27" width="10.7109375" style="0" customWidth="1"/>
    <col min="29" max="29" width="10.7109375" style="0" customWidth="1"/>
    <col min="31" max="31" width="10.7109375" style="0" customWidth="1"/>
  </cols>
  <sheetData>
    <row r="2" spans="2:31" ht="39" customHeight="1">
      <c r="B2" s="105" t="s">
        <v>38</v>
      </c>
      <c r="C2" s="105"/>
      <c r="D2" s="3"/>
      <c r="E2" s="105" t="s">
        <v>16</v>
      </c>
      <c r="F2" s="105"/>
      <c r="G2" s="105"/>
      <c r="H2" s="105"/>
      <c r="I2" s="105"/>
      <c r="J2" s="3"/>
      <c r="K2" s="3"/>
      <c r="L2" s="3"/>
      <c r="M2" s="105" t="s">
        <v>14</v>
      </c>
      <c r="N2" s="105"/>
      <c r="O2" s="7"/>
      <c r="P2" s="105" t="s">
        <v>15</v>
      </c>
      <c r="Q2" s="105"/>
      <c r="R2" s="7"/>
      <c r="S2" s="105" t="s">
        <v>19</v>
      </c>
      <c r="T2" s="105"/>
      <c r="U2" s="105"/>
      <c r="V2" s="105"/>
      <c r="W2" s="105"/>
      <c r="Y2" s="105" t="s">
        <v>37</v>
      </c>
      <c r="Z2" s="105"/>
      <c r="AA2" s="105"/>
      <c r="AB2" s="105"/>
      <c r="AC2" s="105"/>
      <c r="AD2" s="105"/>
      <c r="AE2" s="105"/>
    </row>
    <row r="3" spans="2:19" ht="12.75" customHeight="1">
      <c r="B3" s="39"/>
      <c r="C3" s="39"/>
      <c r="E3" s="7"/>
      <c r="F3" s="7"/>
      <c r="G3" s="7"/>
      <c r="H3" s="7"/>
      <c r="I3" s="7"/>
      <c r="M3" s="7"/>
      <c r="N3" s="7"/>
      <c r="O3" s="10"/>
      <c r="P3" s="7"/>
      <c r="Q3" s="7"/>
      <c r="R3" s="10"/>
      <c r="S3" s="10"/>
    </row>
    <row r="4" spans="2:31" ht="12.75">
      <c r="B4" s="39"/>
      <c r="C4" s="39"/>
      <c r="E4" s="7"/>
      <c r="F4" s="7"/>
      <c r="G4" s="7"/>
      <c r="H4" s="7"/>
      <c r="I4" s="7"/>
      <c r="M4" s="7"/>
      <c r="N4" s="7"/>
      <c r="O4" s="10"/>
      <c r="P4" s="7"/>
      <c r="Q4" s="7"/>
      <c r="R4" s="10"/>
      <c r="S4" s="10"/>
      <c r="Z4" s="80" t="s">
        <v>29</v>
      </c>
      <c r="AA4" s="80"/>
      <c r="AB4" s="80" t="s">
        <v>32</v>
      </c>
      <c r="AC4" s="80"/>
      <c r="AD4" s="80" t="s">
        <v>33</v>
      </c>
      <c r="AE4" s="80"/>
    </row>
    <row r="5" spans="2:31" ht="39" thickBot="1">
      <c r="B5" s="42" t="s">
        <v>21</v>
      </c>
      <c r="C5" s="42" t="s">
        <v>20</v>
      </c>
      <c r="D5" s="40"/>
      <c r="E5" s="42" t="s">
        <v>20</v>
      </c>
      <c r="F5" s="40"/>
      <c r="G5" s="40"/>
      <c r="H5" s="40"/>
      <c r="I5" s="42" t="s">
        <v>22</v>
      </c>
      <c r="J5" s="40"/>
      <c r="K5" s="40"/>
      <c r="L5" s="40"/>
      <c r="M5" s="42" t="s">
        <v>20</v>
      </c>
      <c r="N5" s="42" t="s">
        <v>22</v>
      </c>
      <c r="O5" s="40"/>
      <c r="P5" s="42" t="s">
        <v>23</v>
      </c>
      <c r="Q5" s="42" t="s">
        <v>22</v>
      </c>
      <c r="R5" s="40"/>
      <c r="S5" s="42" t="s">
        <v>23</v>
      </c>
      <c r="T5" s="40" t="s">
        <v>24</v>
      </c>
      <c r="U5" s="40" t="s">
        <v>25</v>
      </c>
      <c r="V5" s="42" t="s">
        <v>21</v>
      </c>
      <c r="W5" s="42" t="s">
        <v>20</v>
      </c>
      <c r="Y5" s="42" t="s">
        <v>23</v>
      </c>
      <c r="Z5" s="42" t="s">
        <v>30</v>
      </c>
      <c r="AA5" s="42" t="s">
        <v>31</v>
      </c>
      <c r="AB5" s="42" t="s">
        <v>30</v>
      </c>
      <c r="AC5" s="42" t="s">
        <v>31</v>
      </c>
      <c r="AD5" s="42" t="s">
        <v>30</v>
      </c>
      <c r="AE5" s="42" t="s">
        <v>31</v>
      </c>
    </row>
    <row r="6" spans="2:31" ht="18" customHeight="1">
      <c r="B6" s="59" t="s">
        <v>43</v>
      </c>
      <c r="C6" s="81" t="s">
        <v>4</v>
      </c>
      <c r="E6" s="25" t="s">
        <v>52</v>
      </c>
      <c r="F6" s="26" t="s">
        <v>53</v>
      </c>
      <c r="G6" s="26" t="s">
        <v>54</v>
      </c>
      <c r="H6" s="26">
        <v>0.169</v>
      </c>
      <c r="I6" s="27">
        <f>H6*1000</f>
        <v>169</v>
      </c>
      <c r="K6">
        <v>3.5</v>
      </c>
      <c r="L6">
        <v>7.5</v>
      </c>
      <c r="M6" s="33" t="str">
        <f aca="true" t="shared" si="0" ref="M6:M11">K6&amp;" t - "&amp;L6&amp;" t"</f>
        <v>3.5 t - 7.5 t</v>
      </c>
      <c r="N6" s="34">
        <f aca="true" t="shared" si="1" ref="N6:N13">I6</f>
        <v>169</v>
      </c>
      <c r="P6" s="157" t="s">
        <v>46</v>
      </c>
      <c r="Q6" s="95">
        <f>SUM(N6:N15)</f>
        <v>18150</v>
      </c>
      <c r="S6" s="113" t="s">
        <v>46</v>
      </c>
      <c r="T6" s="52">
        <f>N6/Q$6</f>
        <v>0.00931129476584022</v>
      </c>
      <c r="U6" s="142">
        <f>SUM(T6:T9)</f>
        <v>0.0349862258953168</v>
      </c>
      <c r="V6" s="143" t="s">
        <v>43</v>
      </c>
      <c r="W6" s="144" t="s">
        <v>4</v>
      </c>
      <c r="Y6" s="89" t="s">
        <v>46</v>
      </c>
      <c r="Z6" s="148">
        <v>0.14545321539999967</v>
      </c>
      <c r="AA6" s="136">
        <f>Z6/Z23</f>
        <v>0.18666502533408996</v>
      </c>
      <c r="AB6" s="148">
        <v>0.7145176672499994</v>
      </c>
      <c r="AC6" s="136">
        <f>AB6/AB23</f>
        <v>0.1437432380014481</v>
      </c>
      <c r="AD6" s="148">
        <v>0.8855599412999997</v>
      </c>
      <c r="AE6" s="145">
        <f>AD6/AD23</f>
        <v>0.11123245035322868</v>
      </c>
    </row>
    <row r="7" spans="2:31" ht="18" customHeight="1">
      <c r="B7" s="128"/>
      <c r="C7" s="130"/>
      <c r="E7" s="28" t="s">
        <v>55</v>
      </c>
      <c r="F7" s="4" t="s">
        <v>54</v>
      </c>
      <c r="G7" s="4" t="s">
        <v>56</v>
      </c>
      <c r="H7" s="4">
        <v>0.052</v>
      </c>
      <c r="I7" s="29">
        <f aca="true" t="shared" si="2" ref="I7:I18">H7*1000</f>
        <v>52</v>
      </c>
      <c r="K7">
        <v>7.5</v>
      </c>
      <c r="L7">
        <v>12</v>
      </c>
      <c r="M7" s="35" t="str">
        <f t="shared" si="0"/>
        <v>7.5 t - 12 t</v>
      </c>
      <c r="N7" s="36">
        <f t="shared" si="1"/>
        <v>52</v>
      </c>
      <c r="P7" s="158"/>
      <c r="Q7" s="155"/>
      <c r="S7" s="114"/>
      <c r="T7" s="5">
        <f aca="true" t="shared" si="3" ref="T7:T15">N7/Q$6</f>
        <v>0.002865013774104683</v>
      </c>
      <c r="U7" s="141"/>
      <c r="V7" s="139"/>
      <c r="W7" s="140"/>
      <c r="Y7" s="90"/>
      <c r="Z7" s="154"/>
      <c r="AA7" s="137"/>
      <c r="AB7" s="154"/>
      <c r="AC7" s="137"/>
      <c r="AD7" s="154"/>
      <c r="AE7" s="146"/>
    </row>
    <row r="8" spans="2:31" ht="18" customHeight="1">
      <c r="B8" s="128"/>
      <c r="C8" s="130"/>
      <c r="E8" s="46" t="s">
        <v>57</v>
      </c>
      <c r="F8" s="6" t="s">
        <v>56</v>
      </c>
      <c r="G8" s="6" t="s">
        <v>58</v>
      </c>
      <c r="H8" s="6">
        <v>0.049</v>
      </c>
      <c r="I8" s="47">
        <f t="shared" si="2"/>
        <v>49</v>
      </c>
      <c r="K8">
        <v>12</v>
      </c>
      <c r="L8">
        <v>16</v>
      </c>
      <c r="M8" s="35" t="str">
        <f t="shared" si="0"/>
        <v>12 t - 16 t</v>
      </c>
      <c r="N8" s="36">
        <f t="shared" si="1"/>
        <v>49</v>
      </c>
      <c r="P8" s="158"/>
      <c r="Q8" s="155"/>
      <c r="S8" s="114"/>
      <c r="T8" s="5">
        <f t="shared" si="3"/>
        <v>0.002699724517906336</v>
      </c>
      <c r="U8" s="141"/>
      <c r="V8" s="139"/>
      <c r="W8" s="140"/>
      <c r="Y8" s="90"/>
      <c r="Z8" s="154"/>
      <c r="AA8" s="137"/>
      <c r="AB8" s="154"/>
      <c r="AC8" s="137"/>
      <c r="AD8" s="154"/>
      <c r="AE8" s="146"/>
    </row>
    <row r="9" spans="2:31" ht="18" customHeight="1">
      <c r="B9" s="128"/>
      <c r="C9" s="130"/>
      <c r="E9" s="28" t="s">
        <v>59</v>
      </c>
      <c r="F9" s="4" t="s">
        <v>58</v>
      </c>
      <c r="G9" s="4" t="s">
        <v>60</v>
      </c>
      <c r="H9" s="4">
        <v>0.365</v>
      </c>
      <c r="I9" s="29">
        <f t="shared" si="2"/>
        <v>365</v>
      </c>
      <c r="K9">
        <v>16</v>
      </c>
      <c r="L9">
        <v>20</v>
      </c>
      <c r="M9" s="35" t="str">
        <f t="shared" si="0"/>
        <v>16 t - 20 t</v>
      </c>
      <c r="N9" s="36">
        <f t="shared" si="1"/>
        <v>365</v>
      </c>
      <c r="P9" s="158"/>
      <c r="Q9" s="155"/>
      <c r="S9" s="114"/>
      <c r="T9" s="5">
        <f t="shared" si="3"/>
        <v>0.020110192837465565</v>
      </c>
      <c r="U9" s="141"/>
      <c r="V9" s="139"/>
      <c r="W9" s="140"/>
      <c r="Y9" s="90"/>
      <c r="Z9" s="154"/>
      <c r="AA9" s="137"/>
      <c r="AB9" s="154"/>
      <c r="AC9" s="137"/>
      <c r="AD9" s="154"/>
      <c r="AE9" s="146"/>
    </row>
    <row r="10" spans="2:31" ht="18" customHeight="1">
      <c r="B10" s="128" t="s">
        <v>43</v>
      </c>
      <c r="C10" s="130" t="s">
        <v>39</v>
      </c>
      <c r="E10" s="28" t="s">
        <v>61</v>
      </c>
      <c r="F10" s="4" t="s">
        <v>60</v>
      </c>
      <c r="G10" s="4" t="s">
        <v>62</v>
      </c>
      <c r="H10" s="4">
        <v>1.179</v>
      </c>
      <c r="I10" s="29">
        <f t="shared" si="2"/>
        <v>1179</v>
      </c>
      <c r="K10">
        <v>20</v>
      </c>
      <c r="L10">
        <v>24</v>
      </c>
      <c r="M10" s="35" t="str">
        <f t="shared" si="0"/>
        <v>20 t - 24 t</v>
      </c>
      <c r="N10" s="36">
        <f t="shared" si="1"/>
        <v>1179</v>
      </c>
      <c r="P10" s="158"/>
      <c r="Q10" s="155"/>
      <c r="S10" s="114"/>
      <c r="T10" s="5">
        <f t="shared" si="3"/>
        <v>0.06495867768595041</v>
      </c>
      <c r="U10" s="141">
        <f>SUM(T10:T11)</f>
        <v>0.5267217630853994</v>
      </c>
      <c r="V10" s="139" t="s">
        <v>43</v>
      </c>
      <c r="W10" s="140" t="s">
        <v>39</v>
      </c>
      <c r="Y10" s="90"/>
      <c r="Z10" s="154"/>
      <c r="AA10" s="137"/>
      <c r="AB10" s="154"/>
      <c r="AC10" s="137"/>
      <c r="AD10" s="154"/>
      <c r="AE10" s="146"/>
    </row>
    <row r="11" spans="2:31" ht="18" customHeight="1">
      <c r="B11" s="128"/>
      <c r="C11" s="130"/>
      <c r="E11" s="46" t="s">
        <v>63</v>
      </c>
      <c r="F11" s="50" t="s">
        <v>62</v>
      </c>
      <c r="G11" s="50" t="s">
        <v>64</v>
      </c>
      <c r="H11" s="50">
        <v>8.381</v>
      </c>
      <c r="I11" s="51">
        <f t="shared" si="2"/>
        <v>8381</v>
      </c>
      <c r="K11">
        <v>24</v>
      </c>
      <c r="L11">
        <v>28</v>
      </c>
      <c r="M11" s="35" t="str">
        <f t="shared" si="0"/>
        <v>24 t - 28 t</v>
      </c>
      <c r="N11" s="36">
        <f t="shared" si="1"/>
        <v>8381</v>
      </c>
      <c r="P11" s="158"/>
      <c r="Q11" s="155"/>
      <c r="S11" s="114"/>
      <c r="T11" s="5">
        <f t="shared" si="3"/>
        <v>0.46176308539944905</v>
      </c>
      <c r="U11" s="141"/>
      <c r="V11" s="139"/>
      <c r="W11" s="140"/>
      <c r="Y11" s="90"/>
      <c r="Z11" s="154"/>
      <c r="AA11" s="137"/>
      <c r="AB11" s="154"/>
      <c r="AC11" s="137"/>
      <c r="AD11" s="154"/>
      <c r="AE11" s="146"/>
    </row>
    <row r="12" spans="2:31" ht="18" customHeight="1">
      <c r="B12" s="128" t="s">
        <v>43</v>
      </c>
      <c r="C12" s="130" t="s">
        <v>40</v>
      </c>
      <c r="E12" s="28" t="s">
        <v>65</v>
      </c>
      <c r="F12" s="4" t="s">
        <v>64</v>
      </c>
      <c r="G12" s="4" t="s">
        <v>66</v>
      </c>
      <c r="H12" s="4">
        <v>3.868</v>
      </c>
      <c r="I12" s="29">
        <f t="shared" si="2"/>
        <v>3868</v>
      </c>
      <c r="K12">
        <v>28</v>
      </c>
      <c r="L12">
        <v>32</v>
      </c>
      <c r="M12" s="35" t="str">
        <f aca="true" t="shared" si="4" ref="M12:M21">K12&amp;" t - "&amp;L12&amp;" t"</f>
        <v>28 t - 32 t</v>
      </c>
      <c r="N12" s="36">
        <f t="shared" si="1"/>
        <v>3868</v>
      </c>
      <c r="P12" s="158"/>
      <c r="Q12" s="155"/>
      <c r="S12" s="114"/>
      <c r="T12" s="5">
        <f t="shared" si="3"/>
        <v>0.2131129476584022</v>
      </c>
      <c r="U12" s="141">
        <f>SUM(T12:T14)</f>
        <v>0.2716887052341598</v>
      </c>
      <c r="V12" s="139" t="s">
        <v>43</v>
      </c>
      <c r="W12" s="140" t="s">
        <v>40</v>
      </c>
      <c r="Y12" s="90"/>
      <c r="Z12" s="154"/>
      <c r="AA12" s="137"/>
      <c r="AB12" s="154"/>
      <c r="AC12" s="137"/>
      <c r="AD12" s="154"/>
      <c r="AE12" s="146"/>
    </row>
    <row r="13" spans="2:31" ht="18" customHeight="1">
      <c r="B13" s="128"/>
      <c r="C13" s="130"/>
      <c r="E13" s="28" t="s">
        <v>67</v>
      </c>
      <c r="F13" s="4" t="s">
        <v>66</v>
      </c>
      <c r="G13" s="4" t="s">
        <v>68</v>
      </c>
      <c r="H13" s="4">
        <v>0.904</v>
      </c>
      <c r="I13" s="29">
        <f t="shared" si="2"/>
        <v>904</v>
      </c>
      <c r="K13">
        <v>32</v>
      </c>
      <c r="L13">
        <v>33</v>
      </c>
      <c r="M13" s="35" t="str">
        <f t="shared" si="4"/>
        <v>32 t - 33 t</v>
      </c>
      <c r="N13" s="36">
        <f t="shared" si="1"/>
        <v>904</v>
      </c>
      <c r="P13" s="158"/>
      <c r="Q13" s="155"/>
      <c r="S13" s="114"/>
      <c r="T13" s="5">
        <f t="shared" si="3"/>
        <v>0.04980716253443526</v>
      </c>
      <c r="U13" s="141"/>
      <c r="V13" s="139"/>
      <c r="W13" s="140"/>
      <c r="Y13" s="90"/>
      <c r="Z13" s="154"/>
      <c r="AA13" s="137"/>
      <c r="AB13" s="154"/>
      <c r="AC13" s="137"/>
      <c r="AD13" s="154"/>
      <c r="AE13" s="146"/>
    </row>
    <row r="14" spans="2:31" ht="18" customHeight="1">
      <c r="B14" s="128"/>
      <c r="C14" s="130"/>
      <c r="E14" s="162" t="s">
        <v>70</v>
      </c>
      <c r="F14" s="150" t="s">
        <v>68</v>
      </c>
      <c r="G14" s="150" t="s">
        <v>71</v>
      </c>
      <c r="H14" s="150">
        <v>3.183</v>
      </c>
      <c r="I14" s="152">
        <f t="shared" si="2"/>
        <v>3183</v>
      </c>
      <c r="K14">
        <v>33</v>
      </c>
      <c r="L14">
        <v>34</v>
      </c>
      <c r="M14" s="35" t="str">
        <f t="shared" si="4"/>
        <v>33 t - 34 t</v>
      </c>
      <c r="N14" s="36">
        <f>5%*I14</f>
        <v>159.15</v>
      </c>
      <c r="P14" s="158"/>
      <c r="Q14" s="155"/>
      <c r="S14" s="114"/>
      <c r="T14" s="5">
        <f t="shared" si="3"/>
        <v>0.008768595041322314</v>
      </c>
      <c r="U14" s="141"/>
      <c r="V14" s="139"/>
      <c r="W14" s="140"/>
      <c r="Y14" s="90"/>
      <c r="Z14" s="154"/>
      <c r="AA14" s="137"/>
      <c r="AB14" s="154"/>
      <c r="AC14" s="137"/>
      <c r="AD14" s="154"/>
      <c r="AE14" s="146"/>
    </row>
    <row r="15" spans="2:31" ht="18" customHeight="1" thickBot="1">
      <c r="B15" s="128" t="s">
        <v>43</v>
      </c>
      <c r="C15" s="130" t="s">
        <v>41</v>
      </c>
      <c r="E15" s="163"/>
      <c r="F15" s="151"/>
      <c r="G15" s="151"/>
      <c r="H15" s="151"/>
      <c r="I15" s="153"/>
      <c r="K15">
        <v>34</v>
      </c>
      <c r="L15">
        <v>37</v>
      </c>
      <c r="M15" s="35" t="str">
        <f t="shared" si="4"/>
        <v>34 t - 37 t</v>
      </c>
      <c r="N15" s="36">
        <f>95%*I14</f>
        <v>3023.85</v>
      </c>
      <c r="P15" s="159"/>
      <c r="Q15" s="135"/>
      <c r="S15" s="114"/>
      <c r="T15" s="5">
        <f t="shared" si="3"/>
        <v>0.16660330578512397</v>
      </c>
      <c r="U15" s="5">
        <f>T15</f>
        <v>0.16660330578512397</v>
      </c>
      <c r="V15" s="53" t="s">
        <v>43</v>
      </c>
      <c r="W15" s="54" t="s">
        <v>41</v>
      </c>
      <c r="Y15" s="74"/>
      <c r="Z15" s="149"/>
      <c r="AA15" s="138"/>
      <c r="AB15" s="149"/>
      <c r="AC15" s="138"/>
      <c r="AD15" s="149"/>
      <c r="AE15" s="147"/>
    </row>
    <row r="16" spans="2:3" ht="7.5" customHeight="1" thickBot="1">
      <c r="B16" s="128"/>
      <c r="C16" s="130"/>
    </row>
    <row r="17" spans="2:31" ht="18" customHeight="1">
      <c r="B17" s="128"/>
      <c r="C17" s="130"/>
      <c r="E17" s="28" t="s">
        <v>72</v>
      </c>
      <c r="F17" s="4" t="s">
        <v>71</v>
      </c>
      <c r="G17" s="4" t="s">
        <v>73</v>
      </c>
      <c r="H17" s="4">
        <v>19.976</v>
      </c>
      <c r="I17" s="29">
        <f t="shared" si="2"/>
        <v>19976</v>
      </c>
      <c r="K17">
        <v>37</v>
      </c>
      <c r="L17">
        <v>38</v>
      </c>
      <c r="M17" s="48" t="str">
        <f t="shared" si="4"/>
        <v>37 t - 38 t</v>
      </c>
      <c r="N17" s="49">
        <f>I17</f>
        <v>19976</v>
      </c>
      <c r="P17" s="157" t="s">
        <v>45</v>
      </c>
      <c r="Q17" s="95">
        <f>N17+N18/2</f>
        <v>57525.8</v>
      </c>
      <c r="S17" s="103" t="s">
        <v>45</v>
      </c>
      <c r="T17" s="14">
        <f>N17/Q$17</f>
        <v>0.3472528847925626</v>
      </c>
      <c r="U17" s="169">
        <f>SUM(T17:T18)</f>
        <v>1</v>
      </c>
      <c r="V17" s="170" t="s">
        <v>43</v>
      </c>
      <c r="W17" s="81" t="s">
        <v>41</v>
      </c>
      <c r="Y17" s="89" t="s">
        <v>45</v>
      </c>
      <c r="Z17" s="148">
        <v>0.30899471389999916</v>
      </c>
      <c r="AA17" s="136">
        <f>Z17/Z23</f>
        <v>0.39654335546743336</v>
      </c>
      <c r="AB17" s="148">
        <v>2.1180810971499966</v>
      </c>
      <c r="AC17" s="136">
        <f>AB17/AB23</f>
        <v>0.42610539838124695</v>
      </c>
      <c r="AD17" s="148">
        <v>4.021037519750003</v>
      </c>
      <c r="AE17" s="145">
        <f>AD17/AD23</f>
        <v>0.5050701092322119</v>
      </c>
    </row>
    <row r="18" spans="2:31" ht="18" customHeight="1" thickBot="1">
      <c r="B18" s="128"/>
      <c r="C18" s="130"/>
      <c r="E18" s="162" t="s">
        <v>74</v>
      </c>
      <c r="F18" s="150"/>
      <c r="G18" s="150"/>
      <c r="H18" s="150">
        <v>83.444</v>
      </c>
      <c r="I18" s="152">
        <f t="shared" si="2"/>
        <v>83444</v>
      </c>
      <c r="K18">
        <v>38</v>
      </c>
      <c r="L18">
        <v>40</v>
      </c>
      <c r="M18" s="162" t="str">
        <f t="shared" si="4"/>
        <v>38 t - 40 t</v>
      </c>
      <c r="N18" s="152">
        <f>90%*I18</f>
        <v>75099.6</v>
      </c>
      <c r="P18" s="159"/>
      <c r="Q18" s="135"/>
      <c r="S18" s="104"/>
      <c r="T18" s="18">
        <f>N18/2/Q$17</f>
        <v>0.6527471152074373</v>
      </c>
      <c r="U18" s="86"/>
      <c r="V18" s="84"/>
      <c r="W18" s="131"/>
      <c r="Y18" s="74"/>
      <c r="Z18" s="149"/>
      <c r="AA18" s="138"/>
      <c r="AB18" s="149"/>
      <c r="AC18" s="138"/>
      <c r="AD18" s="149"/>
      <c r="AE18" s="147"/>
    </row>
    <row r="19" spans="2:14" ht="7.5" customHeight="1" thickBot="1">
      <c r="B19" s="128"/>
      <c r="C19" s="130"/>
      <c r="E19" s="166"/>
      <c r="F19" s="111"/>
      <c r="G19" s="111"/>
      <c r="H19" s="111"/>
      <c r="I19" s="156"/>
      <c r="M19" s="166"/>
      <c r="N19" s="156"/>
    </row>
    <row r="20" spans="2:31" ht="18" customHeight="1">
      <c r="B20" s="128"/>
      <c r="C20" s="130"/>
      <c r="E20" s="167"/>
      <c r="F20" s="160"/>
      <c r="G20" s="160"/>
      <c r="H20" s="160"/>
      <c r="I20" s="164"/>
      <c r="M20" s="163"/>
      <c r="N20" s="153"/>
      <c r="P20" s="157" t="s">
        <v>44</v>
      </c>
      <c r="Q20" s="95">
        <f>N18/2+N21</f>
        <v>45894.200000000004</v>
      </c>
      <c r="S20" s="103" t="s">
        <v>44</v>
      </c>
      <c r="T20" s="14">
        <f>N18/2/Q$20</f>
        <v>0.8181818181818181</v>
      </c>
      <c r="U20" s="14">
        <f>T20</f>
        <v>0.8181818181818181</v>
      </c>
      <c r="V20" s="15" t="s">
        <v>43</v>
      </c>
      <c r="W20" s="16" t="s">
        <v>41</v>
      </c>
      <c r="Y20" s="89" t="s">
        <v>44</v>
      </c>
      <c r="Z20" s="148">
        <v>0.32477257620000005</v>
      </c>
      <c r="AA20" s="136">
        <f>Z20/Z23</f>
        <v>0.4167916191984767</v>
      </c>
      <c r="AB20" s="148">
        <v>2.1381927468000033</v>
      </c>
      <c r="AC20" s="136">
        <f>AB20/AB23</f>
        <v>0.4301513636173048</v>
      </c>
      <c r="AD20" s="148">
        <v>3.054747798249997</v>
      </c>
      <c r="AE20" s="145">
        <f>AD20/AD23</f>
        <v>0.38369744041455944</v>
      </c>
    </row>
    <row r="21" spans="2:31" ht="18" customHeight="1" thickBot="1">
      <c r="B21" s="24" t="s">
        <v>43</v>
      </c>
      <c r="C21" s="20" t="s">
        <v>42</v>
      </c>
      <c r="E21" s="168"/>
      <c r="F21" s="161"/>
      <c r="G21" s="161"/>
      <c r="H21" s="161"/>
      <c r="I21" s="165"/>
      <c r="K21">
        <v>40</v>
      </c>
      <c r="M21" s="37" t="str">
        <f t="shared" si="4"/>
        <v>40 t -  t</v>
      </c>
      <c r="N21" s="38">
        <f>10%*I18</f>
        <v>8344.4</v>
      </c>
      <c r="P21" s="159"/>
      <c r="Q21" s="135"/>
      <c r="S21" s="104"/>
      <c r="T21" s="18">
        <f>N21/Q$20</f>
        <v>0.1818181818181818</v>
      </c>
      <c r="U21" s="18">
        <f>T21</f>
        <v>0.1818181818181818</v>
      </c>
      <c r="V21" s="19" t="s">
        <v>43</v>
      </c>
      <c r="W21" s="20" t="s">
        <v>42</v>
      </c>
      <c r="Y21" s="74"/>
      <c r="Z21" s="149"/>
      <c r="AA21" s="138"/>
      <c r="AB21" s="149"/>
      <c r="AC21" s="138"/>
      <c r="AD21" s="149"/>
      <c r="AE21" s="147"/>
    </row>
    <row r="23" spans="5:31" ht="12.75">
      <c r="E23" s="8" t="s">
        <v>13</v>
      </c>
      <c r="I23" s="9">
        <f>SUM(I6:I21)</f>
        <v>121570</v>
      </c>
      <c r="M23" s="8" t="s">
        <v>13</v>
      </c>
      <c r="N23" s="9">
        <f>SUM(N6:N21)</f>
        <v>121570</v>
      </c>
      <c r="P23" s="8" t="s">
        <v>13</v>
      </c>
      <c r="Q23" s="9">
        <f>SUM(Q6:Q21)</f>
        <v>121570</v>
      </c>
      <c r="T23" s="21"/>
      <c r="U23" s="21"/>
      <c r="Y23" s="8" t="s">
        <v>13</v>
      </c>
      <c r="Z23" s="2">
        <f aca="true" t="shared" si="5" ref="Z23:AE23">SUM(Z6:Z21)</f>
        <v>0.7792205054999989</v>
      </c>
      <c r="AA23" s="45">
        <f t="shared" si="5"/>
        <v>1</v>
      </c>
      <c r="AB23" s="2">
        <f t="shared" si="5"/>
        <v>4.9707915112</v>
      </c>
      <c r="AC23" s="45">
        <f t="shared" si="5"/>
        <v>0.9999999999999998</v>
      </c>
      <c r="AD23" s="2">
        <f t="shared" si="5"/>
        <v>7.9613452593</v>
      </c>
      <c r="AE23" s="45">
        <f t="shared" si="5"/>
        <v>1</v>
      </c>
    </row>
    <row r="24" spans="13:21" ht="12.75">
      <c r="M24" s="8"/>
      <c r="N24" s="9"/>
      <c r="P24" s="8"/>
      <c r="Q24" s="9"/>
      <c r="T24" s="21"/>
      <c r="U24" s="21"/>
    </row>
    <row r="25" spans="2:9" ht="12.75">
      <c r="B25" s="41" t="s">
        <v>28</v>
      </c>
      <c r="E25" s="8"/>
      <c r="I25" s="9"/>
    </row>
    <row r="26" spans="2:8" ht="12.75">
      <c r="B26" t="s">
        <v>27</v>
      </c>
      <c r="H26">
        <f>SUM(H6:H22)</f>
        <v>121.57</v>
      </c>
    </row>
    <row r="27" ht="12.75">
      <c r="B27" s="44" t="s">
        <v>26</v>
      </c>
    </row>
    <row r="28" spans="2:3" ht="12.75">
      <c r="B28" s="43"/>
      <c r="C28" t="s">
        <v>34</v>
      </c>
    </row>
    <row r="29" spans="2:3" ht="12.75">
      <c r="B29" s="43"/>
      <c r="C29" t="s">
        <v>35</v>
      </c>
    </row>
  </sheetData>
  <mergeCells count="71">
    <mergeCell ref="AA20:AA21"/>
    <mergeCell ref="AB6:AB15"/>
    <mergeCell ref="AC6:AC15"/>
    <mergeCell ref="AB17:AB18"/>
    <mergeCell ref="AC17:AC18"/>
    <mergeCell ref="AB20:AB21"/>
    <mergeCell ref="AC20:AC21"/>
    <mergeCell ref="Y20:Y21"/>
    <mergeCell ref="Z6:Z15"/>
    <mergeCell ref="Z17:Z18"/>
    <mergeCell ref="Z20:Z21"/>
    <mergeCell ref="U12:U14"/>
    <mergeCell ref="U17:U18"/>
    <mergeCell ref="V17:V18"/>
    <mergeCell ref="W17:W18"/>
    <mergeCell ref="V12:V14"/>
    <mergeCell ref="W12:W14"/>
    <mergeCell ref="P17:P18"/>
    <mergeCell ref="P20:P21"/>
    <mergeCell ref="C15:C20"/>
    <mergeCell ref="G18:G21"/>
    <mergeCell ref="H18:H21"/>
    <mergeCell ref="I18:I21"/>
    <mergeCell ref="M18:M20"/>
    <mergeCell ref="E18:E21"/>
    <mergeCell ref="B12:B14"/>
    <mergeCell ref="F18:F21"/>
    <mergeCell ref="C12:C14"/>
    <mergeCell ref="E14:E15"/>
    <mergeCell ref="F14:F15"/>
    <mergeCell ref="B15:B20"/>
    <mergeCell ref="AD20:AD21"/>
    <mergeCell ref="AE20:AE21"/>
    <mergeCell ref="G14:G15"/>
    <mergeCell ref="H14:H15"/>
    <mergeCell ref="I14:I15"/>
    <mergeCell ref="AD6:AD15"/>
    <mergeCell ref="S6:S15"/>
    <mergeCell ref="Q6:Q15"/>
    <mergeCell ref="N18:N20"/>
    <mergeCell ref="P6:P15"/>
    <mergeCell ref="V6:V9"/>
    <mergeCell ref="W6:W9"/>
    <mergeCell ref="AE6:AE15"/>
    <mergeCell ref="AD17:AD18"/>
    <mergeCell ref="AE17:AE18"/>
    <mergeCell ref="Y17:Y18"/>
    <mergeCell ref="AA17:AA18"/>
    <mergeCell ref="Q17:Q18"/>
    <mergeCell ref="Q20:Q21"/>
    <mergeCell ref="AA6:AA15"/>
    <mergeCell ref="V10:V11"/>
    <mergeCell ref="W10:W11"/>
    <mergeCell ref="Y6:Y15"/>
    <mergeCell ref="U10:U11"/>
    <mergeCell ref="U6:U9"/>
    <mergeCell ref="S17:S18"/>
    <mergeCell ref="S20:S21"/>
    <mergeCell ref="C10:C11"/>
    <mergeCell ref="B10:B11"/>
    <mergeCell ref="C6:C9"/>
    <mergeCell ref="B6:B9"/>
    <mergeCell ref="Z4:AA4"/>
    <mergeCell ref="AB4:AC4"/>
    <mergeCell ref="AD4:AE4"/>
    <mergeCell ref="S2:W2"/>
    <mergeCell ref="Y2:AE2"/>
    <mergeCell ref="B2:C2"/>
    <mergeCell ref="E2:I2"/>
    <mergeCell ref="M2:N2"/>
    <mergeCell ref="P2:Q2"/>
  </mergeCells>
  <hyperlinks>
    <hyperlink ref="B27" r:id="rId1" display="Source: www.dft.gov.uk/transtat/vehicl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Barlow</dc:creator>
  <cp:keywords/>
  <dc:description/>
  <cp:lastModifiedBy>RFALK</cp:lastModifiedBy>
  <dcterms:created xsi:type="dcterms:W3CDTF">2008-04-04T14:30:48Z</dcterms:created>
  <dcterms:modified xsi:type="dcterms:W3CDTF">2008-05-16T10:20:43Z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1981177580</vt:i4>
  </property>
  <property fmtid="{D5CDD505-2E9C-101B-9397-08002B2CF9AE}" pid="3" name="_NewReviewCycle">
    <vt:lpwstr/>
  </property>
  <property fmtid="{D5CDD505-2E9C-101B-9397-08002B2CF9AE}" pid="4" name="_EmailSubject">
    <vt:lpwstr>090529 - rsf new UK EF-  Submission to JF to pub consul resp  TRL reports spreadsheets FINAL</vt:lpwstr>
  </property>
  <property fmtid="{D5CDD505-2E9C-101B-9397-08002B2CF9AE}" pid="5" name="_AuthorEmail">
    <vt:lpwstr>Robert.Falk@dft.gsi.gov.uk</vt:lpwstr>
  </property>
  <property fmtid="{D5CDD505-2E9C-101B-9397-08002B2CF9AE}" pid="6" name="_AuthorEmailDisplayName">
    <vt:lpwstr>Robert Falk</vt:lpwstr>
  </property>
</Properties>
</file>