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744" activeTab="0"/>
  </bookViews>
  <sheets>
    <sheet name="Input data" sheetId="1" r:id="rId1"/>
    <sheet name="Summary graphs" sheetId="2" r:id="rId2"/>
    <sheet name="CAR 50% CFR 2.5%" sheetId="3" r:id="rId3"/>
    <sheet name="CAR 35% CFR 2.5% " sheetId="4" r:id="rId4"/>
    <sheet name="CAR 25% CFR 2.5%" sheetId="5" r:id="rId5"/>
  </sheets>
  <definedNames/>
  <calcPr fullCalcOnLoad="1"/>
</workbook>
</file>

<file path=xl/sharedStrings.xml><?xml version="1.0" encoding="utf-8"?>
<sst xmlns="http://schemas.openxmlformats.org/spreadsheetml/2006/main" count="52" uniqueCount="20">
  <si>
    <t>Population</t>
  </si>
  <si>
    <t>Week</t>
  </si>
  <si>
    <t>% total cases</t>
  </si>
  <si>
    <r>
      <t>Clinical cases in LRF</t>
    </r>
    <r>
      <rPr>
        <sz val="12"/>
        <rFont val="Times New Roman"/>
        <family val="1"/>
      </rPr>
      <t xml:space="preserve"> </t>
    </r>
  </si>
  <si>
    <t>Additional GP consultations</t>
  </si>
  <si>
    <t>Additional hospital admissions</t>
  </si>
  <si>
    <t>Additional Deaths</t>
  </si>
  <si>
    <t>Total Deaths</t>
  </si>
  <si>
    <t>Total</t>
  </si>
  <si>
    <t>Deaths over and above capacity (Nb a positive figure denotes bodies over and above capacity</t>
  </si>
  <si>
    <t>Maximum Cremations per week</t>
  </si>
  <si>
    <t>Maximum Burials per week</t>
  </si>
  <si>
    <t>Body Processing Capacity</t>
  </si>
  <si>
    <t>CLINICAL ATTACK RATE 50%, CASE FATALITY RATE 2.5%</t>
  </si>
  <si>
    <t>Deaths over and above capacity (Nb a positive figure denotes bodies over and above capacity)</t>
  </si>
  <si>
    <t>CLINICAL ATTACK RATE 25%, CASE FATALITY RATE 2.5%</t>
  </si>
  <si>
    <t>CLINICAL ATTACK RATE 35%, CASE FATALITY RATE 2.5%</t>
  </si>
  <si>
    <t xml:space="preserve">This tool aims to facilitate the local implementation of national planning assumptions relating to the number of clinical cases, deaths, hospital admissions, GPs consultations and Body processing capacity. </t>
  </si>
  <si>
    <r>
      <t xml:space="preserve">LRF's should complete the sections marked in </t>
    </r>
    <r>
      <rPr>
        <b/>
        <sz val="10"/>
        <color indexed="10"/>
        <rFont val="Arial"/>
        <family val="2"/>
      </rPr>
      <t>RED.</t>
    </r>
    <r>
      <rPr>
        <b/>
        <sz val="10"/>
        <rFont val="Arial"/>
        <family val="2"/>
      </rPr>
      <t xml:space="preserve"> This will automatically update the graphs and speadsheets within this tool.</t>
    </r>
  </si>
  <si>
    <t>Average number of deaths per week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</si>
</sst>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ck"/>
      <bottom style="thin"/>
    </border>
    <border>
      <left style="thick"/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/>
    </xf>
    <xf numFmtId="0" fontId="1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5" xfId="0" applyFont="1" applyFill="1" applyBorder="1" applyAlignment="1">
      <alignment/>
    </xf>
    <xf numFmtId="0" fontId="1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 vertical="top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4" fillId="2" borderId="0" xfId="0" applyFont="1" applyFill="1" applyAlignment="1">
      <alignment vertical="top" wrapText="1"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clinical cases in LRF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'CAR 50% CFR 2.5%'!$B$14:$B$28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'CAR 50% CFR 2.5%'!$D$14:$D$28</c:f>
              <c:numCache>
                <c:ptCount val="15"/>
                <c:pt idx="0">
                  <c:v>250</c:v>
                </c:pt>
                <c:pt idx="1">
                  <c:v>500</c:v>
                </c:pt>
                <c:pt idx="2">
                  <c:v>2000</c:v>
                </c:pt>
                <c:pt idx="3">
                  <c:v>7750</c:v>
                </c:pt>
                <c:pt idx="4">
                  <c:v>26500</c:v>
                </c:pt>
                <c:pt idx="5">
                  <c:v>54000</c:v>
                </c:pt>
                <c:pt idx="6">
                  <c:v>53000</c:v>
                </c:pt>
                <c:pt idx="7">
                  <c:v>35750</c:v>
                </c:pt>
                <c:pt idx="8">
                  <c:v>24250</c:v>
                </c:pt>
                <c:pt idx="9">
                  <c:v>18750</c:v>
                </c:pt>
                <c:pt idx="10">
                  <c:v>13000</c:v>
                </c:pt>
                <c:pt idx="11">
                  <c:v>6500</c:v>
                </c:pt>
                <c:pt idx="12">
                  <c:v>4000</c:v>
                </c:pt>
                <c:pt idx="13">
                  <c:v>2250</c:v>
                </c:pt>
                <c:pt idx="14">
                  <c:v>1750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'CAR 35% CFR 2.5% '!$D$14:$D$28</c:f>
              <c:numCache>
                <c:ptCount val="15"/>
                <c:pt idx="0">
                  <c:v>175</c:v>
                </c:pt>
                <c:pt idx="1">
                  <c:v>350</c:v>
                </c:pt>
                <c:pt idx="2">
                  <c:v>1400</c:v>
                </c:pt>
                <c:pt idx="3">
                  <c:v>5425</c:v>
                </c:pt>
                <c:pt idx="4">
                  <c:v>18550</c:v>
                </c:pt>
                <c:pt idx="5">
                  <c:v>37800</c:v>
                </c:pt>
                <c:pt idx="6">
                  <c:v>37100</c:v>
                </c:pt>
                <c:pt idx="7">
                  <c:v>25025</c:v>
                </c:pt>
                <c:pt idx="8">
                  <c:v>16975</c:v>
                </c:pt>
                <c:pt idx="9">
                  <c:v>13125</c:v>
                </c:pt>
                <c:pt idx="10">
                  <c:v>9100</c:v>
                </c:pt>
                <c:pt idx="11">
                  <c:v>4550</c:v>
                </c:pt>
                <c:pt idx="12">
                  <c:v>2800</c:v>
                </c:pt>
                <c:pt idx="13">
                  <c:v>1575</c:v>
                </c:pt>
                <c:pt idx="14">
                  <c:v>1225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'CAR 25% CFR 2.5%'!$D$14:$D$28</c:f>
              <c:numCache>
                <c:ptCount val="15"/>
                <c:pt idx="0">
                  <c:v>125</c:v>
                </c:pt>
                <c:pt idx="1">
                  <c:v>250</c:v>
                </c:pt>
                <c:pt idx="2">
                  <c:v>1000</c:v>
                </c:pt>
                <c:pt idx="3">
                  <c:v>3875</c:v>
                </c:pt>
                <c:pt idx="4">
                  <c:v>13250</c:v>
                </c:pt>
                <c:pt idx="5">
                  <c:v>27000</c:v>
                </c:pt>
                <c:pt idx="6">
                  <c:v>26500</c:v>
                </c:pt>
                <c:pt idx="7">
                  <c:v>17875</c:v>
                </c:pt>
                <c:pt idx="8">
                  <c:v>12125</c:v>
                </c:pt>
                <c:pt idx="9">
                  <c:v>9375</c:v>
                </c:pt>
                <c:pt idx="10">
                  <c:v>6500</c:v>
                </c:pt>
                <c:pt idx="11">
                  <c:v>3250</c:v>
                </c:pt>
                <c:pt idx="12">
                  <c:v>2000</c:v>
                </c:pt>
                <c:pt idx="13">
                  <c:v>1125</c:v>
                </c:pt>
                <c:pt idx="14">
                  <c:v>875</c:v>
                </c:pt>
              </c:numCache>
            </c:numRef>
          </c:val>
          <c:smooth val="0"/>
        </c:ser>
        <c:marker val="1"/>
        <c:axId val="65055848"/>
        <c:axId val="48631721"/>
      </c:lineChart>
      <c:cat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auto val="1"/>
        <c:lblOffset val="100"/>
        <c:noMultiLvlLbl val="0"/>
      </c:catAx>
      <c:valAx>
        <c:axId val="4863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Clinical cases in LRF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5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additional deaths in LRF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375"/>
          <c:w val="0.69875"/>
          <c:h val="0.69125"/>
        </c:manualLayout>
      </c:layout>
      <c:lineChart>
        <c:grouping val="standard"/>
        <c:varyColors val="0"/>
        <c:ser>
          <c:idx val="0"/>
          <c:order val="0"/>
          <c:tx>
            <c:v>CAR 50%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'CAR 50% CFR 2.5%'!$B$14:$B$28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'CAR 50% CFR 2.5%'!$G$14:$G$28</c:f>
              <c:numCache>
                <c:ptCount val="15"/>
                <c:pt idx="0">
                  <c:v>6.25</c:v>
                </c:pt>
                <c:pt idx="1">
                  <c:v>12.5</c:v>
                </c:pt>
                <c:pt idx="2">
                  <c:v>50</c:v>
                </c:pt>
                <c:pt idx="3">
                  <c:v>193.75</c:v>
                </c:pt>
                <c:pt idx="4">
                  <c:v>662.5</c:v>
                </c:pt>
                <c:pt idx="5">
                  <c:v>1350</c:v>
                </c:pt>
                <c:pt idx="6">
                  <c:v>1325</c:v>
                </c:pt>
                <c:pt idx="7">
                  <c:v>893.75</c:v>
                </c:pt>
                <c:pt idx="8">
                  <c:v>606.25</c:v>
                </c:pt>
                <c:pt idx="9">
                  <c:v>468.75</c:v>
                </c:pt>
                <c:pt idx="10">
                  <c:v>325</c:v>
                </c:pt>
                <c:pt idx="11">
                  <c:v>162.5</c:v>
                </c:pt>
                <c:pt idx="12">
                  <c:v>100</c:v>
                </c:pt>
                <c:pt idx="13">
                  <c:v>56.25</c:v>
                </c:pt>
                <c:pt idx="14">
                  <c:v>43.75</c:v>
                </c:pt>
              </c:numCache>
            </c:numRef>
          </c:val>
          <c:smooth val="0"/>
        </c:ser>
        <c:ser>
          <c:idx val="1"/>
          <c:order val="1"/>
          <c:tx>
            <c:v>CAR 35%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'CAR 35% CFR 2.5% '!$G$14:$G$28</c:f>
              <c:numCache>
                <c:ptCount val="15"/>
                <c:pt idx="0">
                  <c:v>4.375</c:v>
                </c:pt>
                <c:pt idx="1">
                  <c:v>8.75</c:v>
                </c:pt>
                <c:pt idx="2">
                  <c:v>35</c:v>
                </c:pt>
                <c:pt idx="3">
                  <c:v>135.625</c:v>
                </c:pt>
                <c:pt idx="4">
                  <c:v>463.75</c:v>
                </c:pt>
                <c:pt idx="5">
                  <c:v>945</c:v>
                </c:pt>
                <c:pt idx="6">
                  <c:v>927.5</c:v>
                </c:pt>
                <c:pt idx="7">
                  <c:v>625.625</c:v>
                </c:pt>
                <c:pt idx="8">
                  <c:v>424.375</c:v>
                </c:pt>
                <c:pt idx="9">
                  <c:v>328.125</c:v>
                </c:pt>
                <c:pt idx="10">
                  <c:v>227.5</c:v>
                </c:pt>
                <c:pt idx="11">
                  <c:v>113.75</c:v>
                </c:pt>
                <c:pt idx="12">
                  <c:v>70</c:v>
                </c:pt>
                <c:pt idx="13">
                  <c:v>39.375</c:v>
                </c:pt>
                <c:pt idx="14">
                  <c:v>30.625</c:v>
                </c:pt>
              </c:numCache>
            </c:numRef>
          </c:val>
          <c:smooth val="0"/>
        </c:ser>
        <c:ser>
          <c:idx val="2"/>
          <c:order val="2"/>
          <c:tx>
            <c:v>CAR 25%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'CAR 25% CFR 2.5%'!$G$14:$G$28</c:f>
              <c:numCache>
                <c:ptCount val="15"/>
                <c:pt idx="0">
                  <c:v>3.125</c:v>
                </c:pt>
                <c:pt idx="1">
                  <c:v>6.25</c:v>
                </c:pt>
                <c:pt idx="2">
                  <c:v>25</c:v>
                </c:pt>
                <c:pt idx="3">
                  <c:v>96.875</c:v>
                </c:pt>
                <c:pt idx="4">
                  <c:v>331.25</c:v>
                </c:pt>
                <c:pt idx="5">
                  <c:v>675</c:v>
                </c:pt>
                <c:pt idx="6">
                  <c:v>662.5</c:v>
                </c:pt>
                <c:pt idx="7">
                  <c:v>446.875</c:v>
                </c:pt>
                <c:pt idx="8">
                  <c:v>303.125</c:v>
                </c:pt>
                <c:pt idx="9">
                  <c:v>234.375</c:v>
                </c:pt>
                <c:pt idx="10">
                  <c:v>162.5</c:v>
                </c:pt>
                <c:pt idx="11">
                  <c:v>81.25</c:v>
                </c:pt>
                <c:pt idx="12">
                  <c:v>50</c:v>
                </c:pt>
                <c:pt idx="13">
                  <c:v>28.125</c:v>
                </c:pt>
                <c:pt idx="14">
                  <c:v>21.875</c:v>
                </c:pt>
              </c:numCache>
            </c:numRef>
          </c:val>
          <c:smooth val="0"/>
        </c:ser>
        <c:marker val="1"/>
        <c:axId val="35032306"/>
        <c:axId val="46855299"/>
      </c:lineChart>
      <c:cat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Additional Deaths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3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4</xdr:col>
      <xdr:colOff>495300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66700" y="53340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657225</xdr:colOff>
      <xdr:row>3</xdr:row>
      <xdr:rowOff>19050</xdr:rowOff>
    </xdr:from>
    <xdr:to>
      <xdr:col>8</xdr:col>
      <xdr:colOff>819150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5095875" y="54292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2.421875" style="1" customWidth="1"/>
    <col min="2" max="2" width="10.8515625" style="0" customWidth="1"/>
    <col min="3" max="3" width="24.421875" style="0" customWidth="1"/>
    <col min="4" max="4" width="22.140625" style="0" customWidth="1"/>
    <col min="5" max="5" width="2.8515625" style="0" customWidth="1"/>
    <col min="6" max="6" width="18.57421875" style="0" customWidth="1"/>
    <col min="7" max="7" width="16.140625" style="0" customWidth="1"/>
    <col min="8" max="8" width="14.00390625" style="0" customWidth="1"/>
    <col min="9" max="9" width="21.28125" style="0" customWidth="1"/>
  </cols>
  <sheetData>
    <row r="1" spans="2:9" ht="12.75">
      <c r="B1" s="1"/>
      <c r="C1" s="1"/>
      <c r="D1" s="1"/>
      <c r="E1" s="1"/>
      <c r="F1" s="1"/>
      <c r="G1" s="1"/>
      <c r="H1" s="1"/>
      <c r="I1" s="1"/>
    </row>
    <row r="2" spans="2:9" ht="12.75">
      <c r="B2" s="1"/>
      <c r="C2" s="1"/>
      <c r="D2" s="1"/>
      <c r="E2" s="1"/>
      <c r="F2" s="1"/>
      <c r="G2" s="1"/>
      <c r="H2" s="1"/>
      <c r="I2" s="1"/>
    </row>
    <row r="3" spans="2:9" ht="12" customHeight="1" thickBot="1">
      <c r="B3" s="1"/>
      <c r="C3" s="1"/>
      <c r="D3" s="2"/>
      <c r="E3" s="1"/>
      <c r="F3" s="1"/>
      <c r="G3" s="1"/>
      <c r="H3" s="1"/>
      <c r="I3" s="1"/>
    </row>
    <row r="4" spans="1:9" ht="14.25" thickBot="1" thickTop="1">
      <c r="A4" s="30"/>
      <c r="B4" s="31"/>
      <c r="C4" s="31"/>
      <c r="D4" s="31"/>
      <c r="E4" s="32"/>
      <c r="F4" s="1"/>
      <c r="G4" s="1"/>
      <c r="H4" s="1"/>
      <c r="I4" s="1"/>
    </row>
    <row r="5" spans="1:9" ht="14.25" thickBot="1" thickTop="1">
      <c r="A5" s="33"/>
      <c r="B5" s="40" t="s">
        <v>0</v>
      </c>
      <c r="C5" s="41"/>
      <c r="D5" s="25">
        <v>500000</v>
      </c>
      <c r="E5" s="34"/>
      <c r="F5" s="1"/>
      <c r="G5" s="1"/>
      <c r="H5" s="1"/>
      <c r="I5" s="1"/>
    </row>
    <row r="6" spans="1:9" ht="14.25" thickBot="1" thickTop="1">
      <c r="A6" s="33"/>
      <c r="B6" s="28"/>
      <c r="C6" s="35"/>
      <c r="D6" s="28"/>
      <c r="E6" s="34"/>
      <c r="F6" s="1"/>
      <c r="G6" s="1"/>
      <c r="H6" s="1"/>
      <c r="I6" s="1"/>
    </row>
    <row r="7" spans="1:9" ht="14.25" thickBot="1" thickTop="1">
      <c r="A7" s="33"/>
      <c r="B7" s="40" t="s">
        <v>19</v>
      </c>
      <c r="C7" s="41"/>
      <c r="D7" s="25">
        <v>25</v>
      </c>
      <c r="E7" s="34"/>
      <c r="F7" s="1"/>
      <c r="G7" s="1"/>
      <c r="H7" s="1"/>
      <c r="I7" s="1"/>
    </row>
    <row r="8" spans="1:9" ht="14.25" thickBot="1" thickTop="1">
      <c r="A8" s="33"/>
      <c r="B8" s="26"/>
      <c r="C8" s="27"/>
      <c r="D8" s="28"/>
      <c r="E8" s="34"/>
      <c r="F8" s="1"/>
      <c r="G8" s="1"/>
      <c r="H8" s="1"/>
      <c r="I8" s="1"/>
    </row>
    <row r="9" spans="1:9" ht="14.25" thickBot="1" thickTop="1">
      <c r="A9" s="33"/>
      <c r="B9" s="40" t="s">
        <v>10</v>
      </c>
      <c r="C9" s="41"/>
      <c r="D9" s="25">
        <v>50</v>
      </c>
      <c r="E9" s="34"/>
      <c r="F9" s="1"/>
      <c r="G9" s="1"/>
      <c r="H9" s="1"/>
      <c r="I9" s="1"/>
    </row>
    <row r="10" spans="1:9" ht="14.25" thickBot="1" thickTop="1">
      <c r="A10" s="33"/>
      <c r="B10" s="26"/>
      <c r="C10" s="27"/>
      <c r="D10" s="28"/>
      <c r="E10" s="34"/>
      <c r="F10" s="1"/>
      <c r="G10" s="1"/>
      <c r="H10" s="1"/>
      <c r="I10" s="1"/>
    </row>
    <row r="11" spans="1:9" ht="14.25" thickBot="1" thickTop="1">
      <c r="A11" s="33"/>
      <c r="B11" s="40" t="s">
        <v>11</v>
      </c>
      <c r="C11" s="41"/>
      <c r="D11" s="25">
        <v>20</v>
      </c>
      <c r="E11" s="34"/>
      <c r="F11" s="1"/>
      <c r="G11" s="1"/>
      <c r="H11" s="1"/>
      <c r="I11" s="1"/>
    </row>
    <row r="12" spans="1:9" ht="15" customHeight="1" thickBot="1" thickTop="1">
      <c r="A12" s="33"/>
      <c r="B12" s="28"/>
      <c r="C12" s="28"/>
      <c r="D12" s="28"/>
      <c r="E12" s="34"/>
      <c r="F12" s="1"/>
      <c r="G12" s="1"/>
      <c r="H12" s="1"/>
      <c r="I12" s="1"/>
    </row>
    <row r="13" spans="1:9" ht="14.25" thickBot="1" thickTop="1">
      <c r="A13" s="33"/>
      <c r="B13" s="42" t="s">
        <v>12</v>
      </c>
      <c r="C13" s="43"/>
      <c r="D13" s="29">
        <f>D9+D11</f>
        <v>70</v>
      </c>
      <c r="E13" s="34"/>
      <c r="F13" s="1"/>
      <c r="G13" s="1"/>
      <c r="H13" s="1"/>
      <c r="I13" s="1"/>
    </row>
    <row r="14" spans="1:9" ht="14.25" thickBot="1" thickTop="1">
      <c r="A14" s="36"/>
      <c r="B14" s="37"/>
      <c r="C14" s="37"/>
      <c r="D14" s="37"/>
      <c r="E14" s="38"/>
      <c r="F14" s="1"/>
      <c r="G14" s="1"/>
      <c r="H14" s="1"/>
      <c r="I14" s="1"/>
    </row>
    <row r="15" spans="2:9" ht="13.5" thickTop="1">
      <c r="B15" s="1"/>
      <c r="C15" s="1"/>
      <c r="D15" s="1"/>
      <c r="E15" s="1"/>
      <c r="F15" s="1"/>
      <c r="G15" s="1"/>
      <c r="H15" s="1"/>
      <c r="I15" s="1"/>
    </row>
    <row r="16" spans="2:9" ht="12.75">
      <c r="B16" s="39" t="s">
        <v>17</v>
      </c>
      <c r="C16" s="44"/>
      <c r="D16" s="44"/>
      <c r="E16" s="44"/>
      <c r="F16" s="44"/>
      <c r="G16" s="1"/>
      <c r="H16" s="1"/>
      <c r="I16" s="1"/>
    </row>
    <row r="17" spans="2:9" ht="12.75">
      <c r="B17" s="44"/>
      <c r="C17" s="44"/>
      <c r="D17" s="44"/>
      <c r="E17" s="44"/>
      <c r="F17" s="44"/>
      <c r="G17" s="1"/>
      <c r="H17" s="1"/>
      <c r="I17" s="1"/>
    </row>
    <row r="18" spans="2:9" ht="12.75">
      <c r="B18" s="44"/>
      <c r="C18" s="44"/>
      <c r="D18" s="44"/>
      <c r="E18" s="44"/>
      <c r="F18" s="44"/>
      <c r="G18" s="1"/>
      <c r="H18" s="1"/>
      <c r="I18" s="1"/>
    </row>
    <row r="19" spans="2:9" ht="12.75">
      <c r="B19" s="1"/>
      <c r="C19" s="1"/>
      <c r="D19" s="1"/>
      <c r="E19" s="1"/>
      <c r="F19" s="1"/>
      <c r="G19" s="1"/>
      <c r="H19" s="1"/>
      <c r="I19" s="1"/>
    </row>
    <row r="20" spans="2:9" ht="12.75">
      <c r="B20" s="39" t="s">
        <v>18</v>
      </c>
      <c r="C20" s="39"/>
      <c r="D20" s="39"/>
      <c r="E20" s="39"/>
      <c r="F20" s="39"/>
      <c r="G20" s="1"/>
      <c r="H20" s="1"/>
      <c r="I20" s="1"/>
    </row>
    <row r="21" spans="2:9" ht="12.75">
      <c r="B21" s="39"/>
      <c r="C21" s="39"/>
      <c r="D21" s="39"/>
      <c r="E21" s="39"/>
      <c r="F21" s="39"/>
      <c r="G21" s="1"/>
      <c r="H21" s="1"/>
      <c r="I21" s="1"/>
    </row>
    <row r="22" spans="2:9" ht="12.75">
      <c r="B22" s="39"/>
      <c r="C22" s="39"/>
      <c r="D22" s="39"/>
      <c r="E22" s="39"/>
      <c r="F22" s="39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</sheetData>
  <mergeCells count="7">
    <mergeCell ref="B20:F22"/>
    <mergeCell ref="B11:C11"/>
    <mergeCell ref="B7:C7"/>
    <mergeCell ref="B5:C5"/>
    <mergeCell ref="B13:C13"/>
    <mergeCell ref="B9:C9"/>
    <mergeCell ref="B16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E1">
      <selection activeCell="E29" sqref="E29"/>
    </sheetView>
  </sheetViews>
  <sheetFormatPr defaultColWidth="9.140625" defaultRowHeight="12.75"/>
  <cols>
    <col min="2" max="2" width="10.8515625" style="0" customWidth="1"/>
    <col min="3" max="3" width="24.421875" style="0" customWidth="1"/>
    <col min="4" max="4" width="22.140625" style="0" customWidth="1"/>
    <col min="5" max="5" width="18.8515625" style="0" customWidth="1"/>
    <col min="6" max="6" width="18.57421875" style="0" customWidth="1"/>
    <col min="7" max="7" width="16.140625" style="0" customWidth="1"/>
    <col min="8" max="8" width="14.00390625" style="0" customWidth="1"/>
    <col min="9" max="9" width="21.28125" style="0" customWidth="1"/>
  </cols>
  <sheetData>
    <row r="1" spans="1:15" ht="12.7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3">
      <selection activeCell="F7" sqref="F7"/>
    </sheetView>
  </sheetViews>
  <sheetFormatPr defaultColWidth="9.140625" defaultRowHeight="12.75"/>
  <cols>
    <col min="2" max="2" width="10.8515625" style="0" customWidth="1"/>
    <col min="3" max="3" width="24.421875" style="0" customWidth="1"/>
    <col min="4" max="4" width="22.140625" style="0" customWidth="1"/>
    <col min="5" max="5" width="18.8515625" style="0" customWidth="1"/>
    <col min="6" max="6" width="18.57421875" style="0" customWidth="1"/>
    <col min="7" max="7" width="16.140625" style="0" customWidth="1"/>
    <col min="8" max="8" width="14.00390625" style="0" customWidth="1"/>
    <col min="9" max="9" width="21.28125" style="0" customWidth="1"/>
  </cols>
  <sheetData>
    <row r="1" spans="1:14" ht="12.75">
      <c r="A1" s="1"/>
      <c r="B1" s="1"/>
      <c r="C1" s="1"/>
      <c r="D1" s="2" t="s">
        <v>13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thickBot="1" thickTop="1">
      <c r="A3" s="1"/>
      <c r="B3" s="45" t="s">
        <v>0</v>
      </c>
      <c r="C3" s="46"/>
      <c r="D3" s="3">
        <f>'Input data'!D5</f>
        <v>500000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 thickTop="1">
      <c r="A4" s="1"/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 thickBot="1" thickTop="1">
      <c r="A5" s="1"/>
      <c r="B5" s="45" t="s">
        <v>19</v>
      </c>
      <c r="C5" s="46"/>
      <c r="D5" s="3">
        <f>'Input data'!D7</f>
        <v>25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 thickBot="1" thickTop="1">
      <c r="A6" s="1"/>
      <c r="B6" s="5"/>
      <c r="C6" s="6"/>
      <c r="D6" s="7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 thickBot="1" thickTop="1">
      <c r="A7" s="1"/>
      <c r="B7" s="45" t="s">
        <v>12</v>
      </c>
      <c r="C7" s="46"/>
      <c r="D7" s="3">
        <f>'Input data'!D9+'Input data'!D11</f>
        <v>70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 thickBot="1" thickTop="1">
      <c r="A8" s="1"/>
      <c r="B8" s="5"/>
      <c r="C8" s="6"/>
      <c r="D8" s="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thickBot="1" thickTop="1">
      <c r="A9" s="1"/>
      <c r="B9" s="45" t="s">
        <v>10</v>
      </c>
      <c r="C9" s="46"/>
      <c r="D9" s="3">
        <f>'Input data'!D9</f>
        <v>50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 thickBot="1" thickTop="1">
      <c r="A10" s="1"/>
      <c r="B10" s="5"/>
      <c r="C10" s="6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 thickBot="1" thickTop="1">
      <c r="A11" s="1"/>
      <c r="B11" s="45" t="s">
        <v>11</v>
      </c>
      <c r="C11" s="46"/>
      <c r="D11" s="3">
        <f>'Input data'!D11</f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 customHeight="1" thickBo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83.25" customHeight="1" thickBot="1" thickTop="1">
      <c r="A13" s="1"/>
      <c r="B13" s="8" t="s">
        <v>1</v>
      </c>
      <c r="C13" s="8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10" t="s">
        <v>7</v>
      </c>
      <c r="I13" s="10" t="s">
        <v>14</v>
      </c>
      <c r="J13" s="1"/>
      <c r="K13" s="1"/>
      <c r="L13" s="1"/>
      <c r="M13" s="1"/>
      <c r="N13" s="1"/>
    </row>
    <row r="14" spans="1:14" ht="17.25" thickBot="1" thickTop="1">
      <c r="A14" s="1"/>
      <c r="B14" s="11">
        <v>1</v>
      </c>
      <c r="C14" s="12">
        <v>0.1</v>
      </c>
      <c r="D14" s="12">
        <f aca="true" t="shared" si="0" ref="D14:D28">((($D$3/100)*50)/100)*C14</f>
        <v>250</v>
      </c>
      <c r="E14" s="13">
        <f aca="true" t="shared" si="1" ref="E14:E28">(D14/100)*28.5</f>
        <v>71.25</v>
      </c>
      <c r="F14" s="13">
        <f aca="true" t="shared" si="2" ref="F14:F28">(D14/100)*4</f>
        <v>10</v>
      </c>
      <c r="G14" s="13">
        <f aca="true" t="shared" si="3" ref="G14:G28">(D14/100)*2.5</f>
        <v>6.25</v>
      </c>
      <c r="H14" s="14">
        <f aca="true" t="shared" si="4" ref="H14:H29">G14+$D$5</f>
        <v>31.25</v>
      </c>
      <c r="I14" s="14">
        <f aca="true" t="shared" si="5" ref="I14:I28">H14-$D$7</f>
        <v>-38.75</v>
      </c>
      <c r="J14" s="1"/>
      <c r="K14" s="1"/>
      <c r="L14" s="1"/>
      <c r="M14" s="1"/>
      <c r="N14" s="1"/>
    </row>
    <row r="15" spans="1:14" ht="17.25" thickBot="1" thickTop="1">
      <c r="A15" s="1"/>
      <c r="B15" s="15">
        <v>2</v>
      </c>
      <c r="C15" s="16">
        <v>0.2</v>
      </c>
      <c r="D15" s="12">
        <f t="shared" si="0"/>
        <v>500</v>
      </c>
      <c r="E15" s="17">
        <f t="shared" si="1"/>
        <v>142.5</v>
      </c>
      <c r="F15" s="17">
        <f t="shared" si="2"/>
        <v>20</v>
      </c>
      <c r="G15" s="17">
        <f t="shared" si="3"/>
        <v>12.5</v>
      </c>
      <c r="H15" s="14">
        <f t="shared" si="4"/>
        <v>37.5</v>
      </c>
      <c r="I15" s="14">
        <f t="shared" si="5"/>
        <v>-32.5</v>
      </c>
      <c r="J15" s="1"/>
      <c r="K15" s="1"/>
      <c r="L15" s="1"/>
      <c r="M15" s="1"/>
      <c r="N15" s="1"/>
    </row>
    <row r="16" spans="1:14" ht="17.25" thickBot="1" thickTop="1">
      <c r="A16" s="1"/>
      <c r="B16" s="15">
        <v>3</v>
      </c>
      <c r="C16" s="16">
        <v>0.8</v>
      </c>
      <c r="D16" s="12">
        <f t="shared" si="0"/>
        <v>2000</v>
      </c>
      <c r="E16" s="17">
        <f t="shared" si="1"/>
        <v>570</v>
      </c>
      <c r="F16" s="17">
        <f t="shared" si="2"/>
        <v>80</v>
      </c>
      <c r="G16" s="17">
        <f t="shared" si="3"/>
        <v>50</v>
      </c>
      <c r="H16" s="14">
        <f t="shared" si="4"/>
        <v>75</v>
      </c>
      <c r="I16" s="14">
        <f t="shared" si="5"/>
        <v>5</v>
      </c>
      <c r="J16" s="1"/>
      <c r="K16" s="1"/>
      <c r="L16" s="1"/>
      <c r="M16" s="1"/>
      <c r="N16" s="1"/>
    </row>
    <row r="17" spans="1:14" ht="17.25" thickBot="1" thickTop="1">
      <c r="A17" s="1"/>
      <c r="B17" s="15">
        <v>4</v>
      </c>
      <c r="C17" s="16">
        <v>3.1</v>
      </c>
      <c r="D17" s="12">
        <f t="shared" si="0"/>
        <v>7750</v>
      </c>
      <c r="E17" s="17">
        <f t="shared" si="1"/>
        <v>2208.75</v>
      </c>
      <c r="F17" s="17">
        <f t="shared" si="2"/>
        <v>310</v>
      </c>
      <c r="G17" s="17">
        <f t="shared" si="3"/>
        <v>193.75</v>
      </c>
      <c r="H17" s="14">
        <f t="shared" si="4"/>
        <v>218.75</v>
      </c>
      <c r="I17" s="14">
        <f t="shared" si="5"/>
        <v>148.75</v>
      </c>
      <c r="J17" s="1"/>
      <c r="K17" s="1"/>
      <c r="L17" s="1"/>
      <c r="M17" s="1"/>
      <c r="N17" s="1"/>
    </row>
    <row r="18" spans="1:14" ht="17.25" thickBot="1" thickTop="1">
      <c r="A18" s="1"/>
      <c r="B18" s="15">
        <v>5</v>
      </c>
      <c r="C18" s="16">
        <v>10.6</v>
      </c>
      <c r="D18" s="12">
        <f t="shared" si="0"/>
        <v>26500</v>
      </c>
      <c r="E18" s="17">
        <f t="shared" si="1"/>
        <v>7552.5</v>
      </c>
      <c r="F18" s="17">
        <f t="shared" si="2"/>
        <v>1060</v>
      </c>
      <c r="G18" s="17">
        <f t="shared" si="3"/>
        <v>662.5</v>
      </c>
      <c r="H18" s="14">
        <f t="shared" si="4"/>
        <v>687.5</v>
      </c>
      <c r="I18" s="14">
        <f t="shared" si="5"/>
        <v>617.5</v>
      </c>
      <c r="J18" s="1"/>
      <c r="K18" s="1"/>
      <c r="L18" s="1"/>
      <c r="M18" s="1"/>
      <c r="N18" s="1"/>
    </row>
    <row r="19" spans="1:14" ht="17.25" thickBot="1" thickTop="1">
      <c r="A19" s="1"/>
      <c r="B19" s="15">
        <v>6</v>
      </c>
      <c r="C19" s="16">
        <v>21.6</v>
      </c>
      <c r="D19" s="12">
        <f t="shared" si="0"/>
        <v>54000</v>
      </c>
      <c r="E19" s="17">
        <f t="shared" si="1"/>
        <v>15390</v>
      </c>
      <c r="F19" s="17">
        <f t="shared" si="2"/>
        <v>2160</v>
      </c>
      <c r="G19" s="17">
        <f t="shared" si="3"/>
        <v>1350</v>
      </c>
      <c r="H19" s="14">
        <f t="shared" si="4"/>
        <v>1375</v>
      </c>
      <c r="I19" s="14">
        <f t="shared" si="5"/>
        <v>1305</v>
      </c>
      <c r="J19" s="1"/>
      <c r="K19" s="1"/>
      <c r="L19" s="1"/>
      <c r="M19" s="1"/>
      <c r="N19" s="1"/>
    </row>
    <row r="20" spans="1:14" ht="17.25" thickBot="1" thickTop="1">
      <c r="A20" s="1"/>
      <c r="B20" s="15">
        <v>7</v>
      </c>
      <c r="C20" s="16">
        <v>21.2</v>
      </c>
      <c r="D20" s="12">
        <f t="shared" si="0"/>
        <v>53000</v>
      </c>
      <c r="E20" s="17">
        <f t="shared" si="1"/>
        <v>15105</v>
      </c>
      <c r="F20" s="17">
        <f t="shared" si="2"/>
        <v>2120</v>
      </c>
      <c r="G20" s="17">
        <f t="shared" si="3"/>
        <v>1325</v>
      </c>
      <c r="H20" s="14">
        <f t="shared" si="4"/>
        <v>1350</v>
      </c>
      <c r="I20" s="14">
        <f t="shared" si="5"/>
        <v>1280</v>
      </c>
      <c r="J20" s="1"/>
      <c r="K20" s="1"/>
      <c r="L20" s="1"/>
      <c r="M20" s="1"/>
      <c r="N20" s="1"/>
    </row>
    <row r="21" spans="1:14" ht="17.25" thickBot="1" thickTop="1">
      <c r="A21" s="1"/>
      <c r="B21" s="15">
        <v>8</v>
      </c>
      <c r="C21" s="16">
        <v>14.3</v>
      </c>
      <c r="D21" s="12">
        <f t="shared" si="0"/>
        <v>35750</v>
      </c>
      <c r="E21" s="17">
        <f t="shared" si="1"/>
        <v>10188.75</v>
      </c>
      <c r="F21" s="17">
        <f t="shared" si="2"/>
        <v>1430</v>
      </c>
      <c r="G21" s="17">
        <f t="shared" si="3"/>
        <v>893.75</v>
      </c>
      <c r="H21" s="14">
        <f t="shared" si="4"/>
        <v>918.75</v>
      </c>
      <c r="I21" s="14">
        <f t="shared" si="5"/>
        <v>848.75</v>
      </c>
      <c r="J21" s="1"/>
      <c r="K21" s="1"/>
      <c r="L21" s="1"/>
      <c r="M21" s="1"/>
      <c r="N21" s="1"/>
    </row>
    <row r="22" spans="1:14" ht="17.25" thickBot="1" thickTop="1">
      <c r="A22" s="1"/>
      <c r="B22" s="15">
        <v>9</v>
      </c>
      <c r="C22" s="16">
        <v>9.7</v>
      </c>
      <c r="D22" s="12">
        <f t="shared" si="0"/>
        <v>24250</v>
      </c>
      <c r="E22" s="17">
        <f t="shared" si="1"/>
        <v>6911.25</v>
      </c>
      <c r="F22" s="17">
        <f t="shared" si="2"/>
        <v>970</v>
      </c>
      <c r="G22" s="17">
        <f t="shared" si="3"/>
        <v>606.25</v>
      </c>
      <c r="H22" s="14">
        <f t="shared" si="4"/>
        <v>631.25</v>
      </c>
      <c r="I22" s="14">
        <f t="shared" si="5"/>
        <v>561.25</v>
      </c>
      <c r="J22" s="1"/>
      <c r="K22" s="1"/>
      <c r="L22" s="1"/>
      <c r="M22" s="1"/>
      <c r="N22" s="1"/>
    </row>
    <row r="23" spans="1:14" ht="17.25" thickBot="1" thickTop="1">
      <c r="A23" s="1"/>
      <c r="B23" s="15">
        <v>10</v>
      </c>
      <c r="C23" s="16">
        <v>7.5</v>
      </c>
      <c r="D23" s="12">
        <f t="shared" si="0"/>
        <v>18750</v>
      </c>
      <c r="E23" s="17">
        <f t="shared" si="1"/>
        <v>5343.75</v>
      </c>
      <c r="F23" s="17">
        <f t="shared" si="2"/>
        <v>750</v>
      </c>
      <c r="G23" s="17">
        <f t="shared" si="3"/>
        <v>468.75</v>
      </c>
      <c r="H23" s="14">
        <f t="shared" si="4"/>
        <v>493.75</v>
      </c>
      <c r="I23" s="14">
        <f t="shared" si="5"/>
        <v>423.75</v>
      </c>
      <c r="J23" s="1"/>
      <c r="K23" s="1"/>
      <c r="L23" s="1"/>
      <c r="M23" s="1"/>
      <c r="N23" s="1"/>
    </row>
    <row r="24" spans="1:14" ht="17.25" thickBot="1" thickTop="1">
      <c r="A24" s="1"/>
      <c r="B24" s="15">
        <v>11</v>
      </c>
      <c r="C24" s="16">
        <v>5.2</v>
      </c>
      <c r="D24" s="12">
        <f t="shared" si="0"/>
        <v>13000</v>
      </c>
      <c r="E24" s="17">
        <f t="shared" si="1"/>
        <v>3705</v>
      </c>
      <c r="F24" s="17">
        <f t="shared" si="2"/>
        <v>520</v>
      </c>
      <c r="G24" s="17">
        <f t="shared" si="3"/>
        <v>325</v>
      </c>
      <c r="H24" s="14">
        <f t="shared" si="4"/>
        <v>350</v>
      </c>
      <c r="I24" s="14">
        <f t="shared" si="5"/>
        <v>280</v>
      </c>
      <c r="J24" s="1"/>
      <c r="K24" s="1"/>
      <c r="L24" s="1"/>
      <c r="M24" s="1"/>
      <c r="N24" s="1"/>
    </row>
    <row r="25" spans="1:14" ht="17.25" thickBot="1" thickTop="1">
      <c r="A25" s="1"/>
      <c r="B25" s="15">
        <v>12</v>
      </c>
      <c r="C25" s="16">
        <v>2.6</v>
      </c>
      <c r="D25" s="12">
        <f t="shared" si="0"/>
        <v>6500</v>
      </c>
      <c r="E25" s="17">
        <f t="shared" si="1"/>
        <v>1852.5</v>
      </c>
      <c r="F25" s="17">
        <f t="shared" si="2"/>
        <v>260</v>
      </c>
      <c r="G25" s="17">
        <f t="shared" si="3"/>
        <v>162.5</v>
      </c>
      <c r="H25" s="14">
        <f t="shared" si="4"/>
        <v>187.5</v>
      </c>
      <c r="I25" s="14">
        <f t="shared" si="5"/>
        <v>117.5</v>
      </c>
      <c r="J25" s="1"/>
      <c r="K25" s="1"/>
      <c r="L25" s="1"/>
      <c r="M25" s="1"/>
      <c r="N25" s="1"/>
    </row>
    <row r="26" spans="1:14" ht="17.25" thickBot="1" thickTop="1">
      <c r="A26" s="1"/>
      <c r="B26" s="15">
        <v>13</v>
      </c>
      <c r="C26" s="16">
        <v>1.6</v>
      </c>
      <c r="D26" s="12">
        <f t="shared" si="0"/>
        <v>4000</v>
      </c>
      <c r="E26" s="17">
        <f t="shared" si="1"/>
        <v>1140</v>
      </c>
      <c r="F26" s="17">
        <f t="shared" si="2"/>
        <v>160</v>
      </c>
      <c r="G26" s="17">
        <f t="shared" si="3"/>
        <v>100</v>
      </c>
      <c r="H26" s="14">
        <f t="shared" si="4"/>
        <v>125</v>
      </c>
      <c r="I26" s="14">
        <f t="shared" si="5"/>
        <v>55</v>
      </c>
      <c r="J26" s="1"/>
      <c r="K26" s="1"/>
      <c r="L26" s="1"/>
      <c r="M26" s="1"/>
      <c r="N26" s="1"/>
    </row>
    <row r="27" spans="1:14" ht="17.25" thickBot="1" thickTop="1">
      <c r="A27" s="1"/>
      <c r="B27" s="15">
        <v>14</v>
      </c>
      <c r="C27" s="16">
        <v>0.9</v>
      </c>
      <c r="D27" s="12">
        <f t="shared" si="0"/>
        <v>2250</v>
      </c>
      <c r="E27" s="17">
        <f t="shared" si="1"/>
        <v>641.25</v>
      </c>
      <c r="F27" s="17">
        <f t="shared" si="2"/>
        <v>90</v>
      </c>
      <c r="G27" s="17">
        <f t="shared" si="3"/>
        <v>56.25</v>
      </c>
      <c r="H27" s="14">
        <f t="shared" si="4"/>
        <v>81.25</v>
      </c>
      <c r="I27" s="14">
        <f t="shared" si="5"/>
        <v>11.25</v>
      </c>
      <c r="J27" s="1"/>
      <c r="K27" s="1"/>
      <c r="L27" s="1"/>
      <c r="M27" s="1"/>
      <c r="N27" s="1"/>
    </row>
    <row r="28" spans="1:14" ht="17.25" thickBot="1" thickTop="1">
      <c r="A28" s="1"/>
      <c r="B28" s="18">
        <v>15</v>
      </c>
      <c r="C28" s="19">
        <v>0.7</v>
      </c>
      <c r="D28" s="12">
        <f t="shared" si="0"/>
        <v>1750</v>
      </c>
      <c r="E28" s="20">
        <f t="shared" si="1"/>
        <v>498.75</v>
      </c>
      <c r="F28" s="20">
        <f t="shared" si="2"/>
        <v>70</v>
      </c>
      <c r="G28" s="20">
        <f t="shared" si="3"/>
        <v>43.75</v>
      </c>
      <c r="H28" s="21">
        <f t="shared" si="4"/>
        <v>68.75</v>
      </c>
      <c r="I28" s="21">
        <f t="shared" si="5"/>
        <v>-1.25</v>
      </c>
      <c r="J28" s="1"/>
      <c r="K28" s="1"/>
      <c r="L28" s="1"/>
      <c r="M28" s="1"/>
      <c r="N28" s="1"/>
    </row>
    <row r="29" spans="1:14" ht="16.5" thickTop="1">
      <c r="A29" s="1"/>
      <c r="B29" s="22" t="s">
        <v>8</v>
      </c>
      <c r="C29" s="23">
        <f>SUM(C14:C28)</f>
        <v>100.10000000000001</v>
      </c>
      <c r="D29" s="24">
        <f>SUM(D14:D28)</f>
        <v>250250</v>
      </c>
      <c r="E29" s="23">
        <f>SUM(E14:E28)</f>
        <v>71321.25</v>
      </c>
      <c r="F29" s="23">
        <f>SUM(F14:F28)</f>
        <v>10010</v>
      </c>
      <c r="G29" s="23">
        <f>SUM(G14:G28)</f>
        <v>6256.25</v>
      </c>
      <c r="H29" s="23">
        <f t="shared" si="4"/>
        <v>6281.25</v>
      </c>
      <c r="I29" s="23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mergeCells count="5">
    <mergeCell ref="B11:C11"/>
    <mergeCell ref="B5:C5"/>
    <mergeCell ref="B3:C3"/>
    <mergeCell ref="B7:C7"/>
    <mergeCell ref="B9:C9"/>
  </mergeCells>
  <conditionalFormatting sqref="I14:I28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B6" sqref="B6"/>
    </sheetView>
  </sheetViews>
  <sheetFormatPr defaultColWidth="9.140625" defaultRowHeight="12.75"/>
  <cols>
    <col min="2" max="2" width="10.8515625" style="0" customWidth="1"/>
    <col min="3" max="3" width="24.421875" style="0" customWidth="1"/>
    <col min="4" max="4" width="22.140625" style="0" customWidth="1"/>
    <col min="5" max="5" width="18.8515625" style="0" customWidth="1"/>
    <col min="6" max="6" width="18.57421875" style="0" customWidth="1"/>
    <col min="7" max="7" width="16.140625" style="0" customWidth="1"/>
    <col min="8" max="8" width="14.00390625" style="0" customWidth="1"/>
    <col min="9" max="9" width="21.28125" style="0" customWidth="1"/>
  </cols>
  <sheetData>
    <row r="1" spans="1:15" ht="12.75">
      <c r="A1" s="1"/>
      <c r="B1" s="1"/>
      <c r="C1" s="1"/>
      <c r="D1" s="2" t="s">
        <v>16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thickBot="1" thickTop="1">
      <c r="A3" s="1"/>
      <c r="B3" s="45" t="s">
        <v>0</v>
      </c>
      <c r="C3" s="46"/>
      <c r="D3" s="3">
        <f>'CAR 50% CFR 2.5%'!D3</f>
        <v>500000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thickBot="1" thickTop="1">
      <c r="A4" s="1"/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thickBot="1" thickTop="1">
      <c r="A5" s="1"/>
      <c r="B5" s="45" t="s">
        <v>19</v>
      </c>
      <c r="C5" s="46"/>
      <c r="D5" s="3">
        <v>20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4.25" thickBot="1" thickTop="1">
      <c r="A6" s="1"/>
      <c r="B6" s="5"/>
      <c r="C6" s="6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4.25" thickBot="1" thickTop="1">
      <c r="A7" s="1"/>
      <c r="B7" s="45" t="s">
        <v>12</v>
      </c>
      <c r="C7" s="46"/>
      <c r="D7" s="3">
        <f>D9+D11</f>
        <v>50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 thickBot="1" thickTop="1">
      <c r="A8" s="1"/>
      <c r="B8" s="5"/>
      <c r="C8" s="6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 thickBot="1" thickTop="1">
      <c r="A9" s="1"/>
      <c r="B9" s="45" t="s">
        <v>10</v>
      </c>
      <c r="C9" s="46"/>
      <c r="D9" s="3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 thickBot="1" thickTop="1">
      <c r="A10" s="1"/>
      <c r="B10" s="5"/>
      <c r="C10" s="6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 thickBot="1" thickTop="1">
      <c r="A11" s="1"/>
      <c r="B11" s="45" t="s">
        <v>11</v>
      </c>
      <c r="C11" s="46"/>
      <c r="D11" s="3"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 customHeight="1" thickBo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83.25" customHeight="1" thickBot="1" thickTop="1">
      <c r="A13" s="1"/>
      <c r="B13" s="8" t="s">
        <v>1</v>
      </c>
      <c r="C13" s="8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10" t="s">
        <v>7</v>
      </c>
      <c r="I13" s="10" t="s">
        <v>9</v>
      </c>
      <c r="J13" s="1"/>
      <c r="K13" s="1"/>
      <c r="L13" s="1"/>
      <c r="M13" s="1"/>
      <c r="N13" s="1"/>
      <c r="O13" s="1"/>
    </row>
    <row r="14" spans="1:15" ht="17.25" thickBot="1" thickTop="1">
      <c r="A14" s="1"/>
      <c r="B14" s="11">
        <v>1</v>
      </c>
      <c r="C14" s="12">
        <v>0.1</v>
      </c>
      <c r="D14" s="12">
        <f aca="true" t="shared" si="0" ref="D14:D28">((($D$3/100)/100)*35)*C14</f>
        <v>175</v>
      </c>
      <c r="E14" s="13">
        <f aca="true" t="shared" si="1" ref="E14:E28">(D14/100)*28.5</f>
        <v>49.875</v>
      </c>
      <c r="F14" s="13">
        <f aca="true" t="shared" si="2" ref="F14:F28">(D14/100)*4</f>
        <v>7</v>
      </c>
      <c r="G14" s="13">
        <f aca="true" t="shared" si="3" ref="G14:G28">(D14/100)*2.5</f>
        <v>4.375</v>
      </c>
      <c r="H14" s="14">
        <f aca="true" t="shared" si="4" ref="H14:H29">G14+$D$5</f>
        <v>24.375</v>
      </c>
      <c r="I14" s="14">
        <f aca="true" t="shared" si="5" ref="I14:I28">H14-$D$7</f>
        <v>-25.625</v>
      </c>
      <c r="J14" s="1"/>
      <c r="K14" s="1"/>
      <c r="L14" s="1"/>
      <c r="M14" s="1"/>
      <c r="N14" s="1"/>
      <c r="O14" s="1"/>
    </row>
    <row r="15" spans="1:15" ht="17.25" thickBot="1" thickTop="1">
      <c r="A15" s="1"/>
      <c r="B15" s="15">
        <v>2</v>
      </c>
      <c r="C15" s="16">
        <v>0.2</v>
      </c>
      <c r="D15" s="12">
        <f t="shared" si="0"/>
        <v>350</v>
      </c>
      <c r="E15" s="17">
        <f t="shared" si="1"/>
        <v>99.75</v>
      </c>
      <c r="F15" s="17">
        <f t="shared" si="2"/>
        <v>14</v>
      </c>
      <c r="G15" s="17">
        <f t="shared" si="3"/>
        <v>8.75</v>
      </c>
      <c r="H15" s="14">
        <f t="shared" si="4"/>
        <v>28.75</v>
      </c>
      <c r="I15" s="14">
        <f t="shared" si="5"/>
        <v>-21.25</v>
      </c>
      <c r="J15" s="1"/>
      <c r="K15" s="1"/>
      <c r="L15" s="1"/>
      <c r="M15" s="1"/>
      <c r="N15" s="1"/>
      <c r="O15" s="1"/>
    </row>
    <row r="16" spans="1:15" ht="17.25" thickBot="1" thickTop="1">
      <c r="A16" s="1"/>
      <c r="B16" s="15">
        <v>3</v>
      </c>
      <c r="C16" s="16">
        <v>0.8</v>
      </c>
      <c r="D16" s="12">
        <f t="shared" si="0"/>
        <v>1400</v>
      </c>
      <c r="E16" s="17">
        <f t="shared" si="1"/>
        <v>399</v>
      </c>
      <c r="F16" s="17">
        <f t="shared" si="2"/>
        <v>56</v>
      </c>
      <c r="G16" s="17">
        <f t="shared" si="3"/>
        <v>35</v>
      </c>
      <c r="H16" s="14">
        <f t="shared" si="4"/>
        <v>55</v>
      </c>
      <c r="I16" s="14">
        <f t="shared" si="5"/>
        <v>5</v>
      </c>
      <c r="J16" s="1"/>
      <c r="K16" s="1"/>
      <c r="L16" s="1"/>
      <c r="M16" s="1"/>
      <c r="N16" s="1"/>
      <c r="O16" s="1"/>
    </row>
    <row r="17" spans="1:15" ht="17.25" thickBot="1" thickTop="1">
      <c r="A17" s="1"/>
      <c r="B17" s="15">
        <v>4</v>
      </c>
      <c r="C17" s="16">
        <v>3.1</v>
      </c>
      <c r="D17" s="12">
        <f t="shared" si="0"/>
        <v>5425</v>
      </c>
      <c r="E17" s="17">
        <f t="shared" si="1"/>
        <v>1546.125</v>
      </c>
      <c r="F17" s="17">
        <f t="shared" si="2"/>
        <v>217</v>
      </c>
      <c r="G17" s="17">
        <f t="shared" si="3"/>
        <v>135.625</v>
      </c>
      <c r="H17" s="14">
        <f t="shared" si="4"/>
        <v>155.625</v>
      </c>
      <c r="I17" s="14">
        <f t="shared" si="5"/>
        <v>105.625</v>
      </c>
      <c r="J17" s="1"/>
      <c r="K17" s="1"/>
      <c r="L17" s="1"/>
      <c r="M17" s="1"/>
      <c r="N17" s="1"/>
      <c r="O17" s="1"/>
    </row>
    <row r="18" spans="1:15" ht="17.25" thickBot="1" thickTop="1">
      <c r="A18" s="1"/>
      <c r="B18" s="15">
        <v>5</v>
      </c>
      <c r="C18" s="16">
        <v>10.6</v>
      </c>
      <c r="D18" s="12">
        <f t="shared" si="0"/>
        <v>18550</v>
      </c>
      <c r="E18" s="17">
        <f t="shared" si="1"/>
        <v>5286.75</v>
      </c>
      <c r="F18" s="17">
        <f t="shared" si="2"/>
        <v>742</v>
      </c>
      <c r="G18" s="17">
        <f t="shared" si="3"/>
        <v>463.75</v>
      </c>
      <c r="H18" s="14">
        <f t="shared" si="4"/>
        <v>483.75</v>
      </c>
      <c r="I18" s="14">
        <f t="shared" si="5"/>
        <v>433.75</v>
      </c>
      <c r="J18" s="1"/>
      <c r="K18" s="1"/>
      <c r="L18" s="1"/>
      <c r="M18" s="1"/>
      <c r="N18" s="1"/>
      <c r="O18" s="1"/>
    </row>
    <row r="19" spans="1:15" ht="17.25" thickBot="1" thickTop="1">
      <c r="A19" s="1"/>
      <c r="B19" s="15">
        <v>6</v>
      </c>
      <c r="C19" s="16">
        <v>21.6</v>
      </c>
      <c r="D19" s="12">
        <f t="shared" si="0"/>
        <v>37800</v>
      </c>
      <c r="E19" s="17">
        <f t="shared" si="1"/>
        <v>10773</v>
      </c>
      <c r="F19" s="17">
        <f t="shared" si="2"/>
        <v>1512</v>
      </c>
      <c r="G19" s="17">
        <f t="shared" si="3"/>
        <v>945</v>
      </c>
      <c r="H19" s="14">
        <f t="shared" si="4"/>
        <v>965</v>
      </c>
      <c r="I19" s="14">
        <f t="shared" si="5"/>
        <v>915</v>
      </c>
      <c r="J19" s="1"/>
      <c r="K19" s="1"/>
      <c r="L19" s="1"/>
      <c r="M19" s="1"/>
      <c r="N19" s="1"/>
      <c r="O19" s="1"/>
    </row>
    <row r="20" spans="1:15" ht="17.25" thickBot="1" thickTop="1">
      <c r="A20" s="1"/>
      <c r="B20" s="15">
        <v>7</v>
      </c>
      <c r="C20" s="16">
        <v>21.2</v>
      </c>
      <c r="D20" s="12">
        <f t="shared" si="0"/>
        <v>37100</v>
      </c>
      <c r="E20" s="17">
        <f t="shared" si="1"/>
        <v>10573.5</v>
      </c>
      <c r="F20" s="17">
        <f t="shared" si="2"/>
        <v>1484</v>
      </c>
      <c r="G20" s="17">
        <f t="shared" si="3"/>
        <v>927.5</v>
      </c>
      <c r="H20" s="14">
        <f t="shared" si="4"/>
        <v>947.5</v>
      </c>
      <c r="I20" s="14">
        <f t="shared" si="5"/>
        <v>897.5</v>
      </c>
      <c r="J20" s="1"/>
      <c r="K20" s="1"/>
      <c r="L20" s="1"/>
      <c r="M20" s="1"/>
      <c r="N20" s="1"/>
      <c r="O20" s="1"/>
    </row>
    <row r="21" spans="1:15" ht="17.25" thickBot="1" thickTop="1">
      <c r="A21" s="1"/>
      <c r="B21" s="15">
        <v>8</v>
      </c>
      <c r="C21" s="16">
        <v>14.3</v>
      </c>
      <c r="D21" s="12">
        <f t="shared" si="0"/>
        <v>25025</v>
      </c>
      <c r="E21" s="17">
        <f t="shared" si="1"/>
        <v>7132.125</v>
      </c>
      <c r="F21" s="17">
        <f t="shared" si="2"/>
        <v>1001</v>
      </c>
      <c r="G21" s="17">
        <f t="shared" si="3"/>
        <v>625.625</v>
      </c>
      <c r="H21" s="14">
        <f t="shared" si="4"/>
        <v>645.625</v>
      </c>
      <c r="I21" s="14">
        <f t="shared" si="5"/>
        <v>595.625</v>
      </c>
      <c r="J21" s="1"/>
      <c r="K21" s="1"/>
      <c r="L21" s="1"/>
      <c r="M21" s="1"/>
      <c r="N21" s="1"/>
      <c r="O21" s="1"/>
    </row>
    <row r="22" spans="1:15" ht="17.25" thickBot="1" thickTop="1">
      <c r="A22" s="1"/>
      <c r="B22" s="15">
        <v>9</v>
      </c>
      <c r="C22" s="16">
        <v>9.7</v>
      </c>
      <c r="D22" s="12">
        <f t="shared" si="0"/>
        <v>16975</v>
      </c>
      <c r="E22" s="17">
        <f t="shared" si="1"/>
        <v>4837.875</v>
      </c>
      <c r="F22" s="17">
        <f t="shared" si="2"/>
        <v>679</v>
      </c>
      <c r="G22" s="17">
        <f t="shared" si="3"/>
        <v>424.375</v>
      </c>
      <c r="H22" s="14">
        <f t="shared" si="4"/>
        <v>444.375</v>
      </c>
      <c r="I22" s="14">
        <f t="shared" si="5"/>
        <v>394.375</v>
      </c>
      <c r="J22" s="1"/>
      <c r="K22" s="1"/>
      <c r="L22" s="1"/>
      <c r="M22" s="1"/>
      <c r="N22" s="1"/>
      <c r="O22" s="1"/>
    </row>
    <row r="23" spans="1:15" ht="17.25" thickBot="1" thickTop="1">
      <c r="A23" s="1"/>
      <c r="B23" s="15">
        <v>10</v>
      </c>
      <c r="C23" s="16">
        <v>7.5</v>
      </c>
      <c r="D23" s="12">
        <f t="shared" si="0"/>
        <v>13125</v>
      </c>
      <c r="E23" s="17">
        <f t="shared" si="1"/>
        <v>3740.625</v>
      </c>
      <c r="F23" s="17">
        <f t="shared" si="2"/>
        <v>525</v>
      </c>
      <c r="G23" s="17">
        <f t="shared" si="3"/>
        <v>328.125</v>
      </c>
      <c r="H23" s="14">
        <f t="shared" si="4"/>
        <v>348.125</v>
      </c>
      <c r="I23" s="14">
        <f t="shared" si="5"/>
        <v>298.125</v>
      </c>
      <c r="J23" s="1"/>
      <c r="K23" s="1"/>
      <c r="L23" s="1"/>
      <c r="M23" s="1"/>
      <c r="N23" s="1"/>
      <c r="O23" s="1"/>
    </row>
    <row r="24" spans="1:15" ht="17.25" thickBot="1" thickTop="1">
      <c r="A24" s="1"/>
      <c r="B24" s="15">
        <v>11</v>
      </c>
      <c r="C24" s="16">
        <v>5.2</v>
      </c>
      <c r="D24" s="12">
        <f t="shared" si="0"/>
        <v>9100</v>
      </c>
      <c r="E24" s="17">
        <f t="shared" si="1"/>
        <v>2593.5</v>
      </c>
      <c r="F24" s="17">
        <f t="shared" si="2"/>
        <v>364</v>
      </c>
      <c r="G24" s="17">
        <f t="shared" si="3"/>
        <v>227.5</v>
      </c>
      <c r="H24" s="14">
        <f t="shared" si="4"/>
        <v>247.5</v>
      </c>
      <c r="I24" s="14">
        <f t="shared" si="5"/>
        <v>197.5</v>
      </c>
      <c r="J24" s="1"/>
      <c r="K24" s="1"/>
      <c r="L24" s="1"/>
      <c r="M24" s="1"/>
      <c r="N24" s="1"/>
      <c r="O24" s="1"/>
    </row>
    <row r="25" spans="1:15" ht="17.25" thickBot="1" thickTop="1">
      <c r="A25" s="1"/>
      <c r="B25" s="15">
        <v>12</v>
      </c>
      <c r="C25" s="16">
        <v>2.6</v>
      </c>
      <c r="D25" s="12">
        <f t="shared" si="0"/>
        <v>4550</v>
      </c>
      <c r="E25" s="17">
        <f t="shared" si="1"/>
        <v>1296.75</v>
      </c>
      <c r="F25" s="17">
        <f t="shared" si="2"/>
        <v>182</v>
      </c>
      <c r="G25" s="17">
        <f t="shared" si="3"/>
        <v>113.75</v>
      </c>
      <c r="H25" s="14">
        <f t="shared" si="4"/>
        <v>133.75</v>
      </c>
      <c r="I25" s="14">
        <f t="shared" si="5"/>
        <v>83.75</v>
      </c>
      <c r="J25" s="1"/>
      <c r="K25" s="1"/>
      <c r="L25" s="1"/>
      <c r="M25" s="1"/>
      <c r="N25" s="1"/>
      <c r="O25" s="1"/>
    </row>
    <row r="26" spans="1:15" ht="17.25" thickBot="1" thickTop="1">
      <c r="A26" s="1"/>
      <c r="B26" s="15">
        <v>13</v>
      </c>
      <c r="C26" s="16">
        <v>1.6</v>
      </c>
      <c r="D26" s="12">
        <f t="shared" si="0"/>
        <v>2800</v>
      </c>
      <c r="E26" s="17">
        <f t="shared" si="1"/>
        <v>798</v>
      </c>
      <c r="F26" s="17">
        <f t="shared" si="2"/>
        <v>112</v>
      </c>
      <c r="G26" s="17">
        <f t="shared" si="3"/>
        <v>70</v>
      </c>
      <c r="H26" s="14">
        <f t="shared" si="4"/>
        <v>90</v>
      </c>
      <c r="I26" s="14">
        <f t="shared" si="5"/>
        <v>40</v>
      </c>
      <c r="J26" s="1"/>
      <c r="K26" s="1"/>
      <c r="L26" s="1"/>
      <c r="M26" s="1"/>
      <c r="N26" s="1"/>
      <c r="O26" s="1"/>
    </row>
    <row r="27" spans="1:15" ht="17.25" thickBot="1" thickTop="1">
      <c r="A27" s="1"/>
      <c r="B27" s="15">
        <v>14</v>
      </c>
      <c r="C27" s="16">
        <v>0.9</v>
      </c>
      <c r="D27" s="12">
        <f t="shared" si="0"/>
        <v>1575</v>
      </c>
      <c r="E27" s="17">
        <f t="shared" si="1"/>
        <v>448.875</v>
      </c>
      <c r="F27" s="17">
        <f t="shared" si="2"/>
        <v>63</v>
      </c>
      <c r="G27" s="17">
        <f t="shared" si="3"/>
        <v>39.375</v>
      </c>
      <c r="H27" s="14">
        <f t="shared" si="4"/>
        <v>59.375</v>
      </c>
      <c r="I27" s="14">
        <f t="shared" si="5"/>
        <v>9.375</v>
      </c>
      <c r="J27" s="1"/>
      <c r="K27" s="1"/>
      <c r="L27" s="1"/>
      <c r="M27" s="1"/>
      <c r="N27" s="1"/>
      <c r="O27" s="1"/>
    </row>
    <row r="28" spans="1:15" ht="17.25" thickBot="1" thickTop="1">
      <c r="A28" s="1"/>
      <c r="B28" s="18">
        <v>15</v>
      </c>
      <c r="C28" s="19">
        <v>0.7</v>
      </c>
      <c r="D28" s="12">
        <f t="shared" si="0"/>
        <v>1225</v>
      </c>
      <c r="E28" s="20">
        <f t="shared" si="1"/>
        <v>349.125</v>
      </c>
      <c r="F28" s="20">
        <f t="shared" si="2"/>
        <v>49</v>
      </c>
      <c r="G28" s="20">
        <f t="shared" si="3"/>
        <v>30.625</v>
      </c>
      <c r="H28" s="21">
        <f t="shared" si="4"/>
        <v>50.625</v>
      </c>
      <c r="I28" s="21">
        <f t="shared" si="5"/>
        <v>0.625</v>
      </c>
      <c r="J28" s="1"/>
      <c r="K28" s="1"/>
      <c r="L28" s="1"/>
      <c r="M28" s="1"/>
      <c r="N28" s="1"/>
      <c r="O28" s="1"/>
    </row>
    <row r="29" spans="1:15" ht="16.5" thickTop="1">
      <c r="A29" s="1"/>
      <c r="B29" s="22" t="s">
        <v>8</v>
      </c>
      <c r="C29" s="23">
        <f>SUM(C14:C28)</f>
        <v>100.10000000000001</v>
      </c>
      <c r="D29" s="24">
        <f>SUM(D14:D28)</f>
        <v>175175</v>
      </c>
      <c r="E29" s="23">
        <f>SUM(E14:E28)</f>
        <v>49924.875</v>
      </c>
      <c r="F29" s="23">
        <f>SUM(F14:F28)</f>
        <v>7007</v>
      </c>
      <c r="G29" s="23">
        <f>SUM(G14:G28)</f>
        <v>4379.375</v>
      </c>
      <c r="H29" s="23">
        <f t="shared" si="4"/>
        <v>4399.375</v>
      </c>
      <c r="I29" s="23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mergeCells count="5">
    <mergeCell ref="B11:C11"/>
    <mergeCell ref="B5:C5"/>
    <mergeCell ref="B3:C3"/>
    <mergeCell ref="B7:C7"/>
    <mergeCell ref="B9:C9"/>
  </mergeCells>
  <conditionalFormatting sqref="I14:I28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C13" sqref="C13"/>
    </sheetView>
  </sheetViews>
  <sheetFormatPr defaultColWidth="9.140625" defaultRowHeight="12.75"/>
  <cols>
    <col min="2" max="2" width="10.8515625" style="0" customWidth="1"/>
    <col min="3" max="3" width="24.421875" style="0" customWidth="1"/>
    <col min="4" max="4" width="22.140625" style="0" customWidth="1"/>
    <col min="5" max="5" width="18.8515625" style="0" customWidth="1"/>
    <col min="6" max="6" width="18.57421875" style="0" customWidth="1"/>
    <col min="7" max="7" width="16.140625" style="0" customWidth="1"/>
    <col min="8" max="8" width="14.00390625" style="0" customWidth="1"/>
    <col min="9" max="9" width="21.28125" style="0" customWidth="1"/>
  </cols>
  <sheetData>
    <row r="1" spans="1:22" ht="12.75">
      <c r="A1" s="1"/>
      <c r="B1" s="1"/>
      <c r="C1" s="1"/>
      <c r="D1" s="2" t="s">
        <v>15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thickBot="1" thickTop="1">
      <c r="A3" s="1"/>
      <c r="B3" s="45" t="s">
        <v>0</v>
      </c>
      <c r="C3" s="46"/>
      <c r="D3" s="3">
        <f>'CAR 50% CFR 2.5%'!D3</f>
        <v>500000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Bot="1" thickTop="1">
      <c r="A4" s="1"/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 thickBot="1" thickTop="1">
      <c r="A5" s="1"/>
      <c r="B5" s="45" t="s">
        <v>19</v>
      </c>
      <c r="C5" s="46"/>
      <c r="D5" s="3">
        <v>20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4.25" thickBot="1" thickTop="1">
      <c r="A6" s="1"/>
      <c r="B6" s="5"/>
      <c r="C6" s="6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 thickBot="1" thickTop="1">
      <c r="A7" s="1"/>
      <c r="B7" s="45" t="s">
        <v>12</v>
      </c>
      <c r="C7" s="46"/>
      <c r="D7" s="3">
        <f>D9+D11</f>
        <v>50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 thickBot="1" thickTop="1">
      <c r="A8" s="1"/>
      <c r="B8" s="5"/>
      <c r="C8" s="6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thickBot="1" thickTop="1">
      <c r="A9" s="1"/>
      <c r="B9" s="45" t="s">
        <v>10</v>
      </c>
      <c r="C9" s="46"/>
      <c r="D9" s="3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25" thickBot="1" thickTop="1">
      <c r="A10" s="1"/>
      <c r="B10" s="5"/>
      <c r="C10" s="6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 thickBot="1" thickTop="1">
      <c r="A11" s="1"/>
      <c r="B11" s="45" t="s">
        <v>11</v>
      </c>
      <c r="C11" s="46"/>
      <c r="D11" s="3"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 customHeight="1" thickBo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83.25" customHeight="1" thickBot="1" thickTop="1">
      <c r="A13" s="1"/>
      <c r="B13" s="8" t="s">
        <v>1</v>
      </c>
      <c r="C13" s="8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10" t="s">
        <v>7</v>
      </c>
      <c r="I13" s="10" t="s">
        <v>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7.25" thickBot="1" thickTop="1">
      <c r="A14" s="1"/>
      <c r="B14" s="11">
        <v>1</v>
      </c>
      <c r="C14" s="12">
        <v>0.1</v>
      </c>
      <c r="D14" s="12">
        <f aca="true" t="shared" si="0" ref="D14:D28">((($D$3/100)/100)*25)*C14</f>
        <v>125</v>
      </c>
      <c r="E14" s="13">
        <f aca="true" t="shared" si="1" ref="E14:E28">(D14/100)*28.5</f>
        <v>35.625</v>
      </c>
      <c r="F14" s="13">
        <f aca="true" t="shared" si="2" ref="F14:F28">(D14/100)*4</f>
        <v>5</v>
      </c>
      <c r="G14" s="13">
        <f aca="true" t="shared" si="3" ref="G14:G28">(D14/100)*2.5</f>
        <v>3.125</v>
      </c>
      <c r="H14" s="14">
        <f aca="true" t="shared" si="4" ref="H14:H29">G14+$D$5</f>
        <v>23.125</v>
      </c>
      <c r="I14" s="14">
        <f aca="true" t="shared" si="5" ref="I14:I28">H14-$D$7</f>
        <v>-26.875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7.25" thickBot="1" thickTop="1">
      <c r="A15" s="1"/>
      <c r="B15" s="15">
        <v>2</v>
      </c>
      <c r="C15" s="16">
        <v>0.2</v>
      </c>
      <c r="D15" s="12">
        <f t="shared" si="0"/>
        <v>250</v>
      </c>
      <c r="E15" s="17">
        <f t="shared" si="1"/>
        <v>71.25</v>
      </c>
      <c r="F15" s="17">
        <f t="shared" si="2"/>
        <v>10</v>
      </c>
      <c r="G15" s="17">
        <f t="shared" si="3"/>
        <v>6.25</v>
      </c>
      <c r="H15" s="14">
        <f t="shared" si="4"/>
        <v>26.25</v>
      </c>
      <c r="I15" s="14">
        <f t="shared" si="5"/>
        <v>-23.75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7.25" thickBot="1" thickTop="1">
      <c r="A16" s="1"/>
      <c r="B16" s="15">
        <v>3</v>
      </c>
      <c r="C16" s="16">
        <v>0.8</v>
      </c>
      <c r="D16" s="12">
        <f t="shared" si="0"/>
        <v>1000</v>
      </c>
      <c r="E16" s="17">
        <f t="shared" si="1"/>
        <v>285</v>
      </c>
      <c r="F16" s="17">
        <f t="shared" si="2"/>
        <v>40</v>
      </c>
      <c r="G16" s="17">
        <f t="shared" si="3"/>
        <v>25</v>
      </c>
      <c r="H16" s="14">
        <f t="shared" si="4"/>
        <v>45</v>
      </c>
      <c r="I16" s="14">
        <f t="shared" si="5"/>
        <v>-5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7.25" thickBot="1" thickTop="1">
      <c r="A17" s="1"/>
      <c r="B17" s="15">
        <v>4</v>
      </c>
      <c r="C17" s="16">
        <v>3.1</v>
      </c>
      <c r="D17" s="12">
        <f t="shared" si="0"/>
        <v>3875</v>
      </c>
      <c r="E17" s="17">
        <f t="shared" si="1"/>
        <v>1104.375</v>
      </c>
      <c r="F17" s="17">
        <f t="shared" si="2"/>
        <v>155</v>
      </c>
      <c r="G17" s="17">
        <f t="shared" si="3"/>
        <v>96.875</v>
      </c>
      <c r="H17" s="14">
        <f t="shared" si="4"/>
        <v>116.875</v>
      </c>
      <c r="I17" s="14">
        <f t="shared" si="5"/>
        <v>66.875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7.25" thickBot="1" thickTop="1">
      <c r="A18" s="1"/>
      <c r="B18" s="15">
        <v>5</v>
      </c>
      <c r="C18" s="16">
        <v>10.6</v>
      </c>
      <c r="D18" s="12">
        <f t="shared" si="0"/>
        <v>13250</v>
      </c>
      <c r="E18" s="17">
        <f t="shared" si="1"/>
        <v>3776.25</v>
      </c>
      <c r="F18" s="17">
        <f t="shared" si="2"/>
        <v>530</v>
      </c>
      <c r="G18" s="17">
        <f t="shared" si="3"/>
        <v>331.25</v>
      </c>
      <c r="H18" s="14">
        <f t="shared" si="4"/>
        <v>351.25</v>
      </c>
      <c r="I18" s="14">
        <f t="shared" si="5"/>
        <v>301.25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7.25" thickBot="1" thickTop="1">
      <c r="A19" s="1"/>
      <c r="B19" s="15">
        <v>6</v>
      </c>
      <c r="C19" s="16">
        <v>21.6</v>
      </c>
      <c r="D19" s="12">
        <f t="shared" si="0"/>
        <v>27000</v>
      </c>
      <c r="E19" s="17">
        <f t="shared" si="1"/>
        <v>7695</v>
      </c>
      <c r="F19" s="17">
        <f t="shared" si="2"/>
        <v>1080</v>
      </c>
      <c r="G19" s="17">
        <f t="shared" si="3"/>
        <v>675</v>
      </c>
      <c r="H19" s="14">
        <f t="shared" si="4"/>
        <v>695</v>
      </c>
      <c r="I19" s="14">
        <f t="shared" si="5"/>
        <v>645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7.25" thickBot="1" thickTop="1">
      <c r="A20" s="1"/>
      <c r="B20" s="15">
        <v>7</v>
      </c>
      <c r="C20" s="16">
        <v>21.2</v>
      </c>
      <c r="D20" s="12">
        <f t="shared" si="0"/>
        <v>26500</v>
      </c>
      <c r="E20" s="17">
        <f t="shared" si="1"/>
        <v>7552.5</v>
      </c>
      <c r="F20" s="17">
        <f t="shared" si="2"/>
        <v>1060</v>
      </c>
      <c r="G20" s="17">
        <f t="shared" si="3"/>
        <v>662.5</v>
      </c>
      <c r="H20" s="14">
        <f t="shared" si="4"/>
        <v>682.5</v>
      </c>
      <c r="I20" s="14">
        <f t="shared" si="5"/>
        <v>632.5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7.25" thickBot="1" thickTop="1">
      <c r="A21" s="1"/>
      <c r="B21" s="15">
        <v>8</v>
      </c>
      <c r="C21" s="16">
        <v>14.3</v>
      </c>
      <c r="D21" s="12">
        <f t="shared" si="0"/>
        <v>17875</v>
      </c>
      <c r="E21" s="17">
        <f t="shared" si="1"/>
        <v>5094.375</v>
      </c>
      <c r="F21" s="17">
        <f t="shared" si="2"/>
        <v>715</v>
      </c>
      <c r="G21" s="17">
        <f t="shared" si="3"/>
        <v>446.875</v>
      </c>
      <c r="H21" s="14">
        <f t="shared" si="4"/>
        <v>466.875</v>
      </c>
      <c r="I21" s="14">
        <f t="shared" si="5"/>
        <v>416.875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7.25" thickBot="1" thickTop="1">
      <c r="A22" s="1"/>
      <c r="B22" s="15">
        <v>9</v>
      </c>
      <c r="C22" s="16">
        <v>9.7</v>
      </c>
      <c r="D22" s="12">
        <f t="shared" si="0"/>
        <v>12125</v>
      </c>
      <c r="E22" s="17">
        <f t="shared" si="1"/>
        <v>3455.625</v>
      </c>
      <c r="F22" s="17">
        <f t="shared" si="2"/>
        <v>485</v>
      </c>
      <c r="G22" s="17">
        <f t="shared" si="3"/>
        <v>303.125</v>
      </c>
      <c r="H22" s="14">
        <f t="shared" si="4"/>
        <v>323.125</v>
      </c>
      <c r="I22" s="14">
        <f t="shared" si="5"/>
        <v>273.125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7.25" thickBot="1" thickTop="1">
      <c r="A23" s="1"/>
      <c r="B23" s="15">
        <v>10</v>
      </c>
      <c r="C23" s="16">
        <v>7.5</v>
      </c>
      <c r="D23" s="12">
        <f t="shared" si="0"/>
        <v>9375</v>
      </c>
      <c r="E23" s="17">
        <f t="shared" si="1"/>
        <v>2671.875</v>
      </c>
      <c r="F23" s="17">
        <f t="shared" si="2"/>
        <v>375</v>
      </c>
      <c r="G23" s="17">
        <f t="shared" si="3"/>
        <v>234.375</v>
      </c>
      <c r="H23" s="14">
        <f t="shared" si="4"/>
        <v>254.375</v>
      </c>
      <c r="I23" s="14">
        <f t="shared" si="5"/>
        <v>204.375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7.25" thickBot="1" thickTop="1">
      <c r="A24" s="1"/>
      <c r="B24" s="15">
        <v>11</v>
      </c>
      <c r="C24" s="16">
        <v>5.2</v>
      </c>
      <c r="D24" s="12">
        <f t="shared" si="0"/>
        <v>6500</v>
      </c>
      <c r="E24" s="17">
        <f t="shared" si="1"/>
        <v>1852.5</v>
      </c>
      <c r="F24" s="17">
        <f t="shared" si="2"/>
        <v>260</v>
      </c>
      <c r="G24" s="17">
        <f t="shared" si="3"/>
        <v>162.5</v>
      </c>
      <c r="H24" s="14">
        <f t="shared" si="4"/>
        <v>182.5</v>
      </c>
      <c r="I24" s="14">
        <f t="shared" si="5"/>
        <v>132.5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7.25" thickBot="1" thickTop="1">
      <c r="A25" s="1"/>
      <c r="B25" s="15">
        <v>12</v>
      </c>
      <c r="C25" s="16">
        <v>2.6</v>
      </c>
      <c r="D25" s="12">
        <f t="shared" si="0"/>
        <v>3250</v>
      </c>
      <c r="E25" s="17">
        <f t="shared" si="1"/>
        <v>926.25</v>
      </c>
      <c r="F25" s="17">
        <f t="shared" si="2"/>
        <v>130</v>
      </c>
      <c r="G25" s="17">
        <f t="shared" si="3"/>
        <v>81.25</v>
      </c>
      <c r="H25" s="14">
        <f t="shared" si="4"/>
        <v>101.25</v>
      </c>
      <c r="I25" s="14">
        <f t="shared" si="5"/>
        <v>51.25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7.25" thickBot="1" thickTop="1">
      <c r="A26" s="1"/>
      <c r="B26" s="15">
        <v>13</v>
      </c>
      <c r="C26" s="16">
        <v>1.6</v>
      </c>
      <c r="D26" s="12">
        <f t="shared" si="0"/>
        <v>2000</v>
      </c>
      <c r="E26" s="17">
        <f t="shared" si="1"/>
        <v>570</v>
      </c>
      <c r="F26" s="17">
        <f t="shared" si="2"/>
        <v>80</v>
      </c>
      <c r="G26" s="17">
        <f t="shared" si="3"/>
        <v>50</v>
      </c>
      <c r="H26" s="14">
        <f t="shared" si="4"/>
        <v>70</v>
      </c>
      <c r="I26" s="14">
        <f t="shared" si="5"/>
        <v>20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7.25" thickBot="1" thickTop="1">
      <c r="A27" s="1"/>
      <c r="B27" s="15">
        <v>14</v>
      </c>
      <c r="C27" s="16">
        <v>0.9</v>
      </c>
      <c r="D27" s="12">
        <f t="shared" si="0"/>
        <v>1125</v>
      </c>
      <c r="E27" s="17">
        <f t="shared" si="1"/>
        <v>320.625</v>
      </c>
      <c r="F27" s="17">
        <f t="shared" si="2"/>
        <v>45</v>
      </c>
      <c r="G27" s="17">
        <f t="shared" si="3"/>
        <v>28.125</v>
      </c>
      <c r="H27" s="14">
        <f t="shared" si="4"/>
        <v>48.125</v>
      </c>
      <c r="I27" s="14">
        <f t="shared" si="5"/>
        <v>-1.875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7.25" thickBot="1" thickTop="1">
      <c r="A28" s="1"/>
      <c r="B28" s="18">
        <v>15</v>
      </c>
      <c r="C28" s="19">
        <v>0.7</v>
      </c>
      <c r="D28" s="12">
        <f t="shared" si="0"/>
        <v>875</v>
      </c>
      <c r="E28" s="20">
        <f t="shared" si="1"/>
        <v>249.375</v>
      </c>
      <c r="F28" s="20">
        <f t="shared" si="2"/>
        <v>35</v>
      </c>
      <c r="G28" s="20">
        <f t="shared" si="3"/>
        <v>21.875</v>
      </c>
      <c r="H28" s="21">
        <f t="shared" si="4"/>
        <v>41.875</v>
      </c>
      <c r="I28" s="21">
        <f t="shared" si="5"/>
        <v>-8.125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thickTop="1">
      <c r="A29" s="1"/>
      <c r="B29" s="22" t="s">
        <v>8</v>
      </c>
      <c r="C29" s="23">
        <f>SUM(C14:C28)</f>
        <v>100.10000000000001</v>
      </c>
      <c r="D29" s="24">
        <f>SUM(D14:D28)</f>
        <v>125125</v>
      </c>
      <c r="E29" s="23">
        <f>SUM(E14:E28)</f>
        <v>35660.625</v>
      </c>
      <c r="F29" s="23">
        <f>SUM(F14:F28)</f>
        <v>5005</v>
      </c>
      <c r="G29" s="23">
        <f>SUM(G14:G28)</f>
        <v>3128.125</v>
      </c>
      <c r="H29" s="23">
        <f t="shared" si="4"/>
        <v>3148.125</v>
      </c>
      <c r="I29" s="2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mergeCells count="5">
    <mergeCell ref="B11:C11"/>
    <mergeCell ref="B5:C5"/>
    <mergeCell ref="B3:C3"/>
    <mergeCell ref="B7:C7"/>
    <mergeCell ref="B9:C9"/>
  </mergeCells>
  <conditionalFormatting sqref="I14:I28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2008-03-19T12:42:07Z</dcterms:created>
  <dcterms:modified xsi:type="dcterms:W3CDTF">2008-06-19T10:43:57Z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75801166</vt:i4>
  </property>
  <property fmtid="{D5CDD505-2E9C-101B-9397-08002B2CF9AE}" pid="3" name="_EmailSubject">
    <vt:lpwstr>RE: </vt:lpwstr>
  </property>
  <property fmtid="{D5CDD505-2E9C-101B-9397-08002B2CF9AE}" pid="4" name="_AuthorEmail">
    <vt:lpwstr>james.coughlan@cabinet-office.x.gsi.gov.uk</vt:lpwstr>
  </property>
  <property fmtid="{D5CDD505-2E9C-101B-9397-08002B2CF9AE}" pid="5" name="_AuthorEmailDisplayName">
    <vt:lpwstr>Coughlan James - Civil Contingencies Secretariat -</vt:lpwstr>
  </property>
  <property fmtid="{D5CDD505-2E9C-101B-9397-08002B2CF9AE}" pid="6" name="_PreviousAdHocReviewCycleID">
    <vt:i4>-1440334324</vt:i4>
  </property>
</Properties>
</file>