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315" yWindow="840" windowWidth="14625" windowHeight="7605" activeTab="0"/>
  </bookViews>
  <sheets>
    <sheet name="New Homes Bonus" sheetId="1" r:id="rId1"/>
    <sheet name="Total net additions" sheetId="2" r:id="rId2"/>
    <sheet name="Net additions by band" sheetId="3" r:id="rId3"/>
    <sheet name="CTB data" sheetId="4" r:id="rId4"/>
    <sheet name="Data" sheetId="5" r:id="rId5"/>
  </sheets>
  <definedNames>
    <definedName name="LA">'Data'!$C$2</definedName>
  </definedNames>
  <calcPr fullCalcOnLoad="1"/>
</workbook>
</file>

<file path=xl/comments2.xml><?xml version="1.0" encoding="utf-8"?>
<comments xmlns="http://schemas.openxmlformats.org/spreadsheetml/2006/main">
  <authors>
    <author>hround</author>
  </authors>
  <commentList>
    <comment ref="D14" authorId="0">
      <text>
        <r>
          <rPr>
            <sz val="18"/>
            <rFont val="Calibri"/>
            <family val="2"/>
          </rPr>
          <t>Please enter your estimates into the green boxes.</t>
        </r>
      </text>
    </comment>
    <comment ref="B4" authorId="0">
      <text>
        <r>
          <rPr>
            <b/>
            <sz val="18"/>
            <rFont val="Calibri"/>
            <family val="2"/>
          </rPr>
          <t>Please select your local authority.</t>
        </r>
      </text>
    </comment>
  </commentList>
</comments>
</file>

<file path=xl/comments3.xml><?xml version="1.0" encoding="utf-8"?>
<comments xmlns="http://schemas.openxmlformats.org/spreadsheetml/2006/main">
  <authors>
    <author>hround</author>
  </authors>
  <commentList>
    <comment ref="B5" authorId="0">
      <text>
        <r>
          <rPr>
            <b/>
            <sz val="18"/>
            <rFont val="Calibri"/>
            <family val="2"/>
          </rPr>
          <t>Please select your local authority.</t>
        </r>
      </text>
    </comment>
  </commentList>
</comments>
</file>

<file path=xl/comments4.xml><?xml version="1.0" encoding="utf-8"?>
<comments xmlns="http://schemas.openxmlformats.org/spreadsheetml/2006/main">
  <authors>
    <author>hround</author>
  </authors>
  <commentList>
    <comment ref="B5" authorId="0">
      <text>
        <r>
          <rPr>
            <b/>
            <sz val="18"/>
            <rFont val="Calibri"/>
            <family val="2"/>
          </rPr>
          <t>Please select your local authority or county (counties at bottom of list)</t>
        </r>
        <r>
          <rPr>
            <sz val="18"/>
            <rFont val="Calibri"/>
            <family val="2"/>
          </rPr>
          <t xml:space="preserve">
</t>
        </r>
      </text>
    </comment>
  </commentList>
</comments>
</file>

<file path=xl/sharedStrings.xml><?xml version="1.0" encoding="utf-8"?>
<sst xmlns="http://schemas.openxmlformats.org/spreadsheetml/2006/main" count="2509" uniqueCount="485">
  <si>
    <t>LA</t>
  </si>
  <si>
    <t>Band</t>
  </si>
  <si>
    <t>A</t>
  </si>
  <si>
    <t>B</t>
  </si>
  <si>
    <t>C</t>
  </si>
  <si>
    <t>D</t>
  </si>
  <si>
    <t>E</t>
  </si>
  <si>
    <t>F</t>
  </si>
  <si>
    <t>G</t>
  </si>
  <si>
    <t>H</t>
  </si>
  <si>
    <t>http://www.communities.gov.uk/documents/housing/xls/152924.xls</t>
  </si>
  <si>
    <t>Affordability ratio (2009)</t>
  </si>
  <si>
    <t>Adur</t>
  </si>
  <si>
    <t>Allerdale</t>
  </si>
  <si>
    <t>Amber Valley</t>
  </si>
  <si>
    <t>Arun</t>
  </si>
  <si>
    <t>Ashfield</t>
  </si>
  <si>
    <t>Ashford</t>
  </si>
  <si>
    <t>Aylesbury Vale</t>
  </si>
  <si>
    <t>Babergh</t>
  </si>
  <si>
    <t>Barking &amp; Dagenham</t>
  </si>
  <si>
    <t>Barnet</t>
  </si>
  <si>
    <t>Barnsley</t>
  </si>
  <si>
    <t>Barrow-in-Furness</t>
  </si>
  <si>
    <t>Basildon</t>
  </si>
  <si>
    <t>Basingstoke &amp; Deane</t>
  </si>
  <si>
    <t>Bassetlaw</t>
  </si>
  <si>
    <t>Bath &amp; North East Somerset</t>
  </si>
  <si>
    <t>Bedford UA</t>
  </si>
  <si>
    <t>Bexley</t>
  </si>
  <si>
    <t>Birmingham</t>
  </si>
  <si>
    <t>Blaby</t>
  </si>
  <si>
    <t>Blackburn with Darwen UA</t>
  </si>
  <si>
    <t>Blackpool UA</t>
  </si>
  <si>
    <t>Bolsover</t>
  </si>
  <si>
    <t>Bolton</t>
  </si>
  <si>
    <t>Boston</t>
  </si>
  <si>
    <t>Bournemouth UA</t>
  </si>
  <si>
    <t>Bracknell Forest UA</t>
  </si>
  <si>
    <t>Bradford</t>
  </si>
  <si>
    <t>Braintree</t>
  </si>
  <si>
    <t>Breckland</t>
  </si>
  <si>
    <t>Brent</t>
  </si>
  <si>
    <t>Brentwood</t>
  </si>
  <si>
    <t>Brighton and Hove</t>
  </si>
  <si>
    <t>Bristol</t>
  </si>
  <si>
    <t>Broadland</t>
  </si>
  <si>
    <t>Bromley</t>
  </si>
  <si>
    <t>Bromsgrove</t>
  </si>
  <si>
    <t>Broxbourne</t>
  </si>
  <si>
    <t>Broxtowe</t>
  </si>
  <si>
    <t>Burnley</t>
  </si>
  <si>
    <t>Bury</t>
  </si>
  <si>
    <t>Calderdale</t>
  </si>
  <si>
    <t>Cambridge</t>
  </si>
  <si>
    <t>Camden</t>
  </si>
  <si>
    <t>Cannock Chase</t>
  </si>
  <si>
    <t>Canterbury</t>
  </si>
  <si>
    <t>Carlisle</t>
  </si>
  <si>
    <t>Castle Point</t>
  </si>
  <si>
    <t>Central Bedfordshire UA</t>
  </si>
  <si>
    <t>Charnwood</t>
  </si>
  <si>
    <t>Chelmsford</t>
  </si>
  <si>
    <t>Cheltenham</t>
  </si>
  <si>
    <t>Cherwell</t>
  </si>
  <si>
    <t>Cheshire East UA</t>
  </si>
  <si>
    <t>Cheshire West and Chester UA</t>
  </si>
  <si>
    <t>Chesterfield</t>
  </si>
  <si>
    <t>Chichester</t>
  </si>
  <si>
    <t>Chiltern</t>
  </si>
  <si>
    <t>Chorley</t>
  </si>
  <si>
    <t>Christchurch</t>
  </si>
  <si>
    <t>City of London</t>
  </si>
  <si>
    <t>Colchester</t>
  </si>
  <si>
    <t>Copeland</t>
  </si>
  <si>
    <t>Corby</t>
  </si>
  <si>
    <t>Cornwall UA</t>
  </si>
  <si>
    <t>Cotswold</t>
  </si>
  <si>
    <t>Coventry</t>
  </si>
  <si>
    <t>Craven</t>
  </si>
  <si>
    <t>Crawley</t>
  </si>
  <si>
    <t>Croydon</t>
  </si>
  <si>
    <t>Dacorum</t>
  </si>
  <si>
    <t>Darlington UA</t>
  </si>
  <si>
    <t>Dartford</t>
  </si>
  <si>
    <t>Daventry</t>
  </si>
  <si>
    <t>Derby UA</t>
  </si>
  <si>
    <t>Derbyshire Dales</t>
  </si>
  <si>
    <t>Doncaster</t>
  </si>
  <si>
    <t>Dover</t>
  </si>
  <si>
    <t>Dudley</t>
  </si>
  <si>
    <t>Durham UA</t>
  </si>
  <si>
    <t>Ealing</t>
  </si>
  <si>
    <t>East Cambridgeshire</t>
  </si>
  <si>
    <t>East Devon</t>
  </si>
  <si>
    <t>East Dorset</t>
  </si>
  <si>
    <t>East Hampshire</t>
  </si>
  <si>
    <t>East Hertfordshire</t>
  </si>
  <si>
    <t>East Lindsey</t>
  </si>
  <si>
    <t>East Northamptonshire</t>
  </si>
  <si>
    <t>East Riding of Yorkshire UA</t>
  </si>
  <si>
    <t>East Staffordshire</t>
  </si>
  <si>
    <t>Eastbourne</t>
  </si>
  <si>
    <t>Eastleigh</t>
  </si>
  <si>
    <t>Eden</t>
  </si>
  <si>
    <t>Elmbridge</t>
  </si>
  <si>
    <t>Enfield</t>
  </si>
  <si>
    <t>Epping Forest</t>
  </si>
  <si>
    <t>Epsom and Ewell</t>
  </si>
  <si>
    <t>Erewash</t>
  </si>
  <si>
    <t>Exeter</t>
  </si>
  <si>
    <t>Fareham</t>
  </si>
  <si>
    <t>Fenland</t>
  </si>
  <si>
    <t>Forest Heath</t>
  </si>
  <si>
    <t>Forest of Dean</t>
  </si>
  <si>
    <t>Fylde</t>
  </si>
  <si>
    <t>Gateshead</t>
  </si>
  <si>
    <t>Gedling</t>
  </si>
  <si>
    <t>Gloucester</t>
  </si>
  <si>
    <t>Gosport</t>
  </si>
  <si>
    <t>Gravesham</t>
  </si>
  <si>
    <t>Great Yarmouth</t>
  </si>
  <si>
    <t>Greenwich</t>
  </si>
  <si>
    <t>Guildford</t>
  </si>
  <si>
    <t>Hackney</t>
  </si>
  <si>
    <t>Halton UA</t>
  </si>
  <si>
    <t>Hambleton</t>
  </si>
  <si>
    <t>Hammersmith &amp; Fulham</t>
  </si>
  <si>
    <t>Harborough</t>
  </si>
  <si>
    <t>Haringey</t>
  </si>
  <si>
    <t>Harlow</t>
  </si>
  <si>
    <t>Harrogate</t>
  </si>
  <si>
    <t>Harrow</t>
  </si>
  <si>
    <t>Hart</t>
  </si>
  <si>
    <t>Hartlepool UA</t>
  </si>
  <si>
    <t>Hastings</t>
  </si>
  <si>
    <t>Havant</t>
  </si>
  <si>
    <t>Havering</t>
  </si>
  <si>
    <t>Herefordshire UA</t>
  </si>
  <si>
    <t>Hertsmere</t>
  </si>
  <si>
    <t>High Peak</t>
  </si>
  <si>
    <t>Hillingdon</t>
  </si>
  <si>
    <t>Hinckley &amp; Bosworth</t>
  </si>
  <si>
    <t>Horsham</t>
  </si>
  <si>
    <t>Hounslow</t>
  </si>
  <si>
    <t xml:space="preserve">Huntingdonshire </t>
  </si>
  <si>
    <t>Hyndburn</t>
  </si>
  <si>
    <t>Ipswich</t>
  </si>
  <si>
    <t>Isle of Wight UA</t>
  </si>
  <si>
    <t>Isles of Scilly</t>
  </si>
  <si>
    <t>Islington</t>
  </si>
  <si>
    <t>Kensington &amp; Chelsea</t>
  </si>
  <si>
    <t>Kettering</t>
  </si>
  <si>
    <t>Kings Lynn &amp; West Norfolk</t>
  </si>
  <si>
    <t>Kingston upon Hull UA</t>
  </si>
  <si>
    <t>Kingston upon Thames</t>
  </si>
  <si>
    <t>Kirklees</t>
  </si>
  <si>
    <t>Knowsley</t>
  </si>
  <si>
    <t>Lambeth</t>
  </si>
  <si>
    <t>Lancaster</t>
  </si>
  <si>
    <t>Leeds</t>
  </si>
  <si>
    <t>Leicester UA</t>
  </si>
  <si>
    <t>Lewes</t>
  </si>
  <si>
    <t>Lewisham</t>
  </si>
  <si>
    <t>Lichfield</t>
  </si>
  <si>
    <t>Lincoln</t>
  </si>
  <si>
    <t>Liverpool</t>
  </si>
  <si>
    <t>Luton UA</t>
  </si>
  <si>
    <t>Maidstone</t>
  </si>
  <si>
    <t>Maldon</t>
  </si>
  <si>
    <t xml:space="preserve">Malvern Hills </t>
  </si>
  <si>
    <t>Manchester</t>
  </si>
  <si>
    <t>Mansfield</t>
  </si>
  <si>
    <t>Medway UA</t>
  </si>
  <si>
    <t>Melton</t>
  </si>
  <si>
    <t>Mendip</t>
  </si>
  <si>
    <t>Merton</t>
  </si>
  <si>
    <t>Mid Devon</t>
  </si>
  <si>
    <t>Mid Suffolk</t>
  </si>
  <si>
    <t>Mid Sussex</t>
  </si>
  <si>
    <t>Middlesbrough UA</t>
  </si>
  <si>
    <t>Milton Keynes UA</t>
  </si>
  <si>
    <t>Mole Valley</t>
  </si>
  <si>
    <t>New Forest</t>
  </si>
  <si>
    <t>Newark &amp; Sherwood</t>
  </si>
  <si>
    <t>Newcastle upon Tyne</t>
  </si>
  <si>
    <t>Newcastle-under-Lyme</t>
  </si>
  <si>
    <t>Newham</t>
  </si>
  <si>
    <t>North Devon</t>
  </si>
  <si>
    <t>North Dorset</t>
  </si>
  <si>
    <t>North East Derbyshire</t>
  </si>
  <si>
    <t>North East Lincolnshire UA</t>
  </si>
  <si>
    <t>North Hertfordshire</t>
  </si>
  <si>
    <t>North Kesteven</t>
  </si>
  <si>
    <t>North Lincolnshire UA</t>
  </si>
  <si>
    <t>North Norfolk</t>
  </si>
  <si>
    <t>North Somerset UA</t>
  </si>
  <si>
    <t>North Tyneside</t>
  </si>
  <si>
    <t>North Warwickshire</t>
  </si>
  <si>
    <t>North West Leicestershire</t>
  </si>
  <si>
    <t>Northampton</t>
  </si>
  <si>
    <t>Northumberland UA</t>
  </si>
  <si>
    <t>Norwich</t>
  </si>
  <si>
    <t>Nottingham UA</t>
  </si>
  <si>
    <t>Nuneaton &amp; Bedworth</t>
  </si>
  <si>
    <t>Oadby &amp; Wigston</t>
  </si>
  <si>
    <t>Oldham</t>
  </si>
  <si>
    <t>Oxford</t>
  </si>
  <si>
    <t>Pendle</t>
  </si>
  <si>
    <t>Peterborough UA</t>
  </si>
  <si>
    <t>Plymouth UA</t>
  </si>
  <si>
    <t>Poole UA</t>
  </si>
  <si>
    <t>Portsmouth UA</t>
  </si>
  <si>
    <t>Preston</t>
  </si>
  <si>
    <t>Purbeck</t>
  </si>
  <si>
    <t>Reading UA</t>
  </si>
  <si>
    <t>Redbridge</t>
  </si>
  <si>
    <t>Redcar &amp; Cleveland UA</t>
  </si>
  <si>
    <t>Redditch</t>
  </si>
  <si>
    <t>Reigate &amp; Banstead</t>
  </si>
  <si>
    <t>Ribble Valley</t>
  </si>
  <si>
    <t>Richmond upon Thames</t>
  </si>
  <si>
    <t>Richmondshire</t>
  </si>
  <si>
    <t>Rochdale</t>
  </si>
  <si>
    <t>Rochford</t>
  </si>
  <si>
    <t>Rossendale</t>
  </si>
  <si>
    <t>Rother</t>
  </si>
  <si>
    <t>Rotherham</t>
  </si>
  <si>
    <t>Rugby</t>
  </si>
  <si>
    <t>Runnymede</t>
  </si>
  <si>
    <t>Rushcliffe</t>
  </si>
  <si>
    <t>Rushmoor</t>
  </si>
  <si>
    <t>Rutland UA</t>
  </si>
  <si>
    <t>Ryedale</t>
  </si>
  <si>
    <t>Salford</t>
  </si>
  <si>
    <t>Sandwell</t>
  </si>
  <si>
    <t>Scarborough</t>
  </si>
  <si>
    <t>Sedgemoor</t>
  </si>
  <si>
    <t>Sefton</t>
  </si>
  <si>
    <t>Selby</t>
  </si>
  <si>
    <t>Sevenoaks</t>
  </si>
  <si>
    <t>Sheffield</t>
  </si>
  <si>
    <t>Shepway</t>
  </si>
  <si>
    <t>Shropshire UA</t>
  </si>
  <si>
    <t>Slough UA</t>
  </si>
  <si>
    <t>Solihull</t>
  </si>
  <si>
    <t>South Bucks</t>
  </si>
  <si>
    <t>South Cambridgeshire</t>
  </si>
  <si>
    <t>South Derbyshire</t>
  </si>
  <si>
    <t>South Gloucestershire UA</t>
  </si>
  <si>
    <t>South Hams</t>
  </si>
  <si>
    <t>South Holland</t>
  </si>
  <si>
    <t>South Kesteven</t>
  </si>
  <si>
    <t>South Lakeland</t>
  </si>
  <si>
    <t>South Norfolk</t>
  </si>
  <si>
    <t>South Northamptonshire</t>
  </si>
  <si>
    <t>South Oxfordshire</t>
  </si>
  <si>
    <t>South Ribble</t>
  </si>
  <si>
    <t>South Somerset</t>
  </si>
  <si>
    <t>South Staffordshire</t>
  </si>
  <si>
    <t>South Tyneside</t>
  </si>
  <si>
    <t>Southampton UA</t>
  </si>
  <si>
    <t>Southend-on-Sea UA</t>
  </si>
  <si>
    <t>Southwark</t>
  </si>
  <si>
    <t>Spelthorne</t>
  </si>
  <si>
    <t>St Albans</t>
  </si>
  <si>
    <t>St Edmundsbury</t>
  </si>
  <si>
    <t>St Helens</t>
  </si>
  <si>
    <t>Stafford</t>
  </si>
  <si>
    <t>Staffordshire Moorlands</t>
  </si>
  <si>
    <t>Stevenage</t>
  </si>
  <si>
    <t>Stockport</t>
  </si>
  <si>
    <t>Stockton-on-Tees UA</t>
  </si>
  <si>
    <t>Stoke-on-Trent UA</t>
  </si>
  <si>
    <t>Stratford-on-Avon</t>
  </si>
  <si>
    <t>Stroud</t>
  </si>
  <si>
    <t>Suffolk Coastal</t>
  </si>
  <si>
    <t>Sunderland</t>
  </si>
  <si>
    <t>Surrey Heath</t>
  </si>
  <si>
    <t>Sutton</t>
  </si>
  <si>
    <t>Swale</t>
  </si>
  <si>
    <t>Swindon UA</t>
  </si>
  <si>
    <t>Tameside</t>
  </si>
  <si>
    <t>Tamworth</t>
  </si>
  <si>
    <t>Tandridge</t>
  </si>
  <si>
    <t>Taunton Deane</t>
  </si>
  <si>
    <t>Teignbridge</t>
  </si>
  <si>
    <t>Telford &amp; Wrekin UA</t>
  </si>
  <si>
    <t>Tendring</t>
  </si>
  <si>
    <t>Test Valley</t>
  </si>
  <si>
    <t>Tewkesbury</t>
  </si>
  <si>
    <t>Thanet</t>
  </si>
  <si>
    <t>Three Rivers</t>
  </si>
  <si>
    <t>Thurrock UA</t>
  </si>
  <si>
    <t>Tonbridge &amp; Malling</t>
  </si>
  <si>
    <t>Torbay UA</t>
  </si>
  <si>
    <t>Torridge</t>
  </si>
  <si>
    <t>Tower Hamlets</t>
  </si>
  <si>
    <t>Trafford</t>
  </si>
  <si>
    <t>Tunbridge Wells</t>
  </si>
  <si>
    <t>Uttlesford</t>
  </si>
  <si>
    <t>Vale of White Horse</t>
  </si>
  <si>
    <t>Wakefield</t>
  </si>
  <si>
    <t>Walsall</t>
  </si>
  <si>
    <t>Waltham Forest</t>
  </si>
  <si>
    <t>Wandsworth</t>
  </si>
  <si>
    <t>Warrington UA</t>
  </si>
  <si>
    <t>Warwick</t>
  </si>
  <si>
    <t>Watford</t>
  </si>
  <si>
    <t>Waveney</t>
  </si>
  <si>
    <t>Waverley</t>
  </si>
  <si>
    <t>Wealden</t>
  </si>
  <si>
    <t>Wellingborough</t>
  </si>
  <si>
    <t>Welwyn Hatfield</t>
  </si>
  <si>
    <t>West Berkshire UA</t>
  </si>
  <si>
    <t>West Devon</t>
  </si>
  <si>
    <t>West Dorset</t>
  </si>
  <si>
    <t>West Lancashire</t>
  </si>
  <si>
    <t>West Lindsey</t>
  </si>
  <si>
    <t>West Oxfordshire</t>
  </si>
  <si>
    <t>West Somerset</t>
  </si>
  <si>
    <t>Westminster</t>
  </si>
  <si>
    <t>Weymouth &amp; Portland</t>
  </si>
  <si>
    <t>Wigan</t>
  </si>
  <si>
    <t>Wiltshire UA</t>
  </si>
  <si>
    <t>Winchester</t>
  </si>
  <si>
    <t>Windsor &amp; Maidenhead UA</t>
  </si>
  <si>
    <t>Wirral</t>
  </si>
  <si>
    <t>Woking</t>
  </si>
  <si>
    <t>Wokingham UA</t>
  </si>
  <si>
    <t>Wolverhampton</t>
  </si>
  <si>
    <t>Worcester</t>
  </si>
  <si>
    <t>Worthing</t>
  </si>
  <si>
    <t>Wychavon</t>
  </si>
  <si>
    <t>Wycombe</t>
  </si>
  <si>
    <t>Wyre</t>
  </si>
  <si>
    <t>Wyre Forest</t>
  </si>
  <si>
    <t>York UA</t>
  </si>
  <si>
    <t>Total</t>
  </si>
  <si>
    <t>East</t>
  </si>
  <si>
    <t>East Midlands</t>
  </si>
  <si>
    <t>London</t>
  </si>
  <si>
    <t>North East</t>
  </si>
  <si>
    <t>North West</t>
  </si>
  <si>
    <t>South East</t>
  </si>
  <si>
    <t>South West</t>
  </si>
  <si>
    <t>West Midlands</t>
  </si>
  <si>
    <t>Yorkshire and the Humber</t>
  </si>
  <si>
    <t>Estimate of payments based on overall housing delivery</t>
  </si>
  <si>
    <t>Estimate of payments based on housing delivery split by band</t>
  </si>
  <si>
    <t>http://www.communities.gov.uk/documents/housing/xls/1406068.xls</t>
  </si>
  <si>
    <t>Gross affordable housing supply (09/10)</t>
  </si>
  <si>
    <t>Assumptions:</t>
  </si>
  <si>
    <t>newhomesbonus@communities.gsi.gov.uk</t>
  </si>
  <si>
    <t>Return to homepage</t>
  </si>
  <si>
    <t>-</t>
  </si>
  <si>
    <r>
      <t>Council tax:</t>
    </r>
    <r>
      <rPr>
        <sz val="14"/>
        <rFont val="Calibri"/>
        <family val="2"/>
      </rPr>
      <t xml:space="preserve"> </t>
    </r>
    <r>
      <rPr>
        <sz val="12"/>
        <rFont val="Calibri"/>
        <family val="2"/>
      </rPr>
      <t>average national band (2010/11)</t>
    </r>
  </si>
  <si>
    <t>Current housing stock (Oct 10):</t>
  </si>
  <si>
    <t>Affordable housing supply (09/10):</t>
  </si>
  <si>
    <r>
      <t>Dwelling stock:</t>
    </r>
    <r>
      <rPr>
        <sz val="14"/>
        <rFont val="Calibri"/>
        <family val="2"/>
      </rPr>
      <t xml:space="preserve">     </t>
    </r>
    <r>
      <rPr>
        <sz val="12"/>
        <rFont val="Calibri"/>
        <family val="2"/>
      </rPr>
      <t xml:space="preserve">(Oct 10) </t>
    </r>
  </si>
  <si>
    <t>Current stock (Oct 10)</t>
  </si>
  <si>
    <t>Stock of empty homes (Oct 10)</t>
  </si>
  <si>
    <t>Net additions: difference in stock on CTB form (Oct 10)</t>
  </si>
  <si>
    <t>Empty homes brought back into use</t>
  </si>
  <si>
    <t xml:space="preserve">Oct 10 CTB dwelling stock by band % of total stock: </t>
  </si>
  <si>
    <t>Stock of empty homes (Oct 10):</t>
  </si>
  <si>
    <t>Difference in empty homes</t>
  </si>
  <si>
    <t>Payments over 6 years</t>
  </si>
  <si>
    <r>
      <t xml:space="preserve">4. </t>
    </r>
    <r>
      <rPr>
        <sz val="12"/>
        <rFont val="Calibri"/>
        <family val="2"/>
      </rPr>
      <t>If there is an increase in the number of long term empty homes, please enter this as a negative figure.</t>
    </r>
  </si>
  <si>
    <r>
      <t xml:space="preserve">5. </t>
    </r>
    <r>
      <rPr>
        <sz val="12"/>
        <rFont val="Calibri"/>
        <family val="2"/>
      </rPr>
      <t>If there is an increase in the number of long term empty homes, please enter this as a negative figure.</t>
    </r>
  </si>
  <si>
    <t xml:space="preserve">Total net additions by band, including affordable homes: </t>
  </si>
  <si>
    <r>
      <t>Total net additions, including affordable homes</t>
    </r>
    <r>
      <rPr>
        <b/>
        <u val="single"/>
        <vertAlign val="superscript"/>
        <sz val="16"/>
        <rFont val="Calibri"/>
        <family val="2"/>
      </rPr>
      <t>3</t>
    </r>
    <r>
      <rPr>
        <b/>
        <u val="single"/>
        <sz val="16"/>
        <rFont val="Calibri"/>
        <family val="2"/>
      </rPr>
      <t xml:space="preserve">: </t>
    </r>
  </si>
  <si>
    <r>
      <t>Net change in stock (Oct 10)</t>
    </r>
    <r>
      <rPr>
        <vertAlign val="superscript"/>
        <sz val="12"/>
        <rFont val="Calibri"/>
        <family val="2"/>
      </rPr>
      <t>1</t>
    </r>
    <r>
      <rPr>
        <sz val="12"/>
        <rFont val="Calibri"/>
        <family val="2"/>
      </rPr>
      <t>:</t>
    </r>
  </si>
  <si>
    <t>Local Authority</t>
  </si>
  <si>
    <t>Cambridgeshire</t>
  </si>
  <si>
    <t>Oxfordshire</t>
  </si>
  <si>
    <t>Hampshire</t>
  </si>
  <si>
    <t>Warwickshire</t>
  </si>
  <si>
    <t>West Sussex</t>
  </si>
  <si>
    <t>Leicestershire</t>
  </si>
  <si>
    <t>Buckinghamshire</t>
  </si>
  <si>
    <t>Essex</t>
  </si>
  <si>
    <t>Hertfordshire</t>
  </si>
  <si>
    <t>Kent</t>
  </si>
  <si>
    <t>Worcestershire</t>
  </si>
  <si>
    <t>East Sussex</t>
  </si>
  <si>
    <t>Gloucestershire</t>
  </si>
  <si>
    <t>Northamptonshire</t>
  </si>
  <si>
    <t>Dorset</t>
  </si>
  <si>
    <t>North Yorkshire</t>
  </si>
  <si>
    <t>Surrey</t>
  </si>
  <si>
    <t>Staffordshire</t>
  </si>
  <si>
    <t>Nottinghamshire</t>
  </si>
  <si>
    <t>Devon</t>
  </si>
  <si>
    <t>Somerset</t>
  </si>
  <si>
    <t>Lancashire</t>
  </si>
  <si>
    <t>Derbyshire</t>
  </si>
  <si>
    <t>Suffolk</t>
  </si>
  <si>
    <t>Lincolnshire</t>
  </si>
  <si>
    <t>Norfolk</t>
  </si>
  <si>
    <t>Cumbria</t>
  </si>
  <si>
    <t>Payment for one year:</t>
  </si>
  <si>
    <t>Analysis and Innovation Directorate, Department for Communities and Local Government</t>
  </si>
  <si>
    <t>County</t>
  </si>
  <si>
    <t>Region</t>
  </si>
  <si>
    <t>West S</t>
  </si>
  <si>
    <t>R802</t>
  </si>
  <si>
    <t>Cum</t>
  </si>
  <si>
    <t>R811</t>
  </si>
  <si>
    <t>Der</t>
  </si>
  <si>
    <t>R805</t>
  </si>
  <si>
    <t>Notts</t>
  </si>
  <si>
    <t>kent</t>
  </si>
  <si>
    <t>Buck</t>
  </si>
  <si>
    <t>Suff</t>
  </si>
  <si>
    <t>R804</t>
  </si>
  <si>
    <t>R803</t>
  </si>
  <si>
    <t>R807</t>
  </si>
  <si>
    <t>Ess</t>
  </si>
  <si>
    <t>Ham</t>
  </si>
  <si>
    <t>R801</t>
  </si>
  <si>
    <t>R806</t>
  </si>
  <si>
    <t>Lei</t>
  </si>
  <si>
    <t>Linc</t>
  </si>
  <si>
    <t>Norf</t>
  </si>
  <si>
    <t>Worc</t>
  </si>
  <si>
    <t>Hert</t>
  </si>
  <si>
    <t>lanc</t>
  </si>
  <si>
    <t>Camb</t>
  </si>
  <si>
    <t>Staff</t>
  </si>
  <si>
    <t>Glo</t>
  </si>
  <si>
    <t>Ox</t>
  </si>
  <si>
    <t>Dor</t>
  </si>
  <si>
    <t>North</t>
  </si>
  <si>
    <t>NY</t>
  </si>
  <si>
    <t>R808</t>
  </si>
  <si>
    <t>Dev</t>
  </si>
  <si>
    <t>East S</t>
  </si>
  <si>
    <t>Surr</t>
  </si>
  <si>
    <t>Som</t>
  </si>
  <si>
    <t>Warw</t>
  </si>
  <si>
    <t>Lanc</t>
  </si>
  <si>
    <t>CTB form (Oct 10)</t>
  </si>
  <si>
    <t>CTB form (Oct 10): stock</t>
  </si>
  <si>
    <t>..</t>
  </si>
  <si>
    <t>Total payment over 6 years:</t>
  </si>
  <si>
    <t>Payments for 1 year</t>
  </si>
  <si>
    <r>
      <t>Affordability ratio (2010)</t>
    </r>
    <r>
      <rPr>
        <vertAlign val="superscript"/>
        <sz val="12"/>
        <rFont val="Calibri"/>
        <family val="2"/>
      </rPr>
      <t>2</t>
    </r>
    <r>
      <rPr>
        <sz val="12"/>
        <rFont val="Calibri"/>
        <family val="2"/>
      </rPr>
      <t>:</t>
    </r>
  </si>
  <si>
    <r>
      <t>2.</t>
    </r>
    <r>
      <rPr>
        <sz val="12"/>
        <rFont val="Calibri"/>
        <family val="2"/>
      </rPr>
      <t xml:space="preserve"> Affordability is measured by the ratio of lower quartile house price to lower quartile earnings (2010).</t>
    </r>
  </si>
  <si>
    <r>
      <t xml:space="preserve">Please note that the calculator has been updated, following the consultation.                                             </t>
    </r>
    <r>
      <rPr>
        <sz val="16"/>
        <rFont val="Calibri"/>
        <family val="2"/>
      </rPr>
      <t xml:space="preserve">                                       </t>
    </r>
  </si>
  <si>
    <t>Provisional allocations based on October 09-10 delivery</t>
  </si>
  <si>
    <t>Provisional allocations for Year 1:</t>
  </si>
  <si>
    <t>Upper tier</t>
  </si>
  <si>
    <t>Lower tier</t>
  </si>
  <si>
    <r>
      <t>Empty homes brought back into use</t>
    </r>
    <r>
      <rPr>
        <b/>
        <vertAlign val="superscript"/>
        <sz val="14"/>
        <rFont val="Calibri"/>
        <family val="2"/>
      </rPr>
      <t>4</t>
    </r>
    <r>
      <rPr>
        <b/>
        <sz val="14"/>
        <rFont val="Calibri"/>
        <family val="2"/>
      </rPr>
      <t>:</t>
    </r>
  </si>
  <si>
    <r>
      <t>Empty homes brought back into use</t>
    </r>
    <r>
      <rPr>
        <b/>
        <vertAlign val="superscript"/>
        <sz val="14"/>
        <rFont val="Calibri"/>
        <family val="2"/>
      </rPr>
      <t>5</t>
    </r>
    <r>
      <rPr>
        <b/>
        <sz val="14"/>
        <rFont val="Calibri"/>
        <family val="2"/>
      </rPr>
      <t>:</t>
    </r>
  </si>
  <si>
    <t>The authority has submitted a revised CTB form for October 2009.  This has not yet been verified.</t>
  </si>
  <si>
    <r>
      <t xml:space="preserve">3. </t>
    </r>
    <r>
      <rPr>
        <sz val="12"/>
        <rFont val="Calibri"/>
        <family val="2"/>
      </rPr>
      <t>Long term empty homes are measured by Lines 12, 14 &amp;15 of the CTB form (see page 21 of the consultation document). The number brought back into use is calculated by subtracting the stock of empty homes in October 2010 from October 2009 to give the net change. A negative figure represents an increase in the number of empty homes.</t>
    </r>
  </si>
  <si>
    <t xml:space="preserve"> ++++++Select your county++++++</t>
  </si>
  <si>
    <r>
      <t xml:space="preserve">Please note that the calculator has been updated following the consultation and presents provisional allocations.                                                                                                                                                                              All revisions to 2009 and 2010 CTB data should be sent to </t>
    </r>
    <r>
      <rPr>
        <b/>
        <sz val="16"/>
        <color indexed="12"/>
        <rFont val="Calibri"/>
        <family val="2"/>
      </rPr>
      <t xml:space="preserve">CTB.statistics@communities.gsi.gov.uk                                                                                                          </t>
    </r>
    <r>
      <rPr>
        <sz val="16"/>
        <rFont val="Calibri"/>
        <family val="2"/>
      </rPr>
      <t xml:space="preserve">Payments are calculated by subtracting effective stock (total stock less empty homes) in the current year from the previous year to give the net change.                                                                                                                                                                            </t>
    </r>
  </si>
  <si>
    <r>
      <t>Dwelling stock:</t>
    </r>
    <r>
      <rPr>
        <sz val="14"/>
        <rFont val="Calibri"/>
        <family val="2"/>
      </rPr>
      <t xml:space="preserve">              </t>
    </r>
    <r>
      <rPr>
        <sz val="12"/>
        <rFont val="Calibri"/>
        <family val="2"/>
      </rPr>
      <t xml:space="preserve">(Oct 10) </t>
    </r>
  </si>
  <si>
    <r>
      <t>Step 2.</t>
    </r>
    <r>
      <rPr>
        <sz val="14"/>
        <color indexed="21"/>
        <rFont val="Calibri"/>
        <family val="2"/>
      </rPr>
      <t xml:space="preserve"> Select a local authority or county from the drop-down list and enter estimates into the green boxes</t>
    </r>
  </si>
  <si>
    <t>Select your local authority or county</t>
  </si>
  <si>
    <t>Select your local authority</t>
  </si>
  <si>
    <t>New Homes Bonus Calculator</t>
  </si>
  <si>
    <r>
      <t>Gross affordable housing units</t>
    </r>
    <r>
      <rPr>
        <b/>
        <vertAlign val="superscript"/>
        <sz val="14"/>
        <rFont val="Calibri"/>
        <family val="2"/>
      </rPr>
      <t>4</t>
    </r>
    <r>
      <rPr>
        <b/>
        <sz val="14"/>
        <rFont val="Calibri"/>
        <family val="2"/>
      </rPr>
      <t xml:space="preserve">                          (£350 per year premium):</t>
    </r>
  </si>
  <si>
    <r>
      <t>Gross affordable housing units</t>
    </r>
    <r>
      <rPr>
        <b/>
        <vertAlign val="superscript"/>
        <sz val="14"/>
        <rFont val="Calibri"/>
        <family val="2"/>
      </rPr>
      <t>3</t>
    </r>
    <r>
      <rPr>
        <b/>
        <sz val="14"/>
        <rFont val="Calibri"/>
        <family val="2"/>
      </rPr>
      <t xml:space="preserve">                               (£350 per year premium):</t>
    </r>
  </si>
  <si>
    <t>3. In this illustration net additions by band are assumed to be delivered in-line with the distribution of existing stock (Oct 10); not based on 09-10 band delivery.</t>
  </si>
  <si>
    <r>
      <t>4.</t>
    </r>
    <r>
      <rPr>
        <sz val="12"/>
        <rFont val="Calibri"/>
        <family val="2"/>
      </rPr>
      <t xml:space="preserve"> Affordable units comprise of social rent, intermediate rent and low cost home ownership and include both new build and acquisitions as measured by DCLG statistics (</t>
    </r>
    <r>
      <rPr>
        <sz val="12"/>
        <color indexed="54"/>
        <rFont val="Calibri"/>
        <family val="2"/>
      </rPr>
      <t>http://www.communities.gov.uk/documents/housing/xls/1406068.xls</t>
    </r>
    <r>
      <rPr>
        <sz val="12"/>
        <rFont val="Calibri"/>
        <family val="2"/>
      </rPr>
      <t>). This premium will be paid from year 2 onwards, rewarding affordable units delivered from April 2010 onwards).</t>
    </r>
  </si>
  <si>
    <r>
      <t>Traveller pitches</t>
    </r>
    <r>
      <rPr>
        <b/>
        <vertAlign val="superscript"/>
        <sz val="14"/>
        <rFont val="Calibri"/>
        <family val="2"/>
      </rPr>
      <t>6</t>
    </r>
    <r>
      <rPr>
        <b/>
        <sz val="14"/>
        <rFont val="Calibri"/>
        <family val="2"/>
      </rPr>
      <t>:</t>
    </r>
  </si>
  <si>
    <r>
      <t>6.</t>
    </r>
    <r>
      <rPr>
        <sz val="12"/>
        <rFont val="Calibri"/>
        <family val="2"/>
      </rPr>
      <t xml:space="preserve"> Payments for traveller pitches are based on national average band A plus an additional £350 per pitch per annum. This is for pitches on traveller sites owned and managed by local authorities or Registered Social Landlords.</t>
    </r>
  </si>
  <si>
    <r>
      <t>Traveller pitches</t>
    </r>
    <r>
      <rPr>
        <b/>
        <vertAlign val="superscript"/>
        <sz val="14"/>
        <rFont val="Calibri"/>
        <family val="2"/>
      </rPr>
      <t>5</t>
    </r>
    <r>
      <rPr>
        <b/>
        <sz val="14"/>
        <rFont val="Calibri"/>
        <family val="2"/>
      </rPr>
      <t>:</t>
    </r>
  </si>
  <si>
    <r>
      <t>5.</t>
    </r>
    <r>
      <rPr>
        <sz val="12"/>
        <rFont val="Calibri"/>
        <family val="2"/>
      </rPr>
      <t xml:space="preserve"> Payments for traveller pitches are based on national average band A plus an additional £350 per pitch per annum. This is for pitches on traveller sites owned and managed by local authorities or Registered Social Landlords.</t>
    </r>
  </si>
  <si>
    <r>
      <t>Step 1.</t>
    </r>
    <r>
      <rPr>
        <sz val="14"/>
        <color indexed="21"/>
        <rFont val="Calibri"/>
        <family val="2"/>
      </rPr>
      <t xml:space="preserve"> Please select the method you wish to use to estimate gross bonus payments, based on one year of housing delivery</t>
    </r>
  </si>
  <si>
    <r>
      <t>4</t>
    </r>
    <r>
      <rPr>
        <sz val="12"/>
        <rFont val="Calibri"/>
        <family val="2"/>
      </rPr>
      <t>. The data have been taken from the Local Authority Council Tax Base 2009 and 2010 Statistical releases.  These are based on the council tax base forms submitted by all billing authorities in England.  In the case of Welwyn Hatfield and North Warwickshire an interim adjusted figure for empty homes in 2009 have been used.  Further data checks will be carried out before any allocations are final. Any revisions to the 2010 CTB statistical release will be made after formal data consultation and quality assurance and they will be officially published.</t>
    </r>
  </si>
  <si>
    <t>Total: year 1 (Exc. Tier split)</t>
  </si>
  <si>
    <r>
      <t>5.</t>
    </r>
    <r>
      <rPr>
        <sz val="12"/>
        <rFont val="Calibri"/>
        <family val="2"/>
      </rPr>
      <t xml:space="preserve"> The first enhancement payments for affordable homes will be based on 2010/11 data; and paid in Year 2. </t>
    </r>
  </si>
  <si>
    <t xml:space="preserve">Net additions (Oct 09-10) 
excluding change in long-term empty properties (separated out below): </t>
  </si>
  <si>
    <r>
      <t>1.</t>
    </r>
    <r>
      <rPr>
        <sz val="12"/>
        <rFont val="Calibri"/>
        <family val="2"/>
      </rPr>
      <t xml:space="preserve"> Net additional dwellings are calculated by subtracting effective stock (total stock less long-term empty homes) as recorded on the CTB in one year from the previous year. </t>
    </r>
    <r>
      <rPr>
        <u val="single"/>
        <sz val="12"/>
        <rFont val="Calibri"/>
        <family val="2"/>
      </rPr>
      <t>This illustration includes the change in long-term empty homes</t>
    </r>
    <r>
      <rPr>
        <sz val="12"/>
        <rFont val="Calibri"/>
        <family val="2"/>
      </rPr>
      <t xml:space="preserve"> (also separated out for illustration). Please see page 21 of the consultation document for further details. (</t>
    </r>
    <r>
      <rPr>
        <sz val="12"/>
        <color indexed="54"/>
        <rFont val="Calibri"/>
        <family val="2"/>
      </rPr>
      <t>http://www.communities.gov.uk/publications/housing/newhomesbonusconsult</t>
    </r>
    <r>
      <rPr>
        <sz val="12"/>
        <rFont val="Calibri"/>
        <family val="2"/>
      </rPr>
      <t>).</t>
    </r>
  </si>
  <si>
    <r>
      <t>Dwelling stock:</t>
    </r>
    <r>
      <rPr>
        <sz val="14"/>
        <rFont val="Calibri"/>
        <family val="2"/>
      </rPr>
      <t xml:space="preserve">                 </t>
    </r>
    <r>
      <rPr>
        <sz val="12"/>
        <rFont val="Calibri"/>
        <family val="2"/>
      </rPr>
      <t xml:space="preserve">(Oct 10) </t>
    </r>
  </si>
  <si>
    <r>
      <t>1.</t>
    </r>
    <r>
      <rPr>
        <sz val="12"/>
        <rFont val="Calibri"/>
        <family val="2"/>
      </rPr>
      <t xml:space="preserve"> Net additional dwellings are calculated by subtracting effective stock (total stock less long-term empty homes) as recorded on the CTB in one year from the previous year. </t>
    </r>
    <r>
      <rPr>
        <u val="single"/>
        <sz val="12"/>
        <rFont val="Calibri"/>
        <family val="2"/>
      </rPr>
      <t>This illustration includes the change in long-term empty homes (also separated out for illustration)</t>
    </r>
    <r>
      <rPr>
        <sz val="12"/>
        <rFont val="Calibri"/>
        <family val="2"/>
      </rPr>
      <t>. Please see page 21 of the consultation document for further details. (</t>
    </r>
    <r>
      <rPr>
        <sz val="12"/>
        <color indexed="54"/>
        <rFont val="Calibri"/>
        <family val="2"/>
      </rPr>
      <t>http://www.communities.gov.uk/publications/housing/newhomesbonusconsult</t>
    </r>
    <r>
      <rPr>
        <sz val="12"/>
        <rFont val="Calibri"/>
        <family val="2"/>
      </rPr>
      <t>)</t>
    </r>
  </si>
  <si>
    <r>
      <t>1.</t>
    </r>
    <r>
      <rPr>
        <sz val="12"/>
        <rFont val="Calibri"/>
        <family val="2"/>
      </rPr>
      <t xml:space="preserve"> Net additional dwellings are calculated by subtracting effective stock (total stock less long-term empty homes) as recorded on the CTB in one year from the previous year. </t>
    </r>
    <r>
      <rPr>
        <u val="single"/>
        <sz val="12"/>
        <rFont val="Calibri"/>
        <family val="2"/>
      </rPr>
      <t>This illustration includes the change in long-term empty homes</t>
    </r>
    <r>
      <rPr>
        <sz val="12"/>
        <rFont val="Calibri"/>
        <family val="2"/>
      </rPr>
      <t xml:space="preserve"> (also separated out for illustration). Please see page 21 of the consultation document for further details (</t>
    </r>
    <r>
      <rPr>
        <sz val="12"/>
        <color indexed="54"/>
        <rFont val="Calibri"/>
        <family val="2"/>
      </rPr>
      <t>http://www.communities.gov.uk/publications/housing/newhomesbonusconsult</t>
    </r>
    <r>
      <rPr>
        <sz val="12"/>
        <rFont val="Calibri"/>
        <family val="2"/>
      </rPr>
      <t>).</t>
    </r>
  </si>
  <si>
    <r>
      <t>Empty homes brought back into use</t>
    </r>
    <r>
      <rPr>
        <b/>
        <vertAlign val="superscript"/>
        <sz val="14"/>
        <rFont val="Calibri"/>
        <family val="2"/>
      </rPr>
      <t>3</t>
    </r>
    <r>
      <rPr>
        <b/>
        <sz val="14"/>
        <rFont val="Calibri"/>
        <family val="2"/>
      </rPr>
      <t>:</t>
    </r>
  </si>
  <si>
    <r>
      <t>3.</t>
    </r>
    <r>
      <rPr>
        <sz val="12"/>
        <rFont val="Calibri"/>
        <family val="2"/>
      </rPr>
      <t xml:space="preserve"> Affordable units comprise of social rent, intermediate rent and low cost home ownership and include both new build and acquisitions as measured by DCLG statistics (</t>
    </r>
    <r>
      <rPr>
        <sz val="12"/>
        <color indexed="54"/>
        <rFont val="Calibri"/>
        <family val="2"/>
      </rPr>
      <t>http://www.communities.gov.uk/documents/housing/xls/1406068.xls</t>
    </r>
    <r>
      <rPr>
        <sz val="12"/>
        <rFont val="Calibri"/>
        <family val="2"/>
      </rPr>
      <t>). This premium will be paid from year 2 onwards, rewarding affordable units delivered from April 2010 onwards).</t>
    </r>
  </si>
  <si>
    <t>Net effective stock: net additions inc. empty homes</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</si>
</sst>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0.00000"/>
    <numFmt numFmtId="167" formatCode="0.000000"/>
    <numFmt numFmtId="168" formatCode="0.0000000"/>
    <numFmt numFmtId="169" formatCode="0.0000"/>
    <numFmt numFmtId="170" formatCode="0.000"/>
    <numFmt numFmtId="171" formatCode="_-* #,##0.000_-;\-* #,##0.000_-;_-* &quot;-&quot;??_-;_-@_-"/>
    <numFmt numFmtId="172" formatCode="_-* #,##0.0000_-;\-* #,##0.0000_-;_-* &quot;-&quot;??_-;_-@_-"/>
    <numFmt numFmtId="173" formatCode="&quot;£&quot;#,##0"/>
    <numFmt numFmtId="174" formatCode="&quot;Yes&quot;;&quot;Yes&quot;;&quot;No&quot;"/>
    <numFmt numFmtId="175" formatCode="&quot;True&quot;;&quot;True&quot;;&quot;False&quot;"/>
    <numFmt numFmtId="176" formatCode="&quot;On&quot;;&quot;On&quot;;&quot;Off&quot;"/>
    <numFmt numFmtId="177" formatCode="[$€-2]\ #,##0.00_);[Red]\([$€-2]\ #,##0.00\)"/>
    <numFmt numFmtId="178" formatCode="0.0%"/>
    <numFmt numFmtId="179" formatCode="0.000%"/>
    <numFmt numFmtId="180" formatCode="&quot;£&quot;#,##0.00"/>
    <numFmt numFmtId="181" formatCode="0.0"/>
    <numFmt numFmtId="182" formatCode="0.00000000"/>
    <numFmt numFmtId="183" formatCode="_-* #,##0.00000_-;\-* #,##0.00000_-;_-* &quot;-&quot;??_-;_-@_-"/>
    <numFmt numFmtId="184" formatCode="&quot;£&quot;#,##0.0"/>
    <numFmt numFmtId="185" formatCode="&quot;£&quot;#,##0.000"/>
    <numFmt numFmtId="186" formatCode="&quot;£&quot;#,##0.0000"/>
    <numFmt numFmtId="187" formatCode="&quot;£&quot;#,##0.000;\-&quot;£&quot;#,##0.000"/>
    <numFmt numFmtId="188" formatCode="&quot;£&quot;#,##0.0000;\-&quot;£&quot;#,##0.0000"/>
    <numFmt numFmtId="189" formatCode="&quot;£&quot;#,##0.0;\-&quot;£&quot;#,##0.0"/>
    <numFmt numFmtId="190" formatCode="_-* #,##0.000000_-;\-* #,##0.000000_-;_-* &quot;-&quot;??_-;_-@_-"/>
    <numFmt numFmtId="191" formatCode="_-&quot;£&quot;* #,##0.0_-;\-&quot;£&quot;* #,##0.0_-;_-&quot;£&quot;* &quot;-&quot;??_-;_-@_-"/>
    <numFmt numFmtId="192" formatCode="_-&quot;£&quot;* #,##0.000_-;\-&quot;£&quot;* #,##0.000_-;_-&quot;£&quot;* &quot;-&quot;??_-;_-@_-"/>
    <numFmt numFmtId="193" formatCode="_-&quot;£&quot;* #,##0.0000_-;\-&quot;£&quot;* #,##0.0000_-;_-&quot;£&quot;* &quot;-&quot;??_-;_-@_-"/>
    <numFmt numFmtId="194" formatCode="_-&quot;£&quot;* #,##0_-;\-&quot;£&quot;* #,##0_-;_-&quot;£&quot;* &quot;-&quot;??_-;_-@_-"/>
  </numFmts>
  <fonts count="52">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b/>
      <sz val="12"/>
      <name val="Calibri"/>
      <family val="2"/>
    </font>
    <font>
      <sz val="16"/>
      <name val="Calibri"/>
      <family val="2"/>
    </font>
    <font>
      <sz val="12"/>
      <name val="Calibri"/>
      <family val="2"/>
    </font>
    <font>
      <sz val="10"/>
      <name val="Calibri"/>
      <family val="2"/>
    </font>
    <font>
      <b/>
      <sz val="10"/>
      <name val="Calibri"/>
      <family val="2"/>
    </font>
    <font>
      <sz val="14"/>
      <name val="Calibri"/>
      <family val="2"/>
    </font>
    <font>
      <b/>
      <sz val="20"/>
      <color indexed="49"/>
      <name val="Calibri"/>
      <family val="2"/>
    </font>
    <font>
      <b/>
      <sz val="16"/>
      <name val="Calibri"/>
      <family val="2"/>
    </font>
    <font>
      <b/>
      <sz val="20"/>
      <color indexed="12"/>
      <name val="Calibri"/>
      <family val="2"/>
    </font>
    <font>
      <sz val="10"/>
      <color indexed="49"/>
      <name val="Calibri"/>
      <family val="2"/>
    </font>
    <font>
      <b/>
      <sz val="20"/>
      <color indexed="21"/>
      <name val="Calibri"/>
      <family val="2"/>
    </font>
    <font>
      <sz val="12"/>
      <color indexed="9"/>
      <name val="Calibri"/>
      <family val="2"/>
    </font>
    <font>
      <b/>
      <sz val="28"/>
      <color indexed="21"/>
      <name val="Calibri"/>
      <family val="2"/>
    </font>
    <font>
      <sz val="12"/>
      <color indexed="8"/>
      <name val="Calibri"/>
      <family val="2"/>
    </font>
    <font>
      <b/>
      <u val="single"/>
      <sz val="14"/>
      <name val="Calibri"/>
      <family val="2"/>
    </font>
    <font>
      <b/>
      <sz val="18"/>
      <color indexed="21"/>
      <name val="Calibri"/>
      <family val="2"/>
    </font>
    <font>
      <b/>
      <sz val="22"/>
      <color indexed="21"/>
      <name val="Calibri"/>
      <family val="2"/>
    </font>
    <font>
      <b/>
      <sz val="14"/>
      <name val="Calibri"/>
      <family val="2"/>
    </font>
    <font>
      <sz val="14"/>
      <name val="Arial"/>
      <family val="0"/>
    </font>
    <font>
      <b/>
      <u val="single"/>
      <sz val="16"/>
      <name val="Calibri"/>
      <family val="2"/>
    </font>
    <font>
      <sz val="16"/>
      <name val="Arial"/>
      <family val="0"/>
    </font>
    <font>
      <sz val="10"/>
      <color indexed="21"/>
      <name val="Arial"/>
      <family val="0"/>
    </font>
    <font>
      <sz val="10"/>
      <color indexed="21"/>
      <name val="Calibri"/>
      <family val="2"/>
    </font>
    <font>
      <sz val="16"/>
      <color indexed="21"/>
      <name val="Calibri"/>
      <family val="2"/>
    </font>
    <font>
      <sz val="10"/>
      <color indexed="9"/>
      <name val="Calibri"/>
      <family val="2"/>
    </font>
    <font>
      <sz val="16"/>
      <color indexed="9"/>
      <name val="Calibri"/>
      <family val="2"/>
    </font>
    <font>
      <u val="single"/>
      <sz val="16"/>
      <color indexed="9"/>
      <name val="Calibri"/>
      <family val="2"/>
    </font>
    <font>
      <sz val="11"/>
      <name val="Calibri"/>
      <family val="2"/>
    </font>
    <font>
      <sz val="18"/>
      <name val="Calibri"/>
      <family val="2"/>
    </font>
    <font>
      <sz val="14"/>
      <color indexed="21"/>
      <name val="Calibri"/>
      <family val="2"/>
    </font>
    <font>
      <sz val="14"/>
      <color indexed="10"/>
      <name val="Calibri"/>
      <family val="2"/>
    </font>
    <font>
      <b/>
      <u val="single"/>
      <sz val="16"/>
      <color indexed="21"/>
      <name val="Calibri"/>
      <family val="2"/>
    </font>
    <font>
      <b/>
      <sz val="20"/>
      <color indexed="9"/>
      <name val="Calibri"/>
      <family val="2"/>
    </font>
    <font>
      <b/>
      <sz val="36"/>
      <color indexed="21"/>
      <name val="Calibri"/>
      <family val="2"/>
    </font>
    <font>
      <b/>
      <sz val="18"/>
      <name val="Calibri"/>
      <family val="2"/>
    </font>
    <font>
      <sz val="10"/>
      <color indexed="12"/>
      <name val="Arial"/>
      <family val="2"/>
    </font>
    <font>
      <vertAlign val="superscript"/>
      <sz val="12"/>
      <name val="Calibri"/>
      <family val="2"/>
    </font>
    <font>
      <b/>
      <u val="single"/>
      <vertAlign val="superscript"/>
      <sz val="16"/>
      <name val="Calibri"/>
      <family val="2"/>
    </font>
    <font>
      <b/>
      <vertAlign val="superscript"/>
      <sz val="14"/>
      <name val="Calibri"/>
      <family val="2"/>
    </font>
    <font>
      <b/>
      <sz val="16"/>
      <color indexed="10"/>
      <name val="Arial"/>
      <family val="2"/>
    </font>
    <font>
      <b/>
      <sz val="18"/>
      <color indexed="9"/>
      <name val="Calibri"/>
      <family val="2"/>
    </font>
    <font>
      <b/>
      <sz val="16"/>
      <color indexed="12"/>
      <name val="Calibri"/>
      <family val="2"/>
    </font>
    <font>
      <b/>
      <sz val="14"/>
      <color indexed="21"/>
      <name val="Calibri"/>
      <family val="2"/>
    </font>
    <font>
      <sz val="14"/>
      <color indexed="9"/>
      <name val="Calibri"/>
      <family val="2"/>
    </font>
    <font>
      <sz val="12"/>
      <color indexed="54"/>
      <name val="Calibri"/>
      <family val="2"/>
    </font>
    <font>
      <u val="single"/>
      <sz val="12"/>
      <name val="Calibri"/>
      <family val="2"/>
    </font>
    <font>
      <b/>
      <sz val="8"/>
      <name val="Arial"/>
      <family val="2"/>
    </font>
  </fonts>
  <fills count="4">
    <fill>
      <patternFill/>
    </fill>
    <fill>
      <patternFill patternType="gray125"/>
    </fill>
    <fill>
      <patternFill patternType="solid">
        <fgColor indexed="9"/>
        <bgColor indexed="64"/>
      </patternFill>
    </fill>
    <fill>
      <patternFill patternType="solid">
        <fgColor indexed="21"/>
        <bgColor indexed="64"/>
      </patternFill>
    </fill>
  </fills>
  <borders count="16">
    <border>
      <left/>
      <right/>
      <top/>
      <bottom/>
      <diagonal/>
    </border>
    <border>
      <left style="medium"/>
      <right style="medium"/>
      <top style="medium"/>
      <bottom style="medium"/>
    </border>
    <border>
      <left style="medium"/>
      <right style="medium"/>
      <top style="medium"/>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200">
    <xf numFmtId="0" fontId="0" fillId="0" borderId="0" xfId="0" applyAlignment="1">
      <alignment/>
    </xf>
    <xf numFmtId="165" fontId="0" fillId="0" borderId="0" xfId="15" applyNumberFormat="1" applyAlignment="1">
      <alignment/>
    </xf>
    <xf numFmtId="0" fontId="0" fillId="0" borderId="0" xfId="0" applyAlignment="1" applyProtection="1">
      <alignment horizontal="left"/>
      <protection/>
    </xf>
    <xf numFmtId="0" fontId="0" fillId="0" borderId="0" xfId="0" applyFill="1" applyAlignment="1">
      <alignment/>
    </xf>
    <xf numFmtId="0" fontId="1" fillId="0" borderId="0" xfId="0" applyFont="1" applyAlignment="1">
      <alignment/>
    </xf>
    <xf numFmtId="2" fontId="0" fillId="0" borderId="0" xfId="0" applyNumberFormat="1" applyAlignment="1">
      <alignment/>
    </xf>
    <xf numFmtId="3" fontId="0" fillId="0" borderId="0" xfId="0" applyNumberFormat="1" applyAlignment="1">
      <alignment/>
    </xf>
    <xf numFmtId="0" fontId="5" fillId="0" borderId="0" xfId="0" applyFont="1" applyAlignment="1">
      <alignment/>
    </xf>
    <xf numFmtId="0" fontId="8" fillId="2" borderId="0" xfId="0" applyFont="1" applyFill="1" applyAlignment="1" applyProtection="1">
      <alignment horizontal="left"/>
      <protection/>
    </xf>
    <xf numFmtId="0" fontId="8" fillId="2" borderId="0" xfId="0" applyFont="1" applyFill="1" applyBorder="1" applyAlignment="1" applyProtection="1">
      <alignment horizontal="left"/>
      <protection/>
    </xf>
    <xf numFmtId="0" fontId="1" fillId="0" borderId="0" xfId="0" applyFont="1" applyFill="1" applyAlignment="1">
      <alignment/>
    </xf>
    <xf numFmtId="0" fontId="3" fillId="0" borderId="0" xfId="20" applyAlignment="1">
      <alignment/>
    </xf>
    <xf numFmtId="9" fontId="0" fillId="0" borderId="0" xfId="0" applyNumberFormat="1" applyFill="1" applyAlignment="1">
      <alignment/>
    </xf>
    <xf numFmtId="165" fontId="0" fillId="0" borderId="0" xfId="0" applyNumberFormat="1" applyAlignment="1">
      <alignment/>
    </xf>
    <xf numFmtId="10" fontId="0" fillId="0" borderId="0" xfId="0" applyNumberFormat="1" applyFill="1" applyAlignment="1">
      <alignment/>
    </xf>
    <xf numFmtId="0" fontId="16" fillId="3" borderId="1" xfId="15" applyNumberFormat="1" applyFont="1" applyFill="1" applyBorder="1" applyAlignment="1" applyProtection="1">
      <alignment horizontal="center"/>
      <protection locked="0"/>
    </xf>
    <xf numFmtId="1" fontId="16" fillId="3" borderId="1" xfId="15" applyNumberFormat="1" applyFont="1" applyFill="1" applyBorder="1" applyAlignment="1" applyProtection="1">
      <alignment horizontal="center"/>
      <protection locked="0"/>
    </xf>
    <xf numFmtId="0" fontId="6" fillId="2" borderId="0" xfId="0" applyFont="1" applyFill="1" applyAlignment="1" applyProtection="1">
      <alignment horizontal="left"/>
      <protection/>
    </xf>
    <xf numFmtId="0" fontId="6" fillId="2" borderId="0" xfId="0" applyFont="1" applyFill="1" applyBorder="1" applyAlignment="1" applyProtection="1">
      <alignment horizontal="left"/>
      <protection/>
    </xf>
    <xf numFmtId="0" fontId="36" fillId="2" borderId="0" xfId="20" applyFont="1" applyFill="1" applyBorder="1" applyAlignment="1" applyProtection="1">
      <alignment/>
      <protection locked="0"/>
    </xf>
    <xf numFmtId="0" fontId="16" fillId="3" borderId="2" xfId="15" applyNumberFormat="1" applyFont="1" applyFill="1" applyBorder="1" applyAlignment="1" applyProtection="1">
      <alignment horizontal="center"/>
      <protection locked="0"/>
    </xf>
    <xf numFmtId="3" fontId="0" fillId="0" borderId="0" xfId="15" applyNumberFormat="1" applyFont="1" applyFill="1" applyBorder="1" applyAlignment="1">
      <alignment horizontal="right"/>
    </xf>
    <xf numFmtId="0" fontId="28" fillId="2" borderId="0" xfId="0" applyFont="1" applyFill="1" applyAlignment="1" applyProtection="1">
      <alignment/>
      <protection locked="0"/>
    </xf>
    <xf numFmtId="0" fontId="0" fillId="0" borderId="0" xfId="0" applyFont="1" applyAlignment="1">
      <alignment/>
    </xf>
    <xf numFmtId="0" fontId="0" fillId="0" borderId="0" xfId="0" applyFont="1" applyFill="1" applyAlignment="1">
      <alignment/>
    </xf>
    <xf numFmtId="165" fontId="0" fillId="0" borderId="0" xfId="15" applyNumberFormat="1" applyFont="1" applyAlignment="1">
      <alignment/>
    </xf>
    <xf numFmtId="165" fontId="0" fillId="0" borderId="0" xfId="15" applyNumberFormat="1" applyFill="1" applyAlignment="1">
      <alignment/>
    </xf>
    <xf numFmtId="0" fontId="0" fillId="0" borderId="0" xfId="15" applyNumberFormat="1" applyFill="1" applyAlignment="1">
      <alignment/>
    </xf>
    <xf numFmtId="0" fontId="44" fillId="0" borderId="0" xfId="0" applyFont="1" applyAlignment="1">
      <alignment/>
    </xf>
    <xf numFmtId="0" fontId="5" fillId="0" borderId="0" xfId="0" applyFont="1" applyFill="1" applyAlignment="1">
      <alignment/>
    </xf>
    <xf numFmtId="0" fontId="0" fillId="0" borderId="0" xfId="0" applyFill="1" applyAlignment="1" applyProtection="1">
      <alignment horizontal="left"/>
      <protection/>
    </xf>
    <xf numFmtId="3" fontId="0" fillId="0" borderId="0" xfId="0" applyNumberFormat="1" applyFill="1" applyAlignment="1">
      <alignment/>
    </xf>
    <xf numFmtId="2" fontId="0" fillId="0" borderId="0" xfId="0" applyNumberFormat="1" applyFill="1" applyAlignment="1">
      <alignment/>
    </xf>
    <xf numFmtId="1" fontId="7" fillId="0" borderId="1" xfId="15" applyNumberFormat="1" applyFont="1" applyFill="1" applyBorder="1" applyAlignment="1" applyProtection="1">
      <alignment horizontal="center"/>
      <protection/>
    </xf>
    <xf numFmtId="9" fontId="0" fillId="0" borderId="0" xfId="21" applyAlignment="1">
      <alignment/>
    </xf>
    <xf numFmtId="165" fontId="0" fillId="0" borderId="0" xfId="15" applyNumberFormat="1" applyFont="1" applyAlignment="1">
      <alignment/>
    </xf>
    <xf numFmtId="4" fontId="0" fillId="0" borderId="0" xfId="0" applyNumberFormat="1" applyFont="1" applyAlignment="1" quotePrefix="1">
      <alignment horizontal="right" vertical="center"/>
    </xf>
    <xf numFmtId="0" fontId="36" fillId="2" borderId="0" xfId="20" applyFont="1" applyFill="1" applyBorder="1" applyAlignment="1" applyProtection="1">
      <alignment horizontal="center"/>
      <protection locked="0"/>
    </xf>
    <xf numFmtId="9" fontId="0" fillId="0" borderId="0" xfId="0" applyNumberFormat="1" applyAlignment="1">
      <alignment/>
    </xf>
    <xf numFmtId="9" fontId="0" fillId="0" borderId="0" xfId="15" applyNumberFormat="1" applyFont="1" applyFill="1" applyAlignment="1">
      <alignment/>
    </xf>
    <xf numFmtId="1" fontId="0" fillId="0" borderId="0" xfId="15" applyNumberFormat="1" applyFill="1" applyAlignment="1">
      <alignment/>
    </xf>
    <xf numFmtId="0" fontId="8" fillId="2" borderId="0" xfId="0" applyFont="1" applyFill="1" applyAlignment="1" applyProtection="1">
      <alignment/>
      <protection/>
    </xf>
    <xf numFmtId="0" fontId="8" fillId="2" borderId="0" xfId="0" applyFont="1" applyFill="1" applyAlignment="1" applyProtection="1">
      <alignment horizontal="center"/>
      <protection/>
    </xf>
    <xf numFmtId="0" fontId="38" fillId="2" borderId="0" xfId="0" applyFont="1" applyFill="1" applyAlignment="1" applyProtection="1">
      <alignment horizontal="center"/>
      <protection/>
    </xf>
    <xf numFmtId="0" fontId="17" fillId="2" borderId="0" xfId="0" applyFont="1" applyFill="1" applyAlignment="1" applyProtection="1">
      <alignment horizontal="center"/>
      <protection/>
    </xf>
    <xf numFmtId="0" fontId="7" fillId="2" borderId="0" xfId="0" applyFont="1" applyFill="1" applyAlignment="1" applyProtection="1">
      <alignment horizontal="center"/>
      <protection/>
    </xf>
    <xf numFmtId="165" fontId="7" fillId="2" borderId="0" xfId="15" applyNumberFormat="1" applyFont="1" applyFill="1" applyAlignment="1" applyProtection="1">
      <alignment horizontal="center"/>
      <protection/>
    </xf>
    <xf numFmtId="0" fontId="33" fillId="2" borderId="0" xfId="0" applyFont="1" applyFill="1" applyAlignment="1" applyProtection="1">
      <alignment/>
      <protection/>
    </xf>
    <xf numFmtId="3" fontId="7" fillId="2" borderId="0" xfId="15" applyNumberFormat="1" applyFont="1" applyFill="1" applyAlignment="1" applyProtection="1">
      <alignment horizontal="center"/>
      <protection/>
    </xf>
    <xf numFmtId="0" fontId="8" fillId="2" borderId="0" xfId="0" applyFont="1" applyFill="1" applyBorder="1" applyAlignment="1" applyProtection="1">
      <alignment/>
      <protection/>
    </xf>
    <xf numFmtId="0" fontId="7" fillId="2" borderId="0" xfId="15" applyNumberFormat="1" applyFont="1" applyFill="1" applyAlignment="1" applyProtection="1">
      <alignment horizontal="center"/>
      <protection/>
    </xf>
    <xf numFmtId="0" fontId="13" fillId="2" borderId="0" xfId="0" applyFont="1" applyFill="1" applyBorder="1" applyAlignment="1" applyProtection="1">
      <alignment horizontal="right"/>
      <protection/>
    </xf>
    <xf numFmtId="0" fontId="13" fillId="2" borderId="0" xfId="0" applyFont="1" applyFill="1" applyBorder="1" applyAlignment="1" applyProtection="1">
      <alignment/>
      <protection/>
    </xf>
    <xf numFmtId="0" fontId="11" fillId="2" borderId="0" xfId="0" applyFont="1" applyFill="1" applyBorder="1" applyAlignment="1" applyProtection="1">
      <alignment horizontal="right"/>
      <protection/>
    </xf>
    <xf numFmtId="2" fontId="9" fillId="2" borderId="0" xfId="0" applyNumberFormat="1" applyFont="1" applyFill="1" applyAlignment="1" applyProtection="1">
      <alignment/>
      <protection/>
    </xf>
    <xf numFmtId="0" fontId="14" fillId="2" borderId="0" xfId="0" applyFont="1" applyFill="1" applyBorder="1" applyAlignment="1" applyProtection="1">
      <alignment/>
      <protection/>
    </xf>
    <xf numFmtId="2" fontId="7" fillId="2" borderId="0" xfId="15" applyNumberFormat="1" applyFont="1" applyFill="1" applyAlignment="1" applyProtection="1">
      <alignment horizontal="center"/>
      <protection/>
    </xf>
    <xf numFmtId="165" fontId="8" fillId="2" borderId="0" xfId="15" applyNumberFormat="1" applyFont="1" applyFill="1" applyAlignment="1" applyProtection="1">
      <alignment/>
      <protection/>
    </xf>
    <xf numFmtId="0" fontId="15" fillId="0" borderId="0" xfId="0" applyFont="1" applyFill="1" applyAlignment="1" applyProtection="1">
      <alignment/>
      <protection/>
    </xf>
    <xf numFmtId="0" fontId="15" fillId="2" borderId="0" xfId="0" applyFont="1" applyFill="1" applyBorder="1" applyAlignment="1" applyProtection="1">
      <alignment/>
      <protection/>
    </xf>
    <xf numFmtId="6" fontId="15" fillId="0" borderId="0" xfId="0" applyNumberFormat="1" applyFont="1" applyFill="1" applyBorder="1" applyAlignment="1" applyProtection="1">
      <alignment/>
      <protection/>
    </xf>
    <xf numFmtId="0" fontId="22" fillId="0" borderId="3" xfId="0" applyFont="1" applyFill="1" applyBorder="1" applyAlignment="1" applyProtection="1">
      <alignment/>
      <protection/>
    </xf>
    <xf numFmtId="0" fontId="22" fillId="0" borderId="3" xfId="0" applyFont="1" applyFill="1" applyBorder="1" applyAlignment="1" applyProtection="1">
      <alignment horizontal="center"/>
      <protection/>
    </xf>
    <xf numFmtId="0" fontId="8" fillId="2" borderId="4" xfId="0" applyFont="1" applyFill="1" applyBorder="1" applyAlignment="1" applyProtection="1">
      <alignment/>
      <protection/>
    </xf>
    <xf numFmtId="0" fontId="21" fillId="2" borderId="5" xfId="0" applyFont="1" applyFill="1" applyBorder="1" applyAlignment="1" applyProtection="1">
      <alignment horizontal="center"/>
      <protection/>
    </xf>
    <xf numFmtId="0" fontId="11" fillId="2" borderId="6" xfId="0" applyFont="1" applyFill="1" applyBorder="1" applyAlignment="1" applyProtection="1">
      <alignment/>
      <protection/>
    </xf>
    <xf numFmtId="0" fontId="11" fillId="2" borderId="0" xfId="0" applyFont="1" applyFill="1" applyBorder="1" applyAlignment="1" applyProtection="1">
      <alignment horizontal="left"/>
      <protection/>
    </xf>
    <xf numFmtId="0" fontId="22" fillId="2" borderId="3" xfId="0" applyFont="1" applyFill="1" applyBorder="1" applyAlignment="1" applyProtection="1">
      <alignment wrapText="1"/>
      <protection/>
    </xf>
    <xf numFmtId="9" fontId="7" fillId="2" borderId="0" xfId="21" applyFont="1" applyFill="1" applyAlignment="1" applyProtection="1">
      <alignment horizontal="center"/>
      <protection/>
    </xf>
    <xf numFmtId="165" fontId="7" fillId="2" borderId="0" xfId="15" applyNumberFormat="1" applyFont="1" applyFill="1" applyBorder="1" applyAlignment="1" applyProtection="1">
      <alignment horizontal="center"/>
      <protection/>
    </xf>
    <xf numFmtId="0" fontId="12" fillId="2" borderId="0" xfId="0" applyFont="1" applyFill="1" applyBorder="1" applyAlignment="1" applyProtection="1">
      <alignment horizontal="center"/>
      <protection/>
    </xf>
    <xf numFmtId="0" fontId="6" fillId="2" borderId="0" xfId="0" applyFont="1" applyFill="1" applyAlignment="1" applyProtection="1">
      <alignment/>
      <protection/>
    </xf>
    <xf numFmtId="173" fontId="7" fillId="2" borderId="0" xfId="15" applyNumberFormat="1" applyFont="1" applyFill="1" applyAlignment="1" applyProtection="1">
      <alignment horizontal="center"/>
      <protection/>
    </xf>
    <xf numFmtId="5" fontId="15" fillId="2" borderId="0" xfId="0" applyNumberFormat="1" applyFont="1" applyFill="1" applyAlignment="1" applyProtection="1">
      <alignment horizontal="center"/>
      <protection/>
    </xf>
    <xf numFmtId="0" fontId="19" fillId="2" borderId="0" xfId="0" applyFont="1" applyFill="1" applyAlignment="1" applyProtection="1">
      <alignment/>
      <protection/>
    </xf>
    <xf numFmtId="0" fontId="10" fillId="2" borderId="0" xfId="0" applyFont="1" applyFill="1" applyBorder="1" applyAlignment="1" applyProtection="1">
      <alignment wrapText="1"/>
      <protection/>
    </xf>
    <xf numFmtId="0" fontId="20" fillId="2" borderId="0" xfId="0" applyFont="1" applyFill="1" applyBorder="1" applyAlignment="1" applyProtection="1">
      <alignment wrapText="1"/>
      <protection/>
    </xf>
    <xf numFmtId="3" fontId="7" fillId="2" borderId="2" xfId="15" applyNumberFormat="1" applyFont="1" applyFill="1" applyBorder="1" applyAlignment="1" applyProtection="1">
      <alignment horizontal="center"/>
      <protection/>
    </xf>
    <xf numFmtId="0" fontId="10" fillId="2" borderId="0" xfId="0" applyFont="1" applyFill="1" applyAlignment="1" applyProtection="1">
      <alignment/>
      <protection/>
    </xf>
    <xf numFmtId="1" fontId="7" fillId="2" borderId="1" xfId="15" applyNumberFormat="1" applyFont="1" applyFill="1" applyBorder="1" applyAlignment="1" applyProtection="1">
      <alignment horizontal="center"/>
      <protection/>
    </xf>
    <xf numFmtId="173" fontId="15" fillId="2" borderId="0" xfId="15" applyNumberFormat="1" applyFont="1" applyFill="1" applyBorder="1" applyAlignment="1" applyProtection="1">
      <alignment horizontal="center"/>
      <protection/>
    </xf>
    <xf numFmtId="1" fontId="7" fillId="2" borderId="0" xfId="15" applyNumberFormat="1" applyFont="1" applyFill="1" applyAlignment="1" applyProtection="1">
      <alignment horizontal="center"/>
      <protection/>
    </xf>
    <xf numFmtId="0" fontId="20" fillId="2" borderId="0" xfId="0" applyFont="1" applyFill="1" applyBorder="1" applyAlignment="1" applyProtection="1">
      <alignment horizontal="center" wrapText="1"/>
      <protection/>
    </xf>
    <xf numFmtId="0" fontId="21" fillId="2" borderId="0" xfId="0" applyFont="1" applyFill="1" applyBorder="1" applyAlignment="1" applyProtection="1">
      <alignment horizontal="center" wrapText="1"/>
      <protection/>
    </xf>
    <xf numFmtId="1" fontId="16" fillId="0" borderId="0" xfId="15" applyNumberFormat="1" applyFont="1" applyFill="1" applyBorder="1" applyAlignment="1" applyProtection="1">
      <alignment horizontal="center"/>
      <protection/>
    </xf>
    <xf numFmtId="1" fontId="16" fillId="2" borderId="0" xfId="15" applyNumberFormat="1" applyFont="1" applyFill="1" applyBorder="1" applyAlignment="1" applyProtection="1">
      <alignment horizontal="center"/>
      <protection/>
    </xf>
    <xf numFmtId="0" fontId="0" fillId="2" borderId="0" xfId="0" applyFill="1" applyAlignment="1" applyProtection="1">
      <alignment/>
      <protection/>
    </xf>
    <xf numFmtId="0" fontId="0" fillId="2" borderId="0" xfId="0" applyFill="1" applyBorder="1" applyAlignment="1" applyProtection="1">
      <alignment vertical="top" wrapText="1"/>
      <protection/>
    </xf>
    <xf numFmtId="0" fontId="48" fillId="2" borderId="0" xfId="0" applyFont="1" applyFill="1" applyAlignment="1" applyProtection="1">
      <alignment/>
      <protection/>
    </xf>
    <xf numFmtId="0" fontId="12" fillId="2" borderId="0" xfId="0" applyFont="1" applyFill="1" applyBorder="1" applyAlignment="1" applyProtection="1">
      <alignment horizontal="center" wrapText="1"/>
      <protection/>
    </xf>
    <xf numFmtId="0" fontId="22" fillId="2" borderId="0" xfId="0" applyFont="1" applyFill="1" applyBorder="1" applyAlignment="1" applyProtection="1">
      <alignment/>
      <protection/>
    </xf>
    <xf numFmtId="0" fontId="8" fillId="0" borderId="0" xfId="0" applyFont="1" applyFill="1" applyAlignment="1" applyProtection="1">
      <alignment/>
      <protection/>
    </xf>
    <xf numFmtId="0" fontId="5" fillId="2" borderId="0" xfId="0" applyFont="1" applyFill="1" applyAlignment="1" applyProtection="1">
      <alignment/>
      <protection/>
    </xf>
    <xf numFmtId="0" fontId="7" fillId="0" borderId="0" xfId="0" applyFont="1" applyFill="1" applyAlignment="1" applyProtection="1">
      <alignment wrapText="1"/>
      <protection/>
    </xf>
    <xf numFmtId="0" fontId="9" fillId="2" borderId="0" xfId="0" applyFont="1" applyFill="1" applyAlignment="1" applyProtection="1">
      <alignment/>
      <protection/>
    </xf>
    <xf numFmtId="0" fontId="9" fillId="2" borderId="0" xfId="0" applyFont="1" applyFill="1" applyBorder="1" applyAlignment="1" applyProtection="1">
      <alignment/>
      <protection/>
    </xf>
    <xf numFmtId="165" fontId="8" fillId="2" borderId="0" xfId="15" applyNumberFormat="1" applyFont="1" applyFill="1" applyBorder="1" applyAlignment="1" applyProtection="1">
      <alignment/>
      <protection/>
    </xf>
    <xf numFmtId="0" fontId="0" fillId="0" borderId="0" xfId="0" applyFont="1" applyAlignment="1" applyProtection="1">
      <alignment/>
      <protection/>
    </xf>
    <xf numFmtId="0" fontId="0" fillId="2" borderId="0" xfId="0" applyFill="1" applyBorder="1" applyAlignment="1" applyProtection="1">
      <alignment/>
      <protection/>
    </xf>
    <xf numFmtId="0" fontId="11" fillId="2" borderId="6" xfId="0" applyFont="1" applyFill="1" applyBorder="1" applyAlignment="1" applyProtection="1">
      <alignment horizontal="center"/>
      <protection/>
    </xf>
    <xf numFmtId="165" fontId="7" fillId="2" borderId="0" xfId="21" applyNumberFormat="1" applyFont="1" applyFill="1" applyBorder="1" applyAlignment="1" applyProtection="1">
      <alignment horizontal="center"/>
      <protection/>
    </xf>
    <xf numFmtId="173" fontId="15" fillId="2" borderId="0" xfId="0" applyNumberFormat="1" applyFont="1" applyFill="1" applyBorder="1" applyAlignment="1" applyProtection="1">
      <alignment horizontal="center"/>
      <protection/>
    </xf>
    <xf numFmtId="5" fontId="37" fillId="2" borderId="0" xfId="15" applyNumberFormat="1" applyFont="1" applyFill="1" applyAlignment="1" applyProtection="1">
      <alignment horizontal="center"/>
      <protection/>
    </xf>
    <xf numFmtId="173" fontId="37" fillId="2" borderId="0" xfId="0" applyNumberFormat="1" applyFont="1" applyFill="1" applyBorder="1" applyAlignment="1" applyProtection="1">
      <alignment horizontal="center" wrapText="1"/>
      <protection/>
    </xf>
    <xf numFmtId="0" fontId="8" fillId="2" borderId="6" xfId="0" applyFont="1" applyFill="1" applyBorder="1" applyAlignment="1" applyProtection="1">
      <alignment/>
      <protection/>
    </xf>
    <xf numFmtId="0" fontId="8" fillId="2" borderId="0" xfId="0" applyFont="1" applyFill="1" applyBorder="1" applyAlignment="1" applyProtection="1">
      <alignment wrapText="1"/>
      <protection/>
    </xf>
    <xf numFmtId="0" fontId="23" fillId="2" borderId="0" xfId="0" applyFont="1" applyFill="1" applyBorder="1" applyAlignment="1" applyProtection="1">
      <alignment wrapText="1"/>
      <protection/>
    </xf>
    <xf numFmtId="0" fontId="0" fillId="2" borderId="0" xfId="0" applyFill="1" applyBorder="1" applyAlignment="1" applyProtection="1">
      <alignment/>
      <protection/>
    </xf>
    <xf numFmtId="0" fontId="20" fillId="2" borderId="0" xfId="0" applyFont="1" applyFill="1" applyBorder="1" applyAlignment="1" applyProtection="1">
      <alignment horizontal="center"/>
      <protection/>
    </xf>
    <xf numFmtId="0" fontId="23" fillId="0" borderId="0" xfId="0" applyFont="1" applyAlignment="1" applyProtection="1">
      <alignment wrapText="1"/>
      <protection/>
    </xf>
    <xf numFmtId="5" fontId="15" fillId="2" borderId="0" xfId="0" applyNumberFormat="1" applyFont="1" applyFill="1" applyBorder="1" applyAlignment="1" applyProtection="1">
      <alignment horizontal="center"/>
      <protection/>
    </xf>
    <xf numFmtId="173" fontId="37" fillId="2" borderId="0" xfId="15" applyNumberFormat="1" applyFont="1" applyFill="1" applyBorder="1" applyAlignment="1" applyProtection="1">
      <alignment horizontal="center"/>
      <protection/>
    </xf>
    <xf numFmtId="0" fontId="11" fillId="2" borderId="0" xfId="0" applyFont="1" applyFill="1" applyBorder="1" applyAlignment="1" applyProtection="1">
      <alignment/>
      <protection/>
    </xf>
    <xf numFmtId="0" fontId="19" fillId="2" borderId="0" xfId="0" applyFont="1" applyFill="1" applyBorder="1" applyAlignment="1" applyProtection="1">
      <alignment/>
      <protection/>
    </xf>
    <xf numFmtId="0" fontId="32" fillId="2" borderId="0" xfId="0" applyFont="1" applyFill="1" applyBorder="1" applyAlignment="1" applyProtection="1">
      <alignment/>
      <protection/>
    </xf>
    <xf numFmtId="173" fontId="7" fillId="2" borderId="0" xfId="15" applyNumberFormat="1" applyFont="1" applyFill="1" applyBorder="1" applyAlignment="1" applyProtection="1">
      <alignment/>
      <protection/>
    </xf>
    <xf numFmtId="0" fontId="7" fillId="2" borderId="0" xfId="0" applyFont="1" applyFill="1" applyBorder="1" applyAlignment="1" applyProtection="1">
      <alignment horizontal="center"/>
      <protection/>
    </xf>
    <xf numFmtId="9" fontId="45" fillId="2" borderId="0" xfId="0" applyNumberFormat="1" applyFont="1" applyFill="1" applyBorder="1" applyAlignment="1" applyProtection="1">
      <alignment horizontal="center" wrapText="1"/>
      <protection/>
    </xf>
    <xf numFmtId="165" fontId="16" fillId="2" borderId="0" xfId="15" applyNumberFormat="1" applyFont="1" applyFill="1" applyBorder="1" applyAlignment="1" applyProtection="1">
      <alignment/>
      <protection/>
    </xf>
    <xf numFmtId="0" fontId="7" fillId="2" borderId="0" xfId="0" applyFont="1" applyFill="1" applyAlignment="1" applyProtection="1">
      <alignment/>
      <protection/>
    </xf>
    <xf numFmtId="9" fontId="7" fillId="2" borderId="0" xfId="21" applyNumberFormat="1" applyFont="1" applyFill="1" applyAlignment="1" applyProtection="1">
      <alignment horizontal="center"/>
      <protection/>
    </xf>
    <xf numFmtId="0" fontId="8" fillId="2" borderId="0" xfId="0" applyFont="1" applyFill="1" applyBorder="1" applyAlignment="1" applyProtection="1">
      <alignment/>
      <protection/>
    </xf>
    <xf numFmtId="173" fontId="7" fillId="2" borderId="0" xfId="15" applyNumberFormat="1" applyFont="1" applyFill="1" applyAlignment="1" applyProtection="1">
      <alignment/>
      <protection/>
    </xf>
    <xf numFmtId="0" fontId="20" fillId="2" borderId="0" xfId="0" applyFont="1" applyFill="1" applyBorder="1" applyAlignment="1" applyProtection="1">
      <alignment/>
      <protection/>
    </xf>
    <xf numFmtId="1" fontId="18" fillId="2" borderId="7" xfId="15" applyNumberFormat="1" applyFont="1" applyFill="1" applyBorder="1" applyAlignment="1" applyProtection="1">
      <alignment horizontal="center"/>
      <protection/>
    </xf>
    <xf numFmtId="0" fontId="45" fillId="2" borderId="0" xfId="0" applyFont="1" applyFill="1" applyBorder="1" applyAlignment="1" applyProtection="1">
      <alignment horizontal="center" wrapText="1"/>
      <protection/>
    </xf>
    <xf numFmtId="0" fontId="12" fillId="2" borderId="0" xfId="0" applyFont="1" applyFill="1" applyAlignment="1" applyProtection="1">
      <alignment/>
      <protection/>
    </xf>
    <xf numFmtId="0" fontId="6" fillId="2" borderId="0" xfId="0" applyFont="1" applyFill="1" applyBorder="1" applyAlignment="1" applyProtection="1">
      <alignment/>
      <protection/>
    </xf>
    <xf numFmtId="0" fontId="12" fillId="2" borderId="0" xfId="0" applyFont="1" applyFill="1" applyBorder="1" applyAlignment="1" applyProtection="1">
      <alignment/>
      <protection/>
    </xf>
    <xf numFmtId="165" fontId="6" fillId="2" borderId="0" xfId="15" applyNumberFormat="1" applyFont="1" applyFill="1" applyBorder="1" applyAlignment="1" applyProtection="1">
      <alignment/>
      <protection/>
    </xf>
    <xf numFmtId="0" fontId="0" fillId="2" borderId="0" xfId="0" applyFill="1" applyAlignment="1" applyProtection="1">
      <alignment/>
      <protection/>
    </xf>
    <xf numFmtId="0" fontId="35" fillId="2" borderId="0" xfId="0" applyFont="1" applyFill="1" applyAlignment="1" applyProtection="1">
      <alignment/>
      <protection/>
    </xf>
    <xf numFmtId="0" fontId="26" fillId="2" borderId="0" xfId="0" applyFont="1" applyFill="1" applyAlignment="1" applyProtection="1">
      <alignment/>
      <protection/>
    </xf>
    <xf numFmtId="0" fontId="29" fillId="3" borderId="0" xfId="0" applyFont="1" applyFill="1" applyAlignment="1" applyProtection="1">
      <alignment/>
      <protection/>
    </xf>
    <xf numFmtId="0" fontId="27" fillId="3" borderId="0" xfId="0" applyFont="1" applyFill="1" applyAlignment="1" applyProtection="1">
      <alignment/>
      <protection/>
    </xf>
    <xf numFmtId="0" fontId="25" fillId="2" borderId="0" xfId="0" applyFont="1" applyFill="1" applyAlignment="1" applyProtection="1">
      <alignment/>
      <protection/>
    </xf>
    <xf numFmtId="0" fontId="30" fillId="3" borderId="0" xfId="0" applyFont="1" applyFill="1" applyAlignment="1" applyProtection="1">
      <alignment/>
      <protection/>
    </xf>
    <xf numFmtId="0" fontId="28" fillId="3" borderId="0" xfId="0" applyFont="1" applyFill="1" applyAlignment="1" applyProtection="1">
      <alignment/>
      <protection/>
    </xf>
    <xf numFmtId="0" fontId="28" fillId="2" borderId="0" xfId="0" applyFont="1" applyFill="1" applyAlignment="1" applyProtection="1">
      <alignment/>
      <protection/>
    </xf>
    <xf numFmtId="0" fontId="27" fillId="2" borderId="0" xfId="0" applyFont="1" applyFill="1" applyAlignment="1" applyProtection="1">
      <alignment/>
      <protection/>
    </xf>
    <xf numFmtId="0" fontId="3" fillId="0" borderId="0" xfId="20" applyAlignment="1" applyProtection="1">
      <alignment/>
      <protection/>
    </xf>
    <xf numFmtId="0" fontId="40" fillId="0" borderId="0" xfId="0" applyFont="1" applyAlignment="1" applyProtection="1">
      <alignment horizontal="left" indent="2"/>
      <protection/>
    </xf>
    <xf numFmtId="0" fontId="17" fillId="2" borderId="0" xfId="0" applyFont="1" applyFill="1" applyAlignment="1" applyProtection="1">
      <alignment horizontal="left"/>
      <protection/>
    </xf>
    <xf numFmtId="0" fontId="17" fillId="2" borderId="0" xfId="0" applyFont="1" applyFill="1" applyAlignment="1" applyProtection="1">
      <alignment/>
      <protection/>
    </xf>
    <xf numFmtId="44" fontId="0" fillId="0" borderId="0" xfId="17" applyAlignment="1" applyProtection="1">
      <alignment horizontal="left"/>
      <protection/>
    </xf>
    <xf numFmtId="194" fontId="0" fillId="0" borderId="0" xfId="17" applyNumberFormat="1" applyFont="1" applyFill="1" applyAlignment="1">
      <alignment/>
    </xf>
    <xf numFmtId="194" fontId="0" fillId="0" borderId="0" xfId="17" applyNumberFormat="1" applyAlignment="1" applyProtection="1">
      <alignment horizontal="left"/>
      <protection/>
    </xf>
    <xf numFmtId="194" fontId="0" fillId="0" borderId="0" xfId="17" applyNumberFormat="1" applyFill="1" applyAlignment="1">
      <alignment/>
    </xf>
    <xf numFmtId="194" fontId="0" fillId="0" borderId="0" xfId="17" applyNumberFormat="1" applyBorder="1" applyAlignment="1">
      <alignment/>
    </xf>
    <xf numFmtId="4" fontId="0" fillId="0" borderId="0" xfId="17" applyNumberFormat="1" applyAlignment="1" applyProtection="1">
      <alignment horizontal="left"/>
      <protection/>
    </xf>
    <xf numFmtId="165" fontId="0" fillId="0" borderId="0" xfId="21" applyNumberFormat="1" applyFill="1" applyAlignment="1">
      <alignment/>
    </xf>
    <xf numFmtId="0" fontId="10" fillId="2" borderId="0" xfId="0" applyFont="1" applyFill="1" applyAlignment="1" applyProtection="1">
      <alignment horizontal="center"/>
      <protection/>
    </xf>
    <xf numFmtId="0" fontId="7" fillId="2" borderId="0" xfId="0" applyFont="1" applyFill="1" applyAlignment="1" applyProtection="1">
      <alignment horizontal="center"/>
      <protection/>
    </xf>
    <xf numFmtId="180" fontId="7" fillId="2" borderId="0" xfId="15" applyNumberFormat="1" applyFont="1" applyFill="1" applyAlignment="1" applyProtection="1">
      <alignment horizontal="center"/>
      <protection/>
    </xf>
    <xf numFmtId="0" fontId="31" fillId="3" borderId="0" xfId="20" applyFont="1" applyFill="1" applyAlignment="1" applyProtection="1">
      <alignment horizontal="center"/>
      <protection locked="0"/>
    </xf>
    <xf numFmtId="0" fontId="12" fillId="2" borderId="4" xfId="0" applyFont="1" applyFill="1" applyBorder="1" applyAlignment="1" applyProtection="1">
      <alignment horizontal="center" wrapText="1"/>
      <protection/>
    </xf>
    <xf numFmtId="0" fontId="0" fillId="0" borderId="5" xfId="0" applyBorder="1" applyAlignment="1" applyProtection="1">
      <alignment horizontal="center"/>
      <protection/>
    </xf>
    <xf numFmtId="0" fontId="0" fillId="0" borderId="6" xfId="0" applyBorder="1" applyAlignment="1" applyProtection="1">
      <alignment horizontal="center"/>
      <protection/>
    </xf>
    <xf numFmtId="0" fontId="17" fillId="2" borderId="0" xfId="0" applyFont="1" applyFill="1" applyAlignment="1" applyProtection="1">
      <alignment horizontal="center"/>
      <protection/>
    </xf>
    <xf numFmtId="173" fontId="15" fillId="2" borderId="0" xfId="0" applyNumberFormat="1" applyFont="1" applyFill="1" applyBorder="1" applyAlignment="1" applyProtection="1">
      <alignment horizontal="center"/>
      <protection/>
    </xf>
    <xf numFmtId="0" fontId="22" fillId="2" borderId="0" xfId="0" applyFont="1" applyFill="1" applyAlignment="1" applyProtection="1">
      <alignment horizontal="center"/>
      <protection/>
    </xf>
    <xf numFmtId="0" fontId="22" fillId="2" borderId="8" xfId="0" applyFont="1" applyFill="1" applyBorder="1" applyAlignment="1" applyProtection="1">
      <alignment horizontal="center"/>
      <protection/>
    </xf>
    <xf numFmtId="0" fontId="22" fillId="2" borderId="0" xfId="0" applyFont="1" applyFill="1" applyBorder="1" applyAlignment="1" applyProtection="1">
      <alignment horizontal="center" wrapText="1"/>
      <protection/>
    </xf>
    <xf numFmtId="0" fontId="22" fillId="2" borderId="8" xfId="0" applyFont="1" applyFill="1" applyBorder="1" applyAlignment="1" applyProtection="1">
      <alignment horizontal="center" wrapText="1"/>
      <protection/>
    </xf>
    <xf numFmtId="0" fontId="22" fillId="2" borderId="0" xfId="0" applyFont="1" applyFill="1" applyAlignment="1" applyProtection="1">
      <alignment horizontal="center" wrapText="1"/>
      <protection/>
    </xf>
    <xf numFmtId="0" fontId="45" fillId="3" borderId="0" xfId="0" applyFont="1" applyFill="1" applyAlignment="1" applyProtection="1">
      <alignment horizontal="center"/>
      <protection locked="0"/>
    </xf>
    <xf numFmtId="0" fontId="13" fillId="2" borderId="0" xfId="0" applyFont="1" applyFill="1" applyBorder="1" applyAlignment="1" applyProtection="1">
      <alignment horizontal="center"/>
      <protection/>
    </xf>
    <xf numFmtId="0" fontId="24" fillId="2" borderId="0" xfId="0" applyFont="1" applyFill="1" applyAlignment="1" applyProtection="1">
      <alignment horizontal="center" vertical="center" wrapText="1"/>
      <protection/>
    </xf>
    <xf numFmtId="0" fontId="24" fillId="2" borderId="8" xfId="0" applyFont="1" applyFill="1" applyBorder="1" applyAlignment="1" applyProtection="1">
      <alignment horizontal="center" vertical="center" wrapText="1"/>
      <protection/>
    </xf>
    <xf numFmtId="0" fontId="0" fillId="0" borderId="0" xfId="0" applyAlignment="1" applyProtection="1">
      <alignment vertical="center" wrapText="1"/>
      <protection/>
    </xf>
    <xf numFmtId="0" fontId="0" fillId="0" borderId="8" xfId="0" applyBorder="1" applyAlignment="1" applyProtection="1">
      <alignment vertical="center" wrapText="1"/>
      <protection/>
    </xf>
    <xf numFmtId="0" fontId="5" fillId="2" borderId="0" xfId="0" applyFont="1" applyFill="1" applyAlignment="1" applyProtection="1">
      <alignment horizontal="left" wrapText="1"/>
      <protection/>
    </xf>
    <xf numFmtId="0" fontId="7" fillId="2" borderId="0" xfId="0" applyFont="1" applyFill="1" applyAlignment="1" applyProtection="1">
      <alignment horizontal="left" wrapText="1"/>
      <protection/>
    </xf>
    <xf numFmtId="0" fontId="5" fillId="2" borderId="0" xfId="0" applyFont="1" applyFill="1" applyBorder="1" applyAlignment="1" applyProtection="1">
      <alignment horizontal="left" wrapText="1"/>
      <protection/>
    </xf>
    <xf numFmtId="0" fontId="7" fillId="2" borderId="0" xfId="0" applyFont="1" applyFill="1" applyBorder="1" applyAlignment="1" applyProtection="1">
      <alignment horizontal="left" wrapText="1"/>
      <protection/>
    </xf>
    <xf numFmtId="0" fontId="24" fillId="2" borderId="0" xfId="0" applyFont="1" applyFill="1" applyAlignment="1" applyProtection="1">
      <alignment horizontal="center" wrapText="1"/>
      <protection/>
    </xf>
    <xf numFmtId="0" fontId="24" fillId="2" borderId="0" xfId="0" applyFont="1" applyFill="1" applyBorder="1" applyAlignment="1" applyProtection="1">
      <alignment horizontal="center" wrapText="1"/>
      <protection/>
    </xf>
    <xf numFmtId="0" fontId="0" fillId="0" borderId="0" xfId="0" applyAlignment="1" applyProtection="1">
      <alignment wrapText="1"/>
      <protection/>
    </xf>
    <xf numFmtId="0" fontId="45" fillId="3" borderId="0" xfId="0" applyNumberFormat="1" applyFont="1" applyFill="1" applyAlignment="1" applyProtection="1">
      <alignment horizontal="center"/>
      <protection locked="0"/>
    </xf>
    <xf numFmtId="0" fontId="12" fillId="2" borderId="9" xfId="0" applyFont="1" applyFill="1" applyBorder="1" applyAlignment="1" applyProtection="1">
      <alignment horizontal="left" vertical="top" wrapText="1"/>
      <protection/>
    </xf>
    <xf numFmtId="0" fontId="0" fillId="0" borderId="10" xfId="0" applyBorder="1" applyAlignment="1" applyProtection="1">
      <alignment/>
      <protection/>
    </xf>
    <xf numFmtId="0" fontId="0" fillId="0" borderId="11" xfId="0" applyBorder="1" applyAlignment="1" applyProtection="1">
      <alignment/>
      <protection/>
    </xf>
    <xf numFmtId="0" fontId="0" fillId="0" borderId="12" xfId="0" applyBorder="1" applyAlignment="1" applyProtection="1">
      <alignment/>
      <protection/>
    </xf>
    <xf numFmtId="0" fontId="0" fillId="0" borderId="0" xfId="0" applyBorder="1" applyAlignment="1" applyProtection="1">
      <alignment/>
      <protection/>
    </xf>
    <xf numFmtId="0" fontId="0" fillId="0" borderId="8" xfId="0" applyBorder="1" applyAlignment="1" applyProtection="1">
      <alignment/>
      <protection/>
    </xf>
    <xf numFmtId="0" fontId="0" fillId="0" borderId="13" xfId="0" applyBorder="1" applyAlignment="1" applyProtection="1">
      <alignment/>
      <protection/>
    </xf>
    <xf numFmtId="0" fontId="0" fillId="0" borderId="14" xfId="0" applyBorder="1" applyAlignment="1" applyProtection="1">
      <alignment/>
      <protection/>
    </xf>
    <xf numFmtId="0" fontId="0" fillId="0" borderId="15" xfId="0" applyBorder="1" applyAlignment="1" applyProtection="1">
      <alignment/>
      <protection/>
    </xf>
    <xf numFmtId="173" fontId="47" fillId="2" borderId="0" xfId="0" applyNumberFormat="1" applyFont="1" applyFill="1" applyBorder="1" applyAlignment="1" applyProtection="1">
      <alignment horizontal="center" wrapText="1"/>
      <protection/>
    </xf>
    <xf numFmtId="0" fontId="5" fillId="2" borderId="0" xfId="0" applyFont="1" applyFill="1" applyAlignment="1" applyProtection="1">
      <alignment horizontal="left" vertical="center" wrapText="1"/>
      <protection/>
    </xf>
    <xf numFmtId="0" fontId="7" fillId="2" borderId="0" xfId="0" applyFont="1" applyFill="1" applyAlignment="1" applyProtection="1">
      <alignment horizontal="left" vertical="center" wrapText="1"/>
      <protection/>
    </xf>
    <xf numFmtId="0" fontId="0" fillId="0" borderId="0" xfId="0" applyBorder="1" applyAlignment="1" applyProtection="1">
      <alignment horizontal="center" wrapText="1"/>
      <protection/>
    </xf>
    <xf numFmtId="0" fontId="22" fillId="2" borderId="0" xfId="0" applyFont="1" applyFill="1" applyAlignment="1" applyProtection="1">
      <alignment horizontal="center" vertical="center" wrapText="1"/>
      <protection/>
    </xf>
    <xf numFmtId="0" fontId="22" fillId="2" borderId="8" xfId="0" applyFont="1" applyFill="1" applyBorder="1" applyAlignment="1" applyProtection="1">
      <alignment horizontal="center" vertical="center" wrapText="1"/>
      <protection/>
    </xf>
    <xf numFmtId="1" fontId="18" fillId="2" borderId="1" xfId="15" applyNumberFormat="1" applyFont="1" applyFill="1" applyBorder="1" applyAlignment="1" applyProtection="1">
      <alignment horizontal="center"/>
      <protection/>
    </xf>
    <xf numFmtId="3" fontId="8" fillId="2" borderId="0" xfId="0" applyNumberFormat="1" applyFont="1" applyFill="1" applyAlignment="1" applyProtection="1">
      <alignment/>
      <protection/>
    </xf>
    <xf numFmtId="0" fontId="19" fillId="2" borderId="0" xfId="0" applyFont="1" applyFill="1" applyAlignment="1" applyProtection="1">
      <alignment horizontal="center" vertical="top" wrapText="1"/>
      <protection/>
    </xf>
    <xf numFmtId="0" fontId="19" fillId="2" borderId="8" xfId="0" applyFont="1" applyFill="1" applyBorder="1" applyAlignment="1" applyProtection="1">
      <alignment horizontal="center" vertical="top" wrapText="1"/>
      <protection/>
    </xf>
    <xf numFmtId="0" fontId="0" fillId="0" borderId="0" xfId="0" applyAlignment="1">
      <alignment vertical="top" wrapText="1"/>
    </xf>
    <xf numFmtId="0" fontId="0" fillId="0" borderId="8" xfId="0"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485775</xdr:colOff>
      <xdr:row>0</xdr:row>
      <xdr:rowOff>95250</xdr:rowOff>
    </xdr:from>
    <xdr:to>
      <xdr:col>22</xdr:col>
      <xdr:colOff>85725</xdr:colOff>
      <xdr:row>5</xdr:row>
      <xdr:rowOff>47625</xdr:rowOff>
    </xdr:to>
    <xdr:pic>
      <xdr:nvPicPr>
        <xdr:cNvPr id="1" name="Picture 5"/>
        <xdr:cNvPicPr preferRelativeResize="1">
          <a:picLocks noChangeAspect="1"/>
        </xdr:cNvPicPr>
      </xdr:nvPicPr>
      <xdr:blipFill>
        <a:blip r:embed="rId1"/>
        <a:stretch>
          <a:fillRect/>
        </a:stretch>
      </xdr:blipFill>
      <xdr:spPr>
        <a:xfrm>
          <a:off x="11106150" y="95250"/>
          <a:ext cx="2038350" cy="1133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647700</xdr:colOff>
      <xdr:row>0</xdr:row>
      <xdr:rowOff>85725</xdr:rowOff>
    </xdr:from>
    <xdr:to>
      <xdr:col>17</xdr:col>
      <xdr:colOff>352425</xdr:colOff>
      <xdr:row>1</xdr:row>
      <xdr:rowOff>352425</xdr:rowOff>
    </xdr:to>
    <xdr:pic>
      <xdr:nvPicPr>
        <xdr:cNvPr id="1" name="Picture 2"/>
        <xdr:cNvPicPr preferRelativeResize="1">
          <a:picLocks noChangeAspect="1"/>
        </xdr:cNvPicPr>
      </xdr:nvPicPr>
      <xdr:blipFill>
        <a:blip r:embed="rId1"/>
        <a:stretch>
          <a:fillRect/>
        </a:stretch>
      </xdr:blipFill>
      <xdr:spPr>
        <a:xfrm>
          <a:off x="15230475" y="85725"/>
          <a:ext cx="1009650" cy="561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838200</xdr:colOff>
      <xdr:row>0</xdr:row>
      <xdr:rowOff>123825</xdr:rowOff>
    </xdr:from>
    <xdr:to>
      <xdr:col>16</xdr:col>
      <xdr:colOff>457200</xdr:colOff>
      <xdr:row>2</xdr:row>
      <xdr:rowOff>295275</xdr:rowOff>
    </xdr:to>
    <xdr:pic>
      <xdr:nvPicPr>
        <xdr:cNvPr id="1" name="Picture 2"/>
        <xdr:cNvPicPr preferRelativeResize="1">
          <a:picLocks noChangeAspect="1"/>
        </xdr:cNvPicPr>
      </xdr:nvPicPr>
      <xdr:blipFill>
        <a:blip r:embed="rId1"/>
        <a:stretch>
          <a:fillRect/>
        </a:stretch>
      </xdr:blipFill>
      <xdr:spPr>
        <a:xfrm>
          <a:off x="15125700" y="123825"/>
          <a:ext cx="1009650" cy="561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2305050</xdr:colOff>
      <xdr:row>0</xdr:row>
      <xdr:rowOff>142875</xdr:rowOff>
    </xdr:from>
    <xdr:to>
      <xdr:col>15</xdr:col>
      <xdr:colOff>1019175</xdr:colOff>
      <xdr:row>2</xdr:row>
      <xdr:rowOff>257175</xdr:rowOff>
    </xdr:to>
    <xdr:pic>
      <xdr:nvPicPr>
        <xdr:cNvPr id="1" name="Picture 2"/>
        <xdr:cNvPicPr preferRelativeResize="1">
          <a:picLocks noChangeAspect="1"/>
        </xdr:cNvPicPr>
      </xdr:nvPicPr>
      <xdr:blipFill>
        <a:blip r:embed="rId1"/>
        <a:stretch>
          <a:fillRect/>
        </a:stretch>
      </xdr:blipFill>
      <xdr:spPr>
        <a:xfrm>
          <a:off x="14468475" y="142875"/>
          <a:ext cx="1019175"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ewhomesbonus@communities.gsi.gov.u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communities.gov.uk/documents/housing/xls/152924.xls" TargetMode="External" /><Relationship Id="rId2" Type="http://schemas.openxmlformats.org/officeDocument/2006/relationships/hyperlink" Target="http://www.communities.gov.uk/documents/housing/xls/1406068.xls" TargetMode="Externa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pageSetUpPr fitToPage="1"/>
  </sheetPr>
  <dimension ref="B2:Q32"/>
  <sheetViews>
    <sheetView showRowColHeaders="0" tabSelected="1" zoomScale="75" zoomScaleNormal="75" workbookViewId="0" topLeftCell="A1">
      <selection activeCell="I14" sqref="I14"/>
    </sheetView>
  </sheetViews>
  <sheetFormatPr defaultColWidth="9.140625" defaultRowHeight="12.75"/>
  <cols>
    <col min="1" max="1" width="3.8515625" style="130" customWidth="1"/>
    <col min="2" max="16384" width="9.140625" style="130" customWidth="1"/>
  </cols>
  <sheetData>
    <row r="1" ht="12.75"/>
    <row r="2" spans="3:6" ht="36">
      <c r="C2" s="42"/>
      <c r="D2" s="142" t="s">
        <v>464</v>
      </c>
      <c r="E2" s="44"/>
      <c r="F2" s="44"/>
    </row>
    <row r="3" ht="12.75"/>
    <row r="4" ht="12.75"/>
    <row r="5" ht="18.75">
      <c r="C5" s="131" t="s">
        <v>473</v>
      </c>
    </row>
    <row r="6" ht="12.75"/>
    <row r="7" ht="18.75">
      <c r="C7" s="131" t="s">
        <v>461</v>
      </c>
    </row>
    <row r="9" spans="5:15" ht="12.75">
      <c r="E9" s="132"/>
      <c r="F9" s="132"/>
      <c r="G9" s="132"/>
      <c r="H9" s="132"/>
      <c r="I9" s="132"/>
      <c r="J9" s="132"/>
      <c r="K9" s="132"/>
      <c r="L9" s="132"/>
      <c r="M9" s="132"/>
      <c r="N9" s="132"/>
      <c r="O9" s="132"/>
    </row>
    <row r="10" spans="5:17" ht="12.75" customHeight="1">
      <c r="E10" s="133"/>
      <c r="F10" s="133"/>
      <c r="G10" s="133"/>
      <c r="H10" s="133"/>
      <c r="I10" s="133"/>
      <c r="J10" s="133"/>
      <c r="K10" s="133"/>
      <c r="L10" s="133"/>
      <c r="M10" s="134"/>
      <c r="N10" s="134"/>
      <c r="O10" s="134"/>
      <c r="P10" s="41"/>
      <c r="Q10" s="41"/>
    </row>
    <row r="11" spans="4:17" ht="21" customHeight="1">
      <c r="D11" s="135"/>
      <c r="E11" s="154" t="s">
        <v>348</v>
      </c>
      <c r="F11" s="154"/>
      <c r="G11" s="154"/>
      <c r="H11" s="154"/>
      <c r="I11" s="154"/>
      <c r="J11" s="154"/>
      <c r="K11" s="154"/>
      <c r="L11" s="154"/>
      <c r="M11" s="154"/>
      <c r="N11" s="154"/>
      <c r="O11" s="154"/>
      <c r="P11" s="41"/>
      <c r="Q11" s="41"/>
    </row>
    <row r="12" spans="4:17" ht="21" customHeight="1">
      <c r="D12" s="135"/>
      <c r="E12" s="136"/>
      <c r="F12" s="136"/>
      <c r="G12" s="136"/>
      <c r="H12" s="136"/>
      <c r="I12" s="136"/>
      <c r="J12" s="136"/>
      <c r="K12" s="136"/>
      <c r="L12" s="136"/>
      <c r="M12" s="137"/>
      <c r="N12" s="137"/>
      <c r="O12" s="134"/>
      <c r="P12" s="41"/>
      <c r="Q12" s="41"/>
    </row>
    <row r="13" spans="4:17" ht="21">
      <c r="D13" s="135"/>
      <c r="E13" s="138"/>
      <c r="F13" s="138"/>
      <c r="G13" s="138"/>
      <c r="H13" s="138"/>
      <c r="I13" s="138"/>
      <c r="J13" s="138"/>
      <c r="K13" s="138"/>
      <c r="L13" s="138"/>
      <c r="M13" s="138"/>
      <c r="N13" s="138"/>
      <c r="O13" s="139"/>
      <c r="P13" s="41"/>
      <c r="Q13" s="41"/>
    </row>
    <row r="14" spans="4:17" ht="21">
      <c r="D14" s="135"/>
      <c r="E14" s="138"/>
      <c r="F14" s="138"/>
      <c r="G14" s="138"/>
      <c r="H14" s="138"/>
      <c r="I14" s="22"/>
      <c r="J14" s="138"/>
      <c r="K14" s="138"/>
      <c r="L14" s="138"/>
      <c r="M14" s="138"/>
      <c r="N14" s="138"/>
      <c r="O14" s="139"/>
      <c r="P14" s="41"/>
      <c r="Q14" s="41"/>
    </row>
    <row r="15" spans="4:17" ht="21">
      <c r="D15" s="135"/>
      <c r="E15" s="138"/>
      <c r="F15" s="138"/>
      <c r="G15" s="138"/>
      <c r="H15" s="138"/>
      <c r="I15" s="138"/>
      <c r="J15" s="138"/>
      <c r="K15" s="138"/>
      <c r="L15" s="138"/>
      <c r="M15" s="138"/>
      <c r="N15" s="138"/>
      <c r="O15" s="139"/>
      <c r="P15" s="41"/>
      <c r="Q15" s="41"/>
    </row>
    <row r="16" spans="4:17" ht="21" customHeight="1">
      <c r="D16" s="135"/>
      <c r="E16" s="136"/>
      <c r="F16" s="136"/>
      <c r="G16" s="136"/>
      <c r="H16" s="136"/>
      <c r="I16" s="136"/>
      <c r="J16" s="136"/>
      <c r="K16" s="136"/>
      <c r="L16" s="136"/>
      <c r="M16" s="137"/>
      <c r="N16" s="137"/>
      <c r="O16" s="134"/>
      <c r="P16" s="41"/>
      <c r="Q16" s="41"/>
    </row>
    <row r="17" spans="4:17" ht="21" customHeight="1">
      <c r="D17" s="135"/>
      <c r="E17" s="154" t="s">
        <v>349</v>
      </c>
      <c r="F17" s="154"/>
      <c r="G17" s="154"/>
      <c r="H17" s="154"/>
      <c r="I17" s="154"/>
      <c r="J17" s="154"/>
      <c r="K17" s="154"/>
      <c r="L17" s="154"/>
      <c r="M17" s="154"/>
      <c r="N17" s="154"/>
      <c r="O17" s="154"/>
      <c r="P17" s="41"/>
      <c r="Q17" s="41"/>
    </row>
    <row r="18" spans="4:17" ht="21" customHeight="1">
      <c r="D18" s="135"/>
      <c r="E18" s="136"/>
      <c r="F18" s="136"/>
      <c r="G18" s="136"/>
      <c r="H18" s="136"/>
      <c r="I18" s="136"/>
      <c r="J18" s="136"/>
      <c r="K18" s="136"/>
      <c r="L18" s="136"/>
      <c r="M18" s="137"/>
      <c r="N18" s="137"/>
      <c r="O18" s="134"/>
      <c r="P18" s="41"/>
      <c r="Q18" s="41"/>
    </row>
    <row r="19" spans="4:17" ht="21">
      <c r="D19" s="135"/>
      <c r="E19" s="138"/>
      <c r="F19" s="138"/>
      <c r="G19" s="138"/>
      <c r="H19" s="138"/>
      <c r="I19" s="138"/>
      <c r="J19" s="138"/>
      <c r="K19" s="138"/>
      <c r="L19" s="138"/>
      <c r="M19" s="138"/>
      <c r="N19" s="138"/>
      <c r="O19" s="139"/>
      <c r="P19" s="41"/>
      <c r="Q19" s="41"/>
    </row>
    <row r="20" spans="4:17" ht="21">
      <c r="D20" s="135"/>
      <c r="E20" s="138"/>
      <c r="F20" s="138"/>
      <c r="G20" s="138"/>
      <c r="H20" s="138"/>
      <c r="I20" s="138"/>
      <c r="J20" s="138"/>
      <c r="K20" s="138"/>
      <c r="L20" s="138"/>
      <c r="M20" s="138"/>
      <c r="N20" s="138"/>
      <c r="O20" s="139"/>
      <c r="P20" s="41"/>
      <c r="Q20" s="41"/>
    </row>
    <row r="21" spans="4:17" ht="21">
      <c r="D21" s="135"/>
      <c r="E21" s="138"/>
      <c r="F21" s="138"/>
      <c r="G21" s="138"/>
      <c r="H21" s="138"/>
      <c r="I21" s="138"/>
      <c r="J21" s="138"/>
      <c r="K21" s="138"/>
      <c r="L21" s="138"/>
      <c r="M21" s="138"/>
      <c r="N21" s="138"/>
      <c r="O21" s="139"/>
      <c r="P21" s="41"/>
      <c r="Q21" s="41"/>
    </row>
    <row r="22" spans="4:17" ht="21" customHeight="1">
      <c r="D22" s="135"/>
      <c r="E22" s="136"/>
      <c r="F22" s="136"/>
      <c r="G22" s="136"/>
      <c r="H22" s="136"/>
      <c r="I22" s="136"/>
      <c r="J22" s="136"/>
      <c r="K22" s="136"/>
      <c r="L22" s="136"/>
      <c r="M22" s="136"/>
      <c r="N22" s="136"/>
      <c r="O22" s="133"/>
      <c r="P22" s="41"/>
      <c r="Q22" s="41"/>
    </row>
    <row r="23" spans="4:17" ht="21" customHeight="1">
      <c r="D23" s="135"/>
      <c r="E23" s="136"/>
      <c r="F23" s="154" t="s">
        <v>450</v>
      </c>
      <c r="G23" s="154"/>
      <c r="H23" s="154"/>
      <c r="I23" s="154"/>
      <c r="J23" s="154"/>
      <c r="K23" s="154"/>
      <c r="L23" s="154"/>
      <c r="M23" s="154"/>
      <c r="N23" s="154"/>
      <c r="O23" s="136"/>
      <c r="P23" s="41"/>
      <c r="Q23" s="41"/>
    </row>
    <row r="24" spans="4:17" ht="21" customHeight="1">
      <c r="D24" s="135"/>
      <c r="E24" s="136"/>
      <c r="F24" s="136"/>
      <c r="G24" s="136"/>
      <c r="H24" s="136"/>
      <c r="I24" s="136"/>
      <c r="J24" s="136"/>
      <c r="K24" s="136"/>
      <c r="L24" s="136"/>
      <c r="M24" s="136"/>
      <c r="N24" s="136"/>
      <c r="O24" s="133"/>
      <c r="P24" s="41"/>
      <c r="Q24" s="41"/>
    </row>
    <row r="25" spans="4:17" ht="18.75" customHeight="1">
      <c r="D25" s="135"/>
      <c r="E25" s="71"/>
      <c r="F25" s="71"/>
      <c r="G25" s="71"/>
      <c r="H25" s="71"/>
      <c r="I25" s="71"/>
      <c r="J25" s="71"/>
      <c r="K25" s="71"/>
      <c r="L25" s="71"/>
      <c r="M25" s="71"/>
      <c r="N25" s="71"/>
      <c r="O25" s="41"/>
      <c r="P25" s="41"/>
      <c r="Q25" s="41"/>
    </row>
    <row r="26" spans="4:16" s="41" customFormat="1" ht="27.75" customHeight="1">
      <c r="D26" s="155" t="s">
        <v>449</v>
      </c>
      <c r="E26" s="156"/>
      <c r="F26" s="156"/>
      <c r="G26" s="156"/>
      <c r="H26" s="156"/>
      <c r="I26" s="156"/>
      <c r="J26" s="156"/>
      <c r="K26" s="156"/>
      <c r="L26" s="156"/>
      <c r="M26" s="156"/>
      <c r="N26" s="156"/>
      <c r="O26" s="156"/>
      <c r="P26" s="157"/>
    </row>
    <row r="27" spans="2:14" s="41" customFormat="1" ht="19.5" customHeight="1">
      <c r="B27" s="107"/>
      <c r="C27" s="107"/>
      <c r="D27" s="107"/>
      <c r="E27" s="107"/>
      <c r="F27" s="107"/>
      <c r="G27" s="107"/>
      <c r="H27" s="107"/>
      <c r="I27" s="107"/>
      <c r="J27" s="107"/>
      <c r="K27" s="107"/>
      <c r="L27" s="107"/>
      <c r="M27" s="107"/>
      <c r="N27" s="107"/>
    </row>
    <row r="29" ht="15.75">
      <c r="B29" s="119" t="s">
        <v>402</v>
      </c>
    </row>
    <row r="30" ht="12.75">
      <c r="B30" s="140" t="s">
        <v>353</v>
      </c>
    </row>
    <row r="32" ht="12.75">
      <c r="B32" s="141"/>
    </row>
  </sheetData>
  <sheetProtection sheet="1" objects="1" scenarios="1" selectLockedCells="1"/>
  <mergeCells count="4">
    <mergeCell ref="F23:N23"/>
    <mergeCell ref="E17:O17"/>
    <mergeCell ref="E11:O11"/>
    <mergeCell ref="D26:P26"/>
  </mergeCells>
  <hyperlinks>
    <hyperlink ref="E11" location="'Total net additions'!C13" tooltip="If you know the total number of housing units delivered in one year" display="Estimate payments using total net additions"/>
    <hyperlink ref="E17" location="'Net additions by band'!C14" display="Estimate payments using housing units by band"/>
    <hyperlink ref="F23" location="'2009 10 net additions'!C12" display="Estimate payments would have received based on 2009/10 delivery"/>
    <hyperlink ref="E11:L11" location="'Total net additions'!A3" tooltip="If you know the total number of housing units to be delivered annually, click here" display="Estimate payments using total net additions"/>
    <hyperlink ref="E17:M17" location="'Net additions by band'!A3" tooltip="If you know the number of housing units to be delivered annually by council tax band, click here" display="Estimate of payments based on housing delivery split by band"/>
    <hyperlink ref="F23:N23" location="'CTB data'!A5" tooltip="If you would like to know the payments received under the New Homes Bonus, based on 2009/10 housing delivery, click here" display="Provisional allocations based on October 09-10 delivery"/>
    <hyperlink ref="B30" r:id="rId1" display="newhomesbonus@communities.gsi.gov.uk"/>
    <hyperlink ref="E11:O11" location="'Total net additions'!A4" tooltip="If you know the total number of housing units to be delivered annually, click here" display="Estimate of payments based on overall housing delivery"/>
    <hyperlink ref="E17:O17" location="'Net additions by band'!A5" tooltip="If you know the number of housing units to be delivered annually by council tax band, click here" display="Estimate of payments based on housing delivery split by band"/>
  </hyperlinks>
  <printOptions/>
  <pageMargins left="0.75" right="0.75" top="1" bottom="1" header="0.5" footer="0.5"/>
  <pageSetup fitToHeight="1" fitToWidth="1" horizontalDpi="600" verticalDpi="600" orientation="landscape" paperSize="9" scale="64" r:id="rId3"/>
  <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B2:R398"/>
  <sheetViews>
    <sheetView showRowColHeaders="0" zoomScale="75" zoomScaleNormal="75" workbookViewId="0" topLeftCell="A1">
      <selection activeCell="P4" sqref="P4"/>
    </sheetView>
  </sheetViews>
  <sheetFormatPr defaultColWidth="9.140625" defaultRowHeight="12.75"/>
  <cols>
    <col min="1" max="1" width="4.421875" style="41" customWidth="1"/>
    <col min="2" max="2" width="25.421875" style="41" customWidth="1"/>
    <col min="3" max="3" width="29.7109375" style="41" customWidth="1"/>
    <col min="4" max="4" width="10.57421875" style="41" customWidth="1"/>
    <col min="5" max="5" width="10.421875" style="41" customWidth="1"/>
    <col min="6" max="6" width="10.57421875" style="41" customWidth="1"/>
    <col min="7" max="7" width="10.8515625" style="41" customWidth="1"/>
    <col min="8" max="8" width="10.7109375" style="41" customWidth="1"/>
    <col min="9" max="9" width="10.421875" style="41" customWidth="1"/>
    <col min="10" max="10" width="10.00390625" style="41" customWidth="1"/>
    <col min="11" max="11" width="10.28125" style="41" customWidth="1"/>
    <col min="12" max="12" width="11.421875" style="41" customWidth="1"/>
    <col min="13" max="14" width="5.140625" style="41" customWidth="1"/>
    <col min="15" max="15" width="21.140625" style="41" customWidth="1"/>
    <col min="16" max="16" width="32.421875" style="41" customWidth="1"/>
    <col min="17" max="17" width="19.57421875" style="41" customWidth="1"/>
    <col min="18" max="18" width="15.57421875" style="41" customWidth="1"/>
    <col min="19" max="19" width="37.140625" style="41" customWidth="1"/>
    <col min="20" max="20" width="24.00390625" style="41" customWidth="1"/>
    <col min="21" max="22" width="9.28125" style="41" bestFit="1" customWidth="1"/>
    <col min="23" max="16384" width="9.140625" style="41" customWidth="1"/>
  </cols>
  <sheetData>
    <row r="1" ht="23.25" customHeight="1"/>
    <row r="2" spans="2:6" ht="44.25" customHeight="1">
      <c r="B2" s="158" t="s">
        <v>464</v>
      </c>
      <c r="C2" s="158"/>
      <c r="D2" s="158"/>
      <c r="E2" s="158"/>
      <c r="F2" s="44"/>
    </row>
    <row r="3" spans="2:6" ht="18" customHeight="1">
      <c r="B3" s="43"/>
      <c r="C3" s="43"/>
      <c r="D3" s="43"/>
      <c r="E3" s="44"/>
      <c r="F3" s="44"/>
    </row>
    <row r="4" spans="2:16" ht="37.5" customHeight="1">
      <c r="B4" s="165" t="s">
        <v>463</v>
      </c>
      <c r="C4" s="165"/>
      <c r="D4" s="152" t="s">
        <v>357</v>
      </c>
      <c r="E4" s="152"/>
      <c r="F4" s="152"/>
      <c r="G4" s="152"/>
      <c r="H4" s="46" t="str">
        <f>VLOOKUP($B$4,Data!$C$2:$I$358,3,0)</f>
        <v>-</v>
      </c>
      <c r="M4" s="166"/>
      <c r="N4" s="166"/>
      <c r="O4" s="166"/>
      <c r="P4" s="19" t="s">
        <v>354</v>
      </c>
    </row>
    <row r="5" spans="3:15" ht="19.5" customHeight="1">
      <c r="C5" s="71"/>
      <c r="D5" s="152" t="s">
        <v>372</v>
      </c>
      <c r="E5" s="152"/>
      <c r="F5" s="152"/>
      <c r="G5" s="152"/>
      <c r="H5" s="50">
        <f>VLOOKUP($B$4,Data!$C$2:$BF$358,56,0)</f>
        <v>0</v>
      </c>
      <c r="M5" s="49"/>
      <c r="N5" s="49"/>
      <c r="O5" s="49"/>
    </row>
    <row r="6" spans="2:17" ht="21" customHeight="1">
      <c r="B6" s="151"/>
      <c r="C6" s="151"/>
      <c r="D6" s="152" t="s">
        <v>358</v>
      </c>
      <c r="E6" s="152"/>
      <c r="F6" s="152"/>
      <c r="G6" s="152"/>
      <c r="H6" s="50" t="str">
        <f>VLOOKUP($B$4,Data!$C$2:$I$358,7,0)</f>
        <v>-</v>
      </c>
      <c r="M6" s="51"/>
      <c r="N6" s="51"/>
      <c r="P6" s="55"/>
      <c r="Q6" s="53"/>
    </row>
    <row r="7" spans="4:17" ht="18.75" customHeight="1">
      <c r="D7" s="152" t="s">
        <v>365</v>
      </c>
      <c r="E7" s="152"/>
      <c r="F7" s="152"/>
      <c r="G7" s="152"/>
      <c r="H7" s="50" t="str">
        <f>VLOOKUP($B$4,Data!$C$2:$I$358,6,0)</f>
        <v>-</v>
      </c>
      <c r="I7" s="54"/>
      <c r="J7" s="54"/>
      <c r="K7" s="54"/>
      <c r="P7" s="55"/>
      <c r="Q7" s="55"/>
    </row>
    <row r="8" spans="4:18" ht="19.5" customHeight="1">
      <c r="D8" s="152" t="s">
        <v>447</v>
      </c>
      <c r="E8" s="152"/>
      <c r="F8" s="152"/>
      <c r="G8" s="152"/>
      <c r="H8" s="56" t="str">
        <f>VLOOKUP($B$4,Data!$C$2:$I$358,4,0)</f>
        <v>-</v>
      </c>
      <c r="P8" s="49"/>
      <c r="Q8" s="49"/>
      <c r="R8" s="49"/>
    </row>
    <row r="9" spans="10:18" ht="26.25">
      <c r="J9" s="57"/>
      <c r="K9" s="57"/>
      <c r="O9" s="49"/>
      <c r="P9" s="58"/>
      <c r="Q9" s="59"/>
      <c r="R9" s="60"/>
    </row>
    <row r="10" spans="3:18" ht="38.25" customHeight="1">
      <c r="C10" s="61" t="s">
        <v>1</v>
      </c>
      <c r="D10" s="62" t="s">
        <v>2</v>
      </c>
      <c r="E10" s="62" t="s">
        <v>3</v>
      </c>
      <c r="F10" s="62" t="s">
        <v>4</v>
      </c>
      <c r="G10" s="62" t="s">
        <v>5</v>
      </c>
      <c r="H10" s="62" t="s">
        <v>6</v>
      </c>
      <c r="I10" s="62" t="s">
        <v>7</v>
      </c>
      <c r="J10" s="62" t="s">
        <v>8</v>
      </c>
      <c r="K10" s="62" t="s">
        <v>9</v>
      </c>
      <c r="L10" s="62" t="s">
        <v>338</v>
      </c>
      <c r="O10" s="63"/>
      <c r="P10" s="64" t="s">
        <v>401</v>
      </c>
      <c r="Q10" s="99"/>
      <c r="R10" s="66"/>
    </row>
    <row r="11" spans="3:18" ht="40.5" customHeight="1">
      <c r="C11" s="67" t="s">
        <v>479</v>
      </c>
      <c r="D11" s="68">
        <f>VLOOKUP($B$4,Data!$C$3:$R$358,9,0)</f>
        <v>0</v>
      </c>
      <c r="E11" s="68">
        <f>VLOOKUP($B$4,Data!$C$3:$R$358,10,0)</f>
        <v>0</v>
      </c>
      <c r="F11" s="68">
        <f>VLOOKUP($B$4,Data!$C$3:$R$358,11,0)</f>
        <v>0</v>
      </c>
      <c r="G11" s="68">
        <f>VLOOKUP($B$4,Data!$C$3:$R$358,12,0)</f>
        <v>0</v>
      </c>
      <c r="H11" s="68">
        <f>VLOOKUP($B$4,Data!$C$3:$R$358,13,0)</f>
        <v>0</v>
      </c>
      <c r="I11" s="120">
        <f>VLOOKUP($B$4,Data!$C$3:$R$358,14,0)</f>
        <v>0</v>
      </c>
      <c r="J11" s="120">
        <f>VLOOKUP($B$4,Data!$C$3:$R$358,15,0)</f>
        <v>0</v>
      </c>
      <c r="K11" s="120">
        <f>VLOOKUP($B$4,Data!$C$3:$R$358,16,0)</f>
        <v>0</v>
      </c>
      <c r="L11" s="100" t="str">
        <f>H4</f>
        <v>-</v>
      </c>
      <c r="O11" s="70" t="s">
        <v>453</v>
      </c>
      <c r="P11" s="71"/>
      <c r="Q11" s="70" t="s">
        <v>452</v>
      </c>
      <c r="R11" s="121"/>
    </row>
    <row r="12" spans="3:18" ht="54" customHeight="1">
      <c r="C12" s="67" t="s">
        <v>356</v>
      </c>
      <c r="D12" s="153">
        <v>959.48</v>
      </c>
      <c r="E12" s="153">
        <v>1119.3933333333334</v>
      </c>
      <c r="F12" s="153">
        <v>1279.3066666666666</v>
      </c>
      <c r="G12" s="153">
        <v>1439.22</v>
      </c>
      <c r="H12" s="153">
        <v>1759.0466666666669</v>
      </c>
      <c r="I12" s="153">
        <v>2078.8733333333334</v>
      </c>
      <c r="J12" s="153">
        <v>2398.7</v>
      </c>
      <c r="K12" s="153">
        <v>2878.44</v>
      </c>
      <c r="L12" s="45"/>
      <c r="O12" s="73">
        <f>O13*O23</f>
        <v>0</v>
      </c>
      <c r="Q12" s="101">
        <f>Q13*Q23</f>
        <v>0</v>
      </c>
      <c r="R12" s="121"/>
    </row>
    <row r="13" spans="2:18" ht="8.25" customHeight="1" thickBot="1">
      <c r="B13" s="74"/>
      <c r="C13" s="75"/>
      <c r="D13" s="122"/>
      <c r="E13" s="122"/>
      <c r="F13" s="122"/>
      <c r="G13" s="122"/>
      <c r="H13" s="122"/>
      <c r="I13" s="122"/>
      <c r="J13" s="122"/>
      <c r="K13" s="122"/>
      <c r="L13" s="45"/>
      <c r="O13" s="102">
        <f>IF(P22&gt;0,P22,0)</f>
        <v>0</v>
      </c>
      <c r="P13" s="76"/>
      <c r="Q13" s="103">
        <f>IF(P22&gt;0,P22,0)</f>
        <v>0</v>
      </c>
      <c r="R13" s="123"/>
    </row>
    <row r="14" spans="2:18" ht="38.25" customHeight="1" thickBot="1">
      <c r="B14" s="167" t="s">
        <v>371</v>
      </c>
      <c r="C14" s="168"/>
      <c r="D14" s="20">
        <v>0</v>
      </c>
      <c r="E14" s="122"/>
      <c r="F14" s="122"/>
      <c r="G14" s="122"/>
      <c r="H14" s="122"/>
      <c r="I14" s="122"/>
      <c r="J14" s="122"/>
      <c r="K14" s="122"/>
      <c r="L14" s="45"/>
      <c r="O14" s="76"/>
      <c r="P14" s="76"/>
      <c r="Q14" s="76"/>
      <c r="R14" s="123"/>
    </row>
    <row r="15" spans="2:18" ht="39.75" customHeight="1" thickBot="1">
      <c r="B15" s="169"/>
      <c r="C15" s="170"/>
      <c r="D15" s="124">
        <f>$D$14*D11</f>
        <v>0</v>
      </c>
      <c r="E15" s="124">
        <f aca="true" t="shared" si="0" ref="E15:K15">$D$14*E11</f>
        <v>0</v>
      </c>
      <c r="F15" s="124">
        <f t="shared" si="0"/>
        <v>0</v>
      </c>
      <c r="G15" s="124">
        <f t="shared" si="0"/>
        <v>0</v>
      </c>
      <c r="H15" s="124">
        <f t="shared" si="0"/>
        <v>0</v>
      </c>
      <c r="I15" s="124">
        <f t="shared" si="0"/>
        <v>0</v>
      </c>
      <c r="J15" s="124">
        <f t="shared" si="0"/>
        <v>0</v>
      </c>
      <c r="K15" s="194">
        <f t="shared" si="0"/>
        <v>0</v>
      </c>
      <c r="L15" s="50">
        <f>D14</f>
        <v>0</v>
      </c>
      <c r="O15" s="63"/>
      <c r="P15" s="64" t="s">
        <v>445</v>
      </c>
      <c r="Q15" s="104"/>
      <c r="R15" s="123"/>
    </row>
    <row r="16" spans="2:18" ht="6" customHeight="1">
      <c r="B16" s="78"/>
      <c r="C16" s="75"/>
      <c r="D16" s="46"/>
      <c r="E16" s="46"/>
      <c r="F16" s="46"/>
      <c r="G16" s="46"/>
      <c r="H16" s="46"/>
      <c r="I16" s="46"/>
      <c r="J16" s="46"/>
      <c r="K16" s="46"/>
      <c r="L16" s="45"/>
      <c r="O16" s="105"/>
      <c r="P16" s="49"/>
      <c r="Q16" s="55"/>
      <c r="R16" s="121"/>
    </row>
    <row r="17" spans="2:18" ht="6.75" customHeight="1" thickBot="1">
      <c r="B17" s="106"/>
      <c r="C17" s="78"/>
      <c r="L17" s="119"/>
      <c r="P17" s="107"/>
      <c r="Q17" s="49"/>
      <c r="R17" s="121"/>
    </row>
    <row r="18" spans="2:18" ht="37.5" customHeight="1" thickBot="1">
      <c r="B18" s="162" t="s">
        <v>465</v>
      </c>
      <c r="C18" s="163"/>
      <c r="D18" s="15">
        <v>0</v>
      </c>
      <c r="E18" s="85"/>
      <c r="F18" s="85"/>
      <c r="G18" s="85"/>
      <c r="H18" s="85"/>
      <c r="I18" s="85"/>
      <c r="J18" s="85"/>
      <c r="K18" s="85"/>
      <c r="L18" s="50">
        <f>D18</f>
        <v>0</v>
      </c>
      <c r="O18" s="70" t="s">
        <v>453</v>
      </c>
      <c r="P18" s="108"/>
      <c r="Q18" s="70" t="s">
        <v>452</v>
      </c>
      <c r="R18" s="108"/>
    </row>
    <row r="19" spans="2:18" ht="12.75" customHeight="1" thickBot="1">
      <c r="B19" s="109"/>
      <c r="C19" s="78"/>
      <c r="D19" s="42"/>
      <c r="E19" s="42"/>
      <c r="F19" s="42"/>
      <c r="G19" s="42"/>
      <c r="H19" s="42"/>
      <c r="I19" s="42"/>
      <c r="J19" s="42"/>
      <c r="K19" s="42"/>
      <c r="L19" s="45"/>
      <c r="O19" s="108"/>
      <c r="P19" s="108"/>
      <c r="Q19" s="108"/>
      <c r="R19" s="108"/>
    </row>
    <row r="20" spans="2:18" ht="37.5" customHeight="1" thickBot="1">
      <c r="B20" s="164" t="s">
        <v>455</v>
      </c>
      <c r="C20" s="163"/>
      <c r="D20" s="16">
        <v>0</v>
      </c>
      <c r="E20" s="16">
        <v>0</v>
      </c>
      <c r="F20" s="16">
        <v>0</v>
      </c>
      <c r="G20" s="16">
        <v>0</v>
      </c>
      <c r="H20" s="16">
        <v>0</v>
      </c>
      <c r="I20" s="16">
        <v>0</v>
      </c>
      <c r="J20" s="16">
        <v>0</v>
      </c>
      <c r="K20" s="16">
        <v>0</v>
      </c>
      <c r="L20" s="50">
        <f>SUM(D20:K20)</f>
        <v>0</v>
      </c>
      <c r="O20" s="110">
        <f>O12*6</f>
        <v>0</v>
      </c>
      <c r="P20" s="108"/>
      <c r="Q20" s="110">
        <f>Q12*6</f>
        <v>0</v>
      </c>
      <c r="R20" s="108"/>
    </row>
    <row r="21" spans="2:18" ht="14.25" customHeight="1" thickBot="1">
      <c r="B21" s="78"/>
      <c r="C21" s="78"/>
      <c r="D21" s="42"/>
      <c r="E21" s="42"/>
      <c r="F21" s="42"/>
      <c r="G21" s="42"/>
      <c r="H21" s="42"/>
      <c r="I21" s="42"/>
      <c r="J21" s="42"/>
      <c r="K21" s="42"/>
      <c r="L21" s="45"/>
      <c r="O21" s="105"/>
      <c r="P21" s="49"/>
      <c r="Q21" s="55"/>
      <c r="R21" s="49"/>
    </row>
    <row r="22" spans="2:18" ht="38.25" customHeight="1" thickBot="1">
      <c r="B22" s="160" t="s">
        <v>469</v>
      </c>
      <c r="C22" s="161"/>
      <c r="D22" s="16">
        <v>0</v>
      </c>
      <c r="E22" s="85"/>
      <c r="F22" s="85"/>
      <c r="G22" s="85"/>
      <c r="H22" s="85"/>
      <c r="I22" s="85"/>
      <c r="J22" s="85"/>
      <c r="K22" s="85"/>
      <c r="L22" s="50">
        <f>D22</f>
        <v>0</v>
      </c>
      <c r="O22" s="105"/>
      <c r="P22" s="111">
        <f>((((D12*D15)+(E12*E15)+(F12*F15)+(G12*G15)+(H12*H15)+(I12*I15)+(J12*J15)+(K12*K15)+(D18*350)+(D20*D12)+(E20*E12)+(F20*F12)+(G20*G12)+(H20*H12)+(I20*I12)+(J20*J12)+(K20*K12)+(D22*(D12+350)))))</f>
        <v>0</v>
      </c>
      <c r="Q22" s="112"/>
      <c r="R22" s="49"/>
    </row>
    <row r="23" spans="2:18" ht="23.25">
      <c r="B23" s="113"/>
      <c r="C23" s="114"/>
      <c r="D23" s="115"/>
      <c r="E23" s="115"/>
      <c r="F23" s="115"/>
      <c r="G23" s="115"/>
      <c r="H23" s="115"/>
      <c r="I23" s="115"/>
      <c r="J23" s="115"/>
      <c r="K23" s="115"/>
      <c r="L23" s="116"/>
      <c r="M23" s="49"/>
      <c r="N23" s="49"/>
      <c r="O23" s="125">
        <f>(VLOOKUP($B$4,Data!$C$3:$BL$358,61,0))</f>
        <v>0</v>
      </c>
      <c r="P23" s="82"/>
      <c r="Q23" s="125">
        <f>(VLOOKUP($B$4,Data!$C$3:$BL$358,62,0))</f>
        <v>0</v>
      </c>
      <c r="R23" s="82"/>
    </row>
    <row r="24" spans="2:18" ht="23.25">
      <c r="B24" s="49"/>
      <c r="C24" s="114"/>
      <c r="D24" s="118"/>
      <c r="E24" s="115"/>
      <c r="F24" s="115"/>
      <c r="G24" s="115"/>
      <c r="H24" s="115"/>
      <c r="I24" s="115"/>
      <c r="J24" s="115"/>
      <c r="K24" s="115"/>
      <c r="L24" s="116"/>
      <c r="M24" s="49"/>
      <c r="N24" s="49"/>
      <c r="O24" s="82"/>
      <c r="P24" s="82"/>
      <c r="Q24" s="82"/>
      <c r="R24" s="82"/>
    </row>
    <row r="25" spans="15:18" ht="26.25">
      <c r="O25" s="105"/>
      <c r="P25" s="159"/>
      <c r="Q25" s="112"/>
      <c r="R25" s="49"/>
    </row>
    <row r="26" spans="2:16" ht="18.75">
      <c r="B26" s="90" t="s">
        <v>352</v>
      </c>
      <c r="P26" s="159"/>
    </row>
    <row r="27" spans="2:17" ht="51" customHeight="1">
      <c r="B27" s="171" t="s">
        <v>480</v>
      </c>
      <c r="C27" s="172"/>
      <c r="D27" s="172"/>
      <c r="E27" s="172"/>
      <c r="F27" s="172"/>
      <c r="G27" s="172"/>
      <c r="H27" s="172"/>
      <c r="I27" s="172"/>
      <c r="J27" s="172"/>
      <c r="K27" s="172"/>
      <c r="L27" s="172"/>
      <c r="M27" s="172"/>
      <c r="N27" s="172"/>
      <c r="O27" s="172"/>
      <c r="P27" s="159"/>
      <c r="Q27" s="91"/>
    </row>
    <row r="28" spans="2:16" ht="15.75">
      <c r="B28" s="92" t="s">
        <v>448</v>
      </c>
      <c r="G28" s="57"/>
      <c r="P28" s="159"/>
    </row>
    <row r="29" spans="2:16" ht="15" customHeight="1">
      <c r="B29" s="119" t="s">
        <v>467</v>
      </c>
      <c r="P29" s="159"/>
    </row>
    <row r="30" spans="2:16" ht="51" customHeight="1">
      <c r="B30" s="173" t="s">
        <v>468</v>
      </c>
      <c r="C30" s="174"/>
      <c r="D30" s="174"/>
      <c r="E30" s="174"/>
      <c r="F30" s="174"/>
      <c r="G30" s="174"/>
      <c r="H30" s="174"/>
      <c r="I30" s="174"/>
      <c r="J30" s="174"/>
      <c r="K30" s="174"/>
      <c r="L30" s="174"/>
      <c r="M30" s="174"/>
      <c r="N30" s="174"/>
      <c r="P30" s="159"/>
    </row>
    <row r="31" spans="2:16" ht="21.75" customHeight="1">
      <c r="B31" s="171" t="s">
        <v>369</v>
      </c>
      <c r="C31" s="172"/>
      <c r="D31" s="172"/>
      <c r="E31" s="172"/>
      <c r="F31" s="172"/>
      <c r="G31" s="172"/>
      <c r="H31" s="172"/>
      <c r="I31" s="172"/>
      <c r="J31" s="172"/>
      <c r="K31" s="172"/>
      <c r="L31" s="172"/>
      <c r="M31" s="172"/>
      <c r="N31" s="172"/>
      <c r="O31" s="93"/>
      <c r="P31" s="159"/>
    </row>
    <row r="32" spans="2:16" ht="36.75" customHeight="1">
      <c r="B32" s="171" t="s">
        <v>470</v>
      </c>
      <c r="C32" s="172"/>
      <c r="D32" s="172"/>
      <c r="E32" s="172"/>
      <c r="F32" s="172"/>
      <c r="G32" s="172"/>
      <c r="H32" s="172"/>
      <c r="I32" s="172"/>
      <c r="J32" s="172"/>
      <c r="K32" s="172"/>
      <c r="L32" s="172"/>
      <c r="M32" s="172"/>
      <c r="P32" s="159"/>
    </row>
    <row r="33" spans="2:18" ht="22.5" customHeight="1">
      <c r="B33" s="92"/>
      <c r="O33" s="105"/>
      <c r="P33" s="159"/>
      <c r="Q33" s="112"/>
      <c r="R33" s="49"/>
    </row>
    <row r="38" ht="22.5" customHeight="1"/>
    <row r="39" ht="21.75" customHeight="1"/>
    <row r="42" ht="12.75" hidden="1"/>
    <row r="43" spans="2:6" ht="21" hidden="1">
      <c r="B43" s="71"/>
      <c r="C43" s="126" t="s">
        <v>0</v>
      </c>
      <c r="D43" s="127"/>
      <c r="E43" s="127"/>
      <c r="F43" s="49"/>
    </row>
    <row r="44" spans="2:6" ht="21" hidden="1">
      <c r="B44" s="71"/>
      <c r="C44" s="41" t="s">
        <v>463</v>
      </c>
      <c r="D44" s="127"/>
      <c r="E44" s="127"/>
      <c r="F44" s="49"/>
    </row>
    <row r="45" spans="2:6" ht="21" hidden="1">
      <c r="B45" s="71"/>
      <c r="C45" s="17" t="s">
        <v>12</v>
      </c>
      <c r="D45" s="128"/>
      <c r="E45" s="129"/>
      <c r="F45" s="96"/>
    </row>
    <row r="46" spans="2:6" ht="21" hidden="1">
      <c r="B46" s="71"/>
      <c r="C46" s="17" t="s">
        <v>13</v>
      </c>
      <c r="D46" s="128"/>
      <c r="E46" s="129"/>
      <c r="F46" s="49"/>
    </row>
    <row r="47" spans="2:6" ht="21" hidden="1">
      <c r="B47" s="71"/>
      <c r="C47" s="17" t="s">
        <v>14</v>
      </c>
      <c r="D47" s="128"/>
      <c r="E47" s="129"/>
      <c r="F47" s="49"/>
    </row>
    <row r="48" spans="2:6" ht="21" hidden="1">
      <c r="B48" s="71"/>
      <c r="C48" s="17" t="s">
        <v>15</v>
      </c>
      <c r="D48" s="128"/>
      <c r="E48" s="129"/>
      <c r="F48" s="49"/>
    </row>
    <row r="49" spans="2:6" ht="21" hidden="1">
      <c r="B49" s="71"/>
      <c r="C49" s="17" t="s">
        <v>16</v>
      </c>
      <c r="D49" s="128"/>
      <c r="E49" s="129"/>
      <c r="F49" s="49"/>
    </row>
    <row r="50" spans="2:6" ht="21" hidden="1">
      <c r="B50" s="71"/>
      <c r="C50" s="17" t="s">
        <v>17</v>
      </c>
      <c r="D50" s="128"/>
      <c r="E50" s="129"/>
      <c r="F50" s="49"/>
    </row>
    <row r="51" spans="2:6" ht="21" hidden="1">
      <c r="B51" s="71"/>
      <c r="C51" s="17" t="s">
        <v>18</v>
      </c>
      <c r="D51" s="128"/>
      <c r="E51" s="129"/>
      <c r="F51" s="49"/>
    </row>
    <row r="52" spans="2:6" ht="21" hidden="1">
      <c r="B52" s="71"/>
      <c r="C52" s="18" t="s">
        <v>19</v>
      </c>
      <c r="D52" s="128"/>
      <c r="E52" s="129"/>
      <c r="F52" s="49"/>
    </row>
    <row r="53" spans="2:6" ht="21" hidden="1">
      <c r="B53" s="71"/>
      <c r="C53" s="17" t="s">
        <v>20</v>
      </c>
      <c r="D53" s="128"/>
      <c r="E53" s="129"/>
      <c r="F53" s="49"/>
    </row>
    <row r="54" spans="2:6" ht="21" hidden="1">
      <c r="B54" s="71"/>
      <c r="C54" s="17" t="s">
        <v>21</v>
      </c>
      <c r="D54" s="128"/>
      <c r="E54" s="129"/>
      <c r="F54" s="49"/>
    </row>
    <row r="55" spans="2:5" ht="21" hidden="1">
      <c r="B55" s="71"/>
      <c r="C55" s="17" t="s">
        <v>22</v>
      </c>
      <c r="D55" s="71"/>
      <c r="E55" s="71"/>
    </row>
    <row r="56" spans="2:5" ht="21" hidden="1">
      <c r="B56" s="71"/>
      <c r="C56" s="17" t="s">
        <v>23</v>
      </c>
      <c r="D56" s="71"/>
      <c r="E56" s="71"/>
    </row>
    <row r="57" spans="2:5" ht="21" hidden="1">
      <c r="B57" s="71"/>
      <c r="C57" s="17" t="s">
        <v>24</v>
      </c>
      <c r="D57" s="71"/>
      <c r="E57" s="71"/>
    </row>
    <row r="58" spans="2:5" ht="21" hidden="1">
      <c r="B58" s="71"/>
      <c r="C58" s="17" t="s">
        <v>25</v>
      </c>
      <c r="D58" s="71"/>
      <c r="E58" s="71"/>
    </row>
    <row r="59" spans="2:5" ht="21" hidden="1">
      <c r="B59" s="71"/>
      <c r="C59" s="17" t="s">
        <v>26</v>
      </c>
      <c r="D59" s="71"/>
      <c r="E59" s="71"/>
    </row>
    <row r="60" spans="2:5" ht="21" hidden="1">
      <c r="B60" s="71"/>
      <c r="C60" s="17" t="s">
        <v>27</v>
      </c>
      <c r="D60" s="71"/>
      <c r="E60" s="71"/>
    </row>
    <row r="61" spans="2:5" ht="21" hidden="1">
      <c r="B61" s="71"/>
      <c r="C61" s="17" t="s">
        <v>28</v>
      </c>
      <c r="D61" s="71"/>
      <c r="E61" s="71"/>
    </row>
    <row r="62" spans="2:5" ht="21" hidden="1">
      <c r="B62" s="71"/>
      <c r="C62" s="17" t="s">
        <v>29</v>
      </c>
      <c r="D62" s="71"/>
      <c r="E62" s="71"/>
    </row>
    <row r="63" spans="2:5" ht="21" hidden="1">
      <c r="B63" s="71"/>
      <c r="C63" s="17" t="s">
        <v>30</v>
      </c>
      <c r="D63" s="71"/>
      <c r="E63" s="71"/>
    </row>
    <row r="64" spans="2:5" ht="21" hidden="1">
      <c r="B64" s="71"/>
      <c r="C64" s="17" t="s">
        <v>31</v>
      </c>
      <c r="D64" s="71"/>
      <c r="E64" s="71"/>
    </row>
    <row r="65" spans="2:5" ht="21" hidden="1">
      <c r="B65" s="71"/>
      <c r="C65" s="17" t="s">
        <v>32</v>
      </c>
      <c r="D65" s="71"/>
      <c r="E65" s="71"/>
    </row>
    <row r="66" spans="2:5" ht="21" hidden="1">
      <c r="B66" s="71"/>
      <c r="C66" s="17" t="s">
        <v>33</v>
      </c>
      <c r="D66" s="71"/>
      <c r="E66" s="71"/>
    </row>
    <row r="67" spans="2:5" ht="21" hidden="1">
      <c r="B67" s="71"/>
      <c r="C67" s="17" t="s">
        <v>34</v>
      </c>
      <c r="D67" s="71"/>
      <c r="E67" s="71"/>
    </row>
    <row r="68" spans="2:5" ht="21" hidden="1">
      <c r="B68" s="71"/>
      <c r="C68" s="17" t="s">
        <v>35</v>
      </c>
      <c r="D68" s="71"/>
      <c r="E68" s="71"/>
    </row>
    <row r="69" spans="2:5" ht="21" hidden="1">
      <c r="B69" s="71"/>
      <c r="C69" s="17" t="s">
        <v>36</v>
      </c>
      <c r="D69" s="71"/>
      <c r="E69" s="71"/>
    </row>
    <row r="70" spans="2:5" ht="21" hidden="1">
      <c r="B70" s="71"/>
      <c r="C70" s="17" t="s">
        <v>37</v>
      </c>
      <c r="D70" s="71"/>
      <c r="E70" s="71"/>
    </row>
    <row r="71" spans="2:5" ht="21" hidden="1">
      <c r="B71" s="71"/>
      <c r="C71" s="17" t="s">
        <v>38</v>
      </c>
      <c r="D71" s="71"/>
      <c r="E71" s="71"/>
    </row>
    <row r="72" spans="2:5" ht="21" hidden="1">
      <c r="B72" s="71"/>
      <c r="C72" s="17" t="s">
        <v>39</v>
      </c>
      <c r="D72" s="71"/>
      <c r="E72" s="71"/>
    </row>
    <row r="73" spans="2:5" ht="21" hidden="1">
      <c r="B73" s="71"/>
      <c r="C73" s="17" t="s">
        <v>40</v>
      </c>
      <c r="D73" s="71"/>
      <c r="E73" s="71"/>
    </row>
    <row r="74" spans="2:5" ht="21" hidden="1">
      <c r="B74" s="71"/>
      <c r="C74" s="17" t="s">
        <v>41</v>
      </c>
      <c r="D74" s="71"/>
      <c r="E74" s="71"/>
    </row>
    <row r="75" spans="2:5" ht="21" hidden="1">
      <c r="B75" s="71"/>
      <c r="C75" s="17" t="s">
        <v>42</v>
      </c>
      <c r="D75" s="71"/>
      <c r="E75" s="71"/>
    </row>
    <row r="76" spans="2:5" ht="21" hidden="1">
      <c r="B76" s="71"/>
      <c r="C76" s="17" t="s">
        <v>43</v>
      </c>
      <c r="D76" s="71"/>
      <c r="E76" s="71"/>
    </row>
    <row r="77" spans="2:5" ht="21" hidden="1">
      <c r="B77" s="71"/>
      <c r="C77" s="17" t="s">
        <v>44</v>
      </c>
      <c r="D77" s="71"/>
      <c r="E77" s="71"/>
    </row>
    <row r="78" spans="2:5" ht="21" hidden="1">
      <c r="B78" s="71"/>
      <c r="C78" s="17" t="s">
        <v>45</v>
      </c>
      <c r="D78" s="71"/>
      <c r="E78" s="71"/>
    </row>
    <row r="79" spans="2:5" ht="21" hidden="1">
      <c r="B79" s="71"/>
      <c r="C79" s="17" t="s">
        <v>46</v>
      </c>
      <c r="D79" s="71"/>
      <c r="E79" s="71"/>
    </row>
    <row r="80" spans="2:5" ht="21" hidden="1">
      <c r="B80" s="71"/>
      <c r="C80" s="17" t="s">
        <v>47</v>
      </c>
      <c r="D80" s="71"/>
      <c r="E80" s="71"/>
    </row>
    <row r="81" spans="2:5" ht="21" hidden="1">
      <c r="B81" s="71"/>
      <c r="C81" s="17" t="s">
        <v>48</v>
      </c>
      <c r="D81" s="71"/>
      <c r="E81" s="71"/>
    </row>
    <row r="82" spans="2:5" ht="21" hidden="1">
      <c r="B82" s="71"/>
      <c r="C82" s="17" t="s">
        <v>49</v>
      </c>
      <c r="D82" s="71"/>
      <c r="E82" s="71"/>
    </row>
    <row r="83" spans="2:5" ht="21" hidden="1">
      <c r="B83" s="71"/>
      <c r="C83" s="17" t="s">
        <v>50</v>
      </c>
      <c r="D83" s="71"/>
      <c r="E83" s="71"/>
    </row>
    <row r="84" spans="2:5" ht="21" hidden="1">
      <c r="B84" s="71"/>
      <c r="C84" s="17" t="s">
        <v>51</v>
      </c>
      <c r="D84" s="71"/>
      <c r="E84" s="71"/>
    </row>
    <row r="85" spans="2:5" ht="21" hidden="1">
      <c r="B85" s="71"/>
      <c r="C85" s="17" t="s">
        <v>52</v>
      </c>
      <c r="D85" s="71"/>
      <c r="E85" s="71"/>
    </row>
    <row r="86" spans="2:5" ht="21" hidden="1">
      <c r="B86" s="71"/>
      <c r="C86" s="17" t="s">
        <v>53</v>
      </c>
      <c r="D86" s="71"/>
      <c r="E86" s="71"/>
    </row>
    <row r="87" spans="2:5" ht="21" hidden="1">
      <c r="B87" s="71"/>
      <c r="C87" s="17" t="s">
        <v>54</v>
      </c>
      <c r="D87" s="71"/>
      <c r="E87" s="71"/>
    </row>
    <row r="88" spans="2:5" ht="21" hidden="1">
      <c r="B88" s="71"/>
      <c r="C88" s="17" t="s">
        <v>55</v>
      </c>
      <c r="D88" s="71"/>
      <c r="E88" s="71"/>
    </row>
    <row r="89" spans="2:5" ht="21" hidden="1">
      <c r="B89" s="71"/>
      <c r="C89" s="17" t="s">
        <v>56</v>
      </c>
      <c r="D89" s="71"/>
      <c r="E89" s="71"/>
    </row>
    <row r="90" spans="2:5" ht="21" hidden="1">
      <c r="B90" s="71"/>
      <c r="C90" s="17" t="s">
        <v>57</v>
      </c>
      <c r="D90" s="71"/>
      <c r="E90" s="71"/>
    </row>
    <row r="91" spans="2:5" ht="21" hidden="1">
      <c r="B91" s="71"/>
      <c r="C91" s="17" t="s">
        <v>58</v>
      </c>
      <c r="D91" s="71"/>
      <c r="E91" s="71"/>
    </row>
    <row r="92" spans="2:5" ht="21" hidden="1">
      <c r="B92" s="71"/>
      <c r="C92" s="17" t="s">
        <v>59</v>
      </c>
      <c r="D92" s="71"/>
      <c r="E92" s="71"/>
    </row>
    <row r="93" spans="2:5" ht="21" hidden="1">
      <c r="B93" s="71"/>
      <c r="C93" s="17" t="s">
        <v>60</v>
      </c>
      <c r="D93" s="71"/>
      <c r="E93" s="71"/>
    </row>
    <row r="94" spans="2:5" ht="21" hidden="1">
      <c r="B94" s="71"/>
      <c r="C94" s="17" t="s">
        <v>61</v>
      </c>
      <c r="D94" s="71"/>
      <c r="E94" s="71"/>
    </row>
    <row r="95" spans="2:5" ht="21" hidden="1">
      <c r="B95" s="71"/>
      <c r="C95" s="17" t="s">
        <v>62</v>
      </c>
      <c r="D95" s="71"/>
      <c r="E95" s="71"/>
    </row>
    <row r="96" spans="2:5" ht="21" hidden="1">
      <c r="B96" s="71"/>
      <c r="C96" s="17" t="s">
        <v>63</v>
      </c>
      <c r="D96" s="71"/>
      <c r="E96" s="71"/>
    </row>
    <row r="97" spans="2:5" ht="21" hidden="1">
      <c r="B97" s="71"/>
      <c r="C97" s="17" t="s">
        <v>64</v>
      </c>
      <c r="D97" s="71"/>
      <c r="E97" s="71"/>
    </row>
    <row r="98" spans="2:5" ht="21" hidden="1">
      <c r="B98" s="71"/>
      <c r="C98" s="17" t="s">
        <v>65</v>
      </c>
      <c r="D98" s="71"/>
      <c r="E98" s="71"/>
    </row>
    <row r="99" spans="2:5" ht="21" hidden="1">
      <c r="B99" s="71"/>
      <c r="C99" s="17" t="s">
        <v>66</v>
      </c>
      <c r="D99" s="71"/>
      <c r="E99" s="71"/>
    </row>
    <row r="100" spans="2:5" ht="21" hidden="1">
      <c r="B100" s="71"/>
      <c r="C100" s="17" t="s">
        <v>67</v>
      </c>
      <c r="D100" s="71"/>
      <c r="E100" s="71"/>
    </row>
    <row r="101" spans="2:5" ht="21" hidden="1">
      <c r="B101" s="71"/>
      <c r="C101" s="17" t="s">
        <v>68</v>
      </c>
      <c r="D101" s="71"/>
      <c r="E101" s="71"/>
    </row>
    <row r="102" spans="2:5" ht="21" hidden="1">
      <c r="B102" s="71"/>
      <c r="C102" s="17" t="s">
        <v>69</v>
      </c>
      <c r="D102" s="71"/>
      <c r="E102" s="71"/>
    </row>
    <row r="103" spans="2:5" ht="21" hidden="1">
      <c r="B103" s="71"/>
      <c r="C103" s="17" t="s">
        <v>70</v>
      </c>
      <c r="D103" s="71"/>
      <c r="E103" s="71"/>
    </row>
    <row r="104" spans="2:5" ht="21" hidden="1">
      <c r="B104" s="71"/>
      <c r="C104" s="17" t="s">
        <v>71</v>
      </c>
      <c r="D104" s="71"/>
      <c r="E104" s="71"/>
    </row>
    <row r="105" spans="2:5" ht="21" hidden="1">
      <c r="B105" s="71"/>
      <c r="C105" s="17" t="s">
        <v>72</v>
      </c>
      <c r="D105" s="71"/>
      <c r="E105" s="71"/>
    </row>
    <row r="106" spans="2:5" ht="21" hidden="1">
      <c r="B106" s="71"/>
      <c r="C106" s="17" t="s">
        <v>73</v>
      </c>
      <c r="D106" s="71"/>
      <c r="E106" s="71"/>
    </row>
    <row r="107" spans="2:5" ht="21" hidden="1">
      <c r="B107" s="71"/>
      <c r="C107" s="17" t="s">
        <v>74</v>
      </c>
      <c r="D107" s="71"/>
      <c r="E107" s="71"/>
    </row>
    <row r="108" spans="2:5" ht="21" hidden="1">
      <c r="B108" s="71"/>
      <c r="C108" s="17" t="s">
        <v>75</v>
      </c>
      <c r="D108" s="71"/>
      <c r="E108" s="71"/>
    </row>
    <row r="109" spans="2:5" ht="21" hidden="1">
      <c r="B109" s="71"/>
      <c r="C109" s="17" t="s">
        <v>76</v>
      </c>
      <c r="D109" s="71"/>
      <c r="E109" s="71"/>
    </row>
    <row r="110" spans="2:5" ht="21" hidden="1">
      <c r="B110" s="71"/>
      <c r="C110" s="17" t="s">
        <v>77</v>
      </c>
      <c r="D110" s="71"/>
      <c r="E110" s="71"/>
    </row>
    <row r="111" spans="2:5" ht="21" hidden="1">
      <c r="B111" s="71"/>
      <c r="C111" s="17" t="s">
        <v>78</v>
      </c>
      <c r="D111" s="71"/>
      <c r="E111" s="71"/>
    </row>
    <row r="112" spans="2:5" ht="21" hidden="1">
      <c r="B112" s="71"/>
      <c r="C112" s="17" t="s">
        <v>79</v>
      </c>
      <c r="D112" s="71"/>
      <c r="E112" s="71"/>
    </row>
    <row r="113" spans="2:5" ht="21" hidden="1">
      <c r="B113" s="71"/>
      <c r="C113" s="17" t="s">
        <v>80</v>
      </c>
      <c r="D113" s="71"/>
      <c r="E113" s="71"/>
    </row>
    <row r="114" spans="2:5" ht="21" hidden="1">
      <c r="B114" s="71"/>
      <c r="C114" s="17" t="s">
        <v>81</v>
      </c>
      <c r="D114" s="71"/>
      <c r="E114" s="71"/>
    </row>
    <row r="115" spans="2:5" ht="21" hidden="1">
      <c r="B115" s="71"/>
      <c r="C115" s="17" t="s">
        <v>82</v>
      </c>
      <c r="D115" s="71"/>
      <c r="E115" s="71"/>
    </row>
    <row r="116" spans="2:5" ht="21" hidden="1">
      <c r="B116" s="71"/>
      <c r="C116" s="17" t="s">
        <v>83</v>
      </c>
      <c r="D116" s="71"/>
      <c r="E116" s="71"/>
    </row>
    <row r="117" spans="2:5" ht="21" hidden="1">
      <c r="B117" s="71"/>
      <c r="C117" s="17" t="s">
        <v>84</v>
      </c>
      <c r="D117" s="71"/>
      <c r="E117" s="71"/>
    </row>
    <row r="118" spans="2:5" ht="21" hidden="1">
      <c r="B118" s="71"/>
      <c r="C118" s="17" t="s">
        <v>85</v>
      </c>
      <c r="D118" s="71"/>
      <c r="E118" s="71"/>
    </row>
    <row r="119" spans="2:5" ht="21" hidden="1">
      <c r="B119" s="71"/>
      <c r="C119" s="17" t="s">
        <v>86</v>
      </c>
      <c r="D119" s="71"/>
      <c r="E119" s="71"/>
    </row>
    <row r="120" spans="2:5" ht="21" hidden="1">
      <c r="B120" s="71"/>
      <c r="C120" s="17" t="s">
        <v>87</v>
      </c>
      <c r="D120" s="71"/>
      <c r="E120" s="71"/>
    </row>
    <row r="121" spans="2:5" ht="21" hidden="1">
      <c r="B121" s="71"/>
      <c r="C121" s="17" t="s">
        <v>88</v>
      </c>
      <c r="D121" s="71"/>
      <c r="E121" s="71"/>
    </row>
    <row r="122" spans="2:5" ht="21" hidden="1">
      <c r="B122" s="71"/>
      <c r="C122" s="17" t="s">
        <v>89</v>
      </c>
      <c r="D122" s="71"/>
      <c r="E122" s="71"/>
    </row>
    <row r="123" spans="2:5" ht="21" hidden="1">
      <c r="B123" s="71"/>
      <c r="C123" s="17" t="s">
        <v>90</v>
      </c>
      <c r="D123" s="71"/>
      <c r="E123" s="71"/>
    </row>
    <row r="124" spans="2:5" ht="21" hidden="1">
      <c r="B124" s="71"/>
      <c r="C124" s="17" t="s">
        <v>91</v>
      </c>
      <c r="D124" s="71"/>
      <c r="E124" s="71"/>
    </row>
    <row r="125" spans="2:5" ht="21" hidden="1">
      <c r="B125" s="71"/>
      <c r="C125" s="17" t="s">
        <v>92</v>
      </c>
      <c r="D125" s="71"/>
      <c r="E125" s="71"/>
    </row>
    <row r="126" spans="2:5" ht="21" hidden="1">
      <c r="B126" s="71"/>
      <c r="C126" s="17" t="s">
        <v>93</v>
      </c>
      <c r="D126" s="71"/>
      <c r="E126" s="71"/>
    </row>
    <row r="127" spans="2:5" ht="21" hidden="1">
      <c r="B127" s="71"/>
      <c r="C127" s="17" t="s">
        <v>94</v>
      </c>
      <c r="D127" s="71"/>
      <c r="E127" s="71"/>
    </row>
    <row r="128" spans="2:5" ht="21" hidden="1">
      <c r="B128" s="71"/>
      <c r="C128" s="17" t="s">
        <v>95</v>
      </c>
      <c r="D128" s="71"/>
      <c r="E128" s="71"/>
    </row>
    <row r="129" spans="2:5" ht="21" hidden="1">
      <c r="B129" s="71"/>
      <c r="C129" s="17" t="s">
        <v>96</v>
      </c>
      <c r="D129" s="71"/>
      <c r="E129" s="71"/>
    </row>
    <row r="130" spans="2:5" ht="21" hidden="1">
      <c r="B130" s="71"/>
      <c r="C130" s="17" t="s">
        <v>97</v>
      </c>
      <c r="D130" s="71"/>
      <c r="E130" s="71"/>
    </row>
    <row r="131" spans="2:5" ht="21" hidden="1">
      <c r="B131" s="71"/>
      <c r="C131" s="17" t="s">
        <v>98</v>
      </c>
      <c r="D131" s="71"/>
      <c r="E131" s="71"/>
    </row>
    <row r="132" spans="2:5" ht="21" hidden="1">
      <c r="B132" s="71"/>
      <c r="C132" s="17" t="s">
        <v>99</v>
      </c>
      <c r="D132" s="71"/>
      <c r="E132" s="71"/>
    </row>
    <row r="133" spans="2:5" ht="21" hidden="1">
      <c r="B133" s="71"/>
      <c r="C133" s="17" t="s">
        <v>100</v>
      </c>
      <c r="D133" s="71"/>
      <c r="E133" s="71"/>
    </row>
    <row r="134" spans="2:5" ht="21" hidden="1">
      <c r="B134" s="71"/>
      <c r="C134" s="17" t="s">
        <v>101</v>
      </c>
      <c r="D134" s="71"/>
      <c r="E134" s="71"/>
    </row>
    <row r="135" spans="2:5" ht="21" hidden="1">
      <c r="B135" s="71"/>
      <c r="C135" s="17" t="s">
        <v>102</v>
      </c>
      <c r="D135" s="71"/>
      <c r="E135" s="71"/>
    </row>
    <row r="136" spans="2:5" ht="21" hidden="1">
      <c r="B136" s="71"/>
      <c r="C136" s="17" t="s">
        <v>103</v>
      </c>
      <c r="D136" s="71"/>
      <c r="E136" s="71"/>
    </row>
    <row r="137" spans="2:5" ht="21" hidden="1">
      <c r="B137" s="71"/>
      <c r="C137" s="17" t="s">
        <v>104</v>
      </c>
      <c r="D137" s="71"/>
      <c r="E137" s="71"/>
    </row>
    <row r="138" spans="2:5" ht="21" hidden="1">
      <c r="B138" s="71"/>
      <c r="C138" s="17" t="s">
        <v>105</v>
      </c>
      <c r="D138" s="71"/>
      <c r="E138" s="71"/>
    </row>
    <row r="139" spans="2:5" ht="21" hidden="1">
      <c r="B139" s="71"/>
      <c r="C139" s="17" t="s">
        <v>106</v>
      </c>
      <c r="D139" s="71"/>
      <c r="E139" s="71"/>
    </row>
    <row r="140" spans="2:5" ht="21" hidden="1">
      <c r="B140" s="71"/>
      <c r="C140" s="17" t="s">
        <v>107</v>
      </c>
      <c r="D140" s="71"/>
      <c r="E140" s="71"/>
    </row>
    <row r="141" spans="2:5" ht="21" hidden="1">
      <c r="B141" s="71"/>
      <c r="C141" s="17" t="s">
        <v>108</v>
      </c>
      <c r="D141" s="71"/>
      <c r="E141" s="71"/>
    </row>
    <row r="142" spans="2:5" ht="21" hidden="1">
      <c r="B142" s="71"/>
      <c r="C142" s="17" t="s">
        <v>109</v>
      </c>
      <c r="D142" s="71"/>
      <c r="E142" s="71"/>
    </row>
    <row r="143" spans="2:5" ht="21" hidden="1">
      <c r="B143" s="71"/>
      <c r="C143" s="17" t="s">
        <v>110</v>
      </c>
      <c r="D143" s="71"/>
      <c r="E143" s="71"/>
    </row>
    <row r="144" spans="2:5" ht="21" hidden="1">
      <c r="B144" s="71"/>
      <c r="C144" s="17" t="s">
        <v>111</v>
      </c>
      <c r="D144" s="71"/>
      <c r="E144" s="71"/>
    </row>
    <row r="145" spans="2:5" ht="21" hidden="1">
      <c r="B145" s="71"/>
      <c r="C145" s="17" t="s">
        <v>112</v>
      </c>
      <c r="D145" s="71"/>
      <c r="E145" s="71"/>
    </row>
    <row r="146" spans="2:5" ht="21" hidden="1">
      <c r="B146" s="71"/>
      <c r="C146" s="17" t="s">
        <v>113</v>
      </c>
      <c r="D146" s="71"/>
      <c r="E146" s="71"/>
    </row>
    <row r="147" spans="2:5" ht="21" hidden="1">
      <c r="B147" s="71"/>
      <c r="C147" s="17" t="s">
        <v>114</v>
      </c>
      <c r="D147" s="71"/>
      <c r="E147" s="71"/>
    </row>
    <row r="148" spans="2:5" ht="21" hidden="1">
      <c r="B148" s="71"/>
      <c r="C148" s="17" t="s">
        <v>115</v>
      </c>
      <c r="D148" s="71"/>
      <c r="E148" s="71"/>
    </row>
    <row r="149" spans="2:5" ht="21" hidden="1">
      <c r="B149" s="71"/>
      <c r="C149" s="17" t="s">
        <v>116</v>
      </c>
      <c r="D149" s="71"/>
      <c r="E149" s="71"/>
    </row>
    <row r="150" spans="2:5" ht="21" hidden="1">
      <c r="B150" s="71"/>
      <c r="C150" s="17" t="s">
        <v>117</v>
      </c>
      <c r="D150" s="71"/>
      <c r="E150" s="71"/>
    </row>
    <row r="151" spans="2:5" ht="21" hidden="1">
      <c r="B151" s="71"/>
      <c r="C151" s="17" t="s">
        <v>118</v>
      </c>
      <c r="D151" s="71"/>
      <c r="E151" s="71"/>
    </row>
    <row r="152" spans="2:5" ht="21" hidden="1">
      <c r="B152" s="71"/>
      <c r="C152" s="17" t="s">
        <v>119</v>
      </c>
      <c r="D152" s="71"/>
      <c r="E152" s="71"/>
    </row>
    <row r="153" spans="2:5" ht="21" hidden="1">
      <c r="B153" s="71"/>
      <c r="C153" s="17" t="s">
        <v>120</v>
      </c>
      <c r="D153" s="71"/>
      <c r="E153" s="71"/>
    </row>
    <row r="154" spans="2:5" ht="21" hidden="1">
      <c r="B154" s="71"/>
      <c r="C154" s="17" t="s">
        <v>121</v>
      </c>
      <c r="D154" s="71"/>
      <c r="E154" s="71"/>
    </row>
    <row r="155" spans="2:5" ht="21" hidden="1">
      <c r="B155" s="71"/>
      <c r="C155" s="17" t="s">
        <v>122</v>
      </c>
      <c r="D155" s="71"/>
      <c r="E155" s="71"/>
    </row>
    <row r="156" spans="2:5" ht="21" hidden="1">
      <c r="B156" s="71"/>
      <c r="C156" s="17" t="s">
        <v>123</v>
      </c>
      <c r="D156" s="71"/>
      <c r="E156" s="71"/>
    </row>
    <row r="157" spans="2:5" ht="21" hidden="1">
      <c r="B157" s="71"/>
      <c r="C157" s="17" t="s">
        <v>124</v>
      </c>
      <c r="D157" s="71"/>
      <c r="E157" s="71"/>
    </row>
    <row r="158" spans="2:5" ht="21" hidden="1">
      <c r="B158" s="71"/>
      <c r="C158" s="17" t="s">
        <v>125</v>
      </c>
      <c r="D158" s="71"/>
      <c r="E158" s="71"/>
    </row>
    <row r="159" spans="2:5" ht="21" hidden="1">
      <c r="B159" s="71"/>
      <c r="C159" s="17" t="s">
        <v>126</v>
      </c>
      <c r="D159" s="71"/>
      <c r="E159" s="71"/>
    </row>
    <row r="160" spans="2:5" ht="21" hidden="1">
      <c r="B160" s="71"/>
      <c r="C160" s="17" t="s">
        <v>127</v>
      </c>
      <c r="D160" s="71"/>
      <c r="E160" s="71"/>
    </row>
    <row r="161" spans="2:5" ht="21" hidden="1">
      <c r="B161" s="71"/>
      <c r="C161" s="17" t="s">
        <v>128</v>
      </c>
      <c r="D161" s="71"/>
      <c r="E161" s="71"/>
    </row>
    <row r="162" spans="2:5" ht="21" hidden="1">
      <c r="B162" s="71"/>
      <c r="C162" s="17" t="s">
        <v>129</v>
      </c>
      <c r="D162" s="71"/>
      <c r="E162" s="71"/>
    </row>
    <row r="163" spans="2:5" ht="21" hidden="1">
      <c r="B163" s="71"/>
      <c r="C163" s="17" t="s">
        <v>130</v>
      </c>
      <c r="D163" s="71"/>
      <c r="E163" s="71"/>
    </row>
    <row r="164" spans="2:5" ht="21" hidden="1">
      <c r="B164" s="71"/>
      <c r="C164" s="17" t="s">
        <v>131</v>
      </c>
      <c r="D164" s="71"/>
      <c r="E164" s="71"/>
    </row>
    <row r="165" spans="2:5" ht="21" hidden="1">
      <c r="B165" s="71"/>
      <c r="C165" s="17" t="s">
        <v>132</v>
      </c>
      <c r="D165" s="71"/>
      <c r="E165" s="71"/>
    </row>
    <row r="166" spans="2:5" ht="21" hidden="1">
      <c r="B166" s="71"/>
      <c r="C166" s="17" t="s">
        <v>133</v>
      </c>
      <c r="D166" s="71"/>
      <c r="E166" s="71"/>
    </row>
    <row r="167" spans="2:5" ht="21" hidden="1">
      <c r="B167" s="71"/>
      <c r="C167" s="17" t="s">
        <v>134</v>
      </c>
      <c r="D167" s="71"/>
      <c r="E167" s="71"/>
    </row>
    <row r="168" spans="2:5" ht="21" hidden="1">
      <c r="B168" s="71"/>
      <c r="C168" s="17" t="s">
        <v>135</v>
      </c>
      <c r="D168" s="71"/>
      <c r="E168" s="71"/>
    </row>
    <row r="169" spans="2:5" ht="21" hidden="1">
      <c r="B169" s="71"/>
      <c r="C169" s="17" t="s">
        <v>136</v>
      </c>
      <c r="D169" s="71"/>
      <c r="E169" s="71"/>
    </row>
    <row r="170" spans="2:5" ht="21" hidden="1">
      <c r="B170" s="71"/>
      <c r="C170" s="17" t="s">
        <v>137</v>
      </c>
      <c r="D170" s="71"/>
      <c r="E170" s="71"/>
    </row>
    <row r="171" spans="2:5" ht="21" hidden="1">
      <c r="B171" s="71"/>
      <c r="C171" s="17" t="s">
        <v>138</v>
      </c>
      <c r="D171" s="71"/>
      <c r="E171" s="71"/>
    </row>
    <row r="172" spans="2:5" ht="21" hidden="1">
      <c r="B172" s="71"/>
      <c r="C172" s="17" t="s">
        <v>139</v>
      </c>
      <c r="D172" s="71"/>
      <c r="E172" s="71"/>
    </row>
    <row r="173" spans="2:5" ht="21" hidden="1">
      <c r="B173" s="71"/>
      <c r="C173" s="17" t="s">
        <v>140</v>
      </c>
      <c r="D173" s="71"/>
      <c r="E173" s="71"/>
    </row>
    <row r="174" spans="2:5" ht="21" hidden="1">
      <c r="B174" s="71"/>
      <c r="C174" s="17" t="s">
        <v>141</v>
      </c>
      <c r="D174" s="71"/>
      <c r="E174" s="71"/>
    </row>
    <row r="175" spans="2:5" ht="21" hidden="1">
      <c r="B175" s="71"/>
      <c r="C175" s="17" t="s">
        <v>142</v>
      </c>
      <c r="D175" s="71"/>
      <c r="E175" s="71"/>
    </row>
    <row r="176" spans="2:5" ht="21" hidden="1">
      <c r="B176" s="71"/>
      <c r="C176" s="17" t="s">
        <v>143</v>
      </c>
      <c r="D176" s="71"/>
      <c r="E176" s="71"/>
    </row>
    <row r="177" spans="2:5" ht="21" hidden="1">
      <c r="B177" s="71"/>
      <c r="C177" s="17" t="s">
        <v>144</v>
      </c>
      <c r="D177" s="71"/>
      <c r="E177" s="71"/>
    </row>
    <row r="178" spans="2:5" ht="21" hidden="1">
      <c r="B178" s="71"/>
      <c r="C178" s="17" t="s">
        <v>145</v>
      </c>
      <c r="D178" s="71"/>
      <c r="E178" s="71"/>
    </row>
    <row r="179" spans="2:5" ht="21" hidden="1">
      <c r="B179" s="71"/>
      <c r="C179" s="17" t="s">
        <v>146</v>
      </c>
      <c r="D179" s="71"/>
      <c r="E179" s="71"/>
    </row>
    <row r="180" spans="2:5" ht="21" hidden="1">
      <c r="B180" s="71"/>
      <c r="C180" s="17" t="s">
        <v>147</v>
      </c>
      <c r="D180" s="71"/>
      <c r="E180" s="71"/>
    </row>
    <row r="181" spans="2:5" ht="21" hidden="1">
      <c r="B181" s="71"/>
      <c r="C181" s="17" t="s">
        <v>148</v>
      </c>
      <c r="D181" s="71"/>
      <c r="E181" s="71"/>
    </row>
    <row r="182" spans="2:5" ht="21" hidden="1">
      <c r="B182" s="71"/>
      <c r="C182" s="17" t="s">
        <v>149</v>
      </c>
      <c r="D182" s="71"/>
      <c r="E182" s="71"/>
    </row>
    <row r="183" spans="2:5" ht="21" hidden="1">
      <c r="B183" s="71"/>
      <c r="C183" s="17" t="s">
        <v>150</v>
      </c>
      <c r="D183" s="71"/>
      <c r="E183" s="71"/>
    </row>
    <row r="184" spans="2:5" ht="21" hidden="1">
      <c r="B184" s="71"/>
      <c r="C184" s="17" t="s">
        <v>151</v>
      </c>
      <c r="D184" s="71"/>
      <c r="E184" s="71"/>
    </row>
    <row r="185" spans="2:5" ht="21" hidden="1">
      <c r="B185" s="71"/>
      <c r="C185" s="17" t="s">
        <v>152</v>
      </c>
      <c r="D185" s="71"/>
      <c r="E185" s="71"/>
    </row>
    <row r="186" spans="2:5" ht="21" hidden="1">
      <c r="B186" s="71"/>
      <c r="C186" s="17" t="s">
        <v>153</v>
      </c>
      <c r="D186" s="71"/>
      <c r="E186" s="71"/>
    </row>
    <row r="187" spans="2:5" ht="21" hidden="1">
      <c r="B187" s="71"/>
      <c r="C187" s="17" t="s">
        <v>154</v>
      </c>
      <c r="D187" s="71"/>
      <c r="E187" s="71"/>
    </row>
    <row r="188" spans="2:5" ht="21" hidden="1">
      <c r="B188" s="71"/>
      <c r="C188" s="17" t="s">
        <v>155</v>
      </c>
      <c r="D188" s="71"/>
      <c r="E188" s="71"/>
    </row>
    <row r="189" spans="2:5" ht="21" hidden="1">
      <c r="B189" s="71"/>
      <c r="C189" s="17" t="s">
        <v>156</v>
      </c>
      <c r="D189" s="71"/>
      <c r="E189" s="71"/>
    </row>
    <row r="190" spans="2:5" ht="21" hidden="1">
      <c r="B190" s="71"/>
      <c r="C190" s="17" t="s">
        <v>157</v>
      </c>
      <c r="D190" s="71"/>
      <c r="E190" s="71"/>
    </row>
    <row r="191" spans="2:5" ht="21" hidden="1">
      <c r="B191" s="71"/>
      <c r="C191" s="17" t="s">
        <v>158</v>
      </c>
      <c r="D191" s="71"/>
      <c r="E191" s="71"/>
    </row>
    <row r="192" spans="2:5" ht="21" hidden="1">
      <c r="B192" s="71"/>
      <c r="C192" s="17" t="s">
        <v>159</v>
      </c>
      <c r="D192" s="71"/>
      <c r="E192" s="71"/>
    </row>
    <row r="193" spans="2:5" ht="21" hidden="1">
      <c r="B193" s="71"/>
      <c r="C193" s="17" t="s">
        <v>160</v>
      </c>
      <c r="D193" s="71"/>
      <c r="E193" s="71"/>
    </row>
    <row r="194" spans="2:5" ht="21" hidden="1">
      <c r="B194" s="71"/>
      <c r="C194" s="17" t="s">
        <v>161</v>
      </c>
      <c r="D194" s="71"/>
      <c r="E194" s="71"/>
    </row>
    <row r="195" spans="2:5" ht="21" hidden="1">
      <c r="B195" s="71"/>
      <c r="C195" s="17" t="s">
        <v>162</v>
      </c>
      <c r="D195" s="71"/>
      <c r="E195" s="71"/>
    </row>
    <row r="196" spans="2:5" ht="21" hidden="1">
      <c r="B196" s="71"/>
      <c r="C196" s="17" t="s">
        <v>163</v>
      </c>
      <c r="D196" s="71"/>
      <c r="E196" s="71"/>
    </row>
    <row r="197" spans="2:5" ht="21" hidden="1">
      <c r="B197" s="71"/>
      <c r="C197" s="17" t="s">
        <v>164</v>
      </c>
      <c r="D197" s="71"/>
      <c r="E197" s="71"/>
    </row>
    <row r="198" spans="2:5" ht="21" hidden="1">
      <c r="B198" s="71"/>
      <c r="C198" s="17" t="s">
        <v>165</v>
      </c>
      <c r="D198" s="71"/>
      <c r="E198" s="71"/>
    </row>
    <row r="199" spans="2:5" ht="21" hidden="1">
      <c r="B199" s="71"/>
      <c r="C199" s="17" t="s">
        <v>166</v>
      </c>
      <c r="D199" s="71"/>
      <c r="E199" s="71"/>
    </row>
    <row r="200" spans="2:5" ht="21" hidden="1">
      <c r="B200" s="71"/>
      <c r="C200" s="17" t="s">
        <v>167</v>
      </c>
      <c r="D200" s="71"/>
      <c r="E200" s="71"/>
    </row>
    <row r="201" spans="2:5" ht="21" hidden="1">
      <c r="B201" s="71"/>
      <c r="C201" s="17" t="s">
        <v>168</v>
      </c>
      <c r="D201" s="71"/>
      <c r="E201" s="71"/>
    </row>
    <row r="202" spans="2:5" ht="21" hidden="1">
      <c r="B202" s="71"/>
      <c r="C202" s="17" t="s">
        <v>169</v>
      </c>
      <c r="D202" s="71"/>
      <c r="E202" s="71"/>
    </row>
    <row r="203" spans="2:5" ht="21" hidden="1">
      <c r="B203" s="71"/>
      <c r="C203" s="17" t="s">
        <v>170</v>
      </c>
      <c r="D203" s="71"/>
      <c r="E203" s="71"/>
    </row>
    <row r="204" spans="2:5" ht="21" hidden="1">
      <c r="B204" s="71"/>
      <c r="C204" s="17" t="s">
        <v>171</v>
      </c>
      <c r="D204" s="71"/>
      <c r="E204" s="71"/>
    </row>
    <row r="205" spans="2:5" ht="21" hidden="1">
      <c r="B205" s="71"/>
      <c r="C205" s="17" t="s">
        <v>172</v>
      </c>
      <c r="D205" s="71"/>
      <c r="E205" s="71"/>
    </row>
    <row r="206" spans="2:5" ht="21" hidden="1">
      <c r="B206" s="71"/>
      <c r="C206" s="17" t="s">
        <v>173</v>
      </c>
      <c r="D206" s="71"/>
      <c r="E206" s="71"/>
    </row>
    <row r="207" spans="2:5" ht="21" hidden="1">
      <c r="B207" s="71"/>
      <c r="C207" s="17" t="s">
        <v>174</v>
      </c>
      <c r="D207" s="71"/>
      <c r="E207" s="71"/>
    </row>
    <row r="208" spans="2:5" ht="21" hidden="1">
      <c r="B208" s="71"/>
      <c r="C208" s="17" t="s">
        <v>175</v>
      </c>
      <c r="D208" s="71"/>
      <c r="E208" s="71"/>
    </row>
    <row r="209" spans="2:5" ht="21" hidden="1">
      <c r="B209" s="71"/>
      <c r="C209" s="17" t="s">
        <v>176</v>
      </c>
      <c r="D209" s="71"/>
      <c r="E209" s="71"/>
    </row>
    <row r="210" spans="2:5" ht="21" hidden="1">
      <c r="B210" s="71"/>
      <c r="C210" s="17" t="s">
        <v>177</v>
      </c>
      <c r="D210" s="71"/>
      <c r="E210" s="71"/>
    </row>
    <row r="211" spans="2:5" ht="21" hidden="1">
      <c r="B211" s="71"/>
      <c r="C211" s="17" t="s">
        <v>178</v>
      </c>
      <c r="D211" s="71"/>
      <c r="E211" s="71"/>
    </row>
    <row r="212" spans="2:5" ht="21" hidden="1">
      <c r="B212" s="71"/>
      <c r="C212" s="17" t="s">
        <v>179</v>
      </c>
      <c r="D212" s="71"/>
      <c r="E212" s="71"/>
    </row>
    <row r="213" spans="2:5" ht="21" hidden="1">
      <c r="B213" s="71"/>
      <c r="C213" s="17" t="s">
        <v>180</v>
      </c>
      <c r="D213" s="71"/>
      <c r="E213" s="71"/>
    </row>
    <row r="214" spans="2:5" ht="21" hidden="1">
      <c r="B214" s="71"/>
      <c r="C214" s="17" t="s">
        <v>181</v>
      </c>
      <c r="D214" s="71"/>
      <c r="E214" s="71"/>
    </row>
    <row r="215" spans="2:5" ht="21" hidden="1">
      <c r="B215" s="71"/>
      <c r="C215" s="17" t="s">
        <v>182</v>
      </c>
      <c r="D215" s="71"/>
      <c r="E215" s="71"/>
    </row>
    <row r="216" spans="2:5" ht="21" hidden="1">
      <c r="B216" s="71"/>
      <c r="C216" s="17" t="s">
        <v>183</v>
      </c>
      <c r="D216" s="71"/>
      <c r="E216" s="71"/>
    </row>
    <row r="217" spans="2:5" ht="21" hidden="1">
      <c r="B217" s="71"/>
      <c r="C217" s="17" t="s">
        <v>184</v>
      </c>
      <c r="D217" s="71"/>
      <c r="E217" s="71"/>
    </row>
    <row r="218" spans="2:5" ht="21" hidden="1">
      <c r="B218" s="71"/>
      <c r="C218" s="17" t="s">
        <v>185</v>
      </c>
      <c r="D218" s="71"/>
      <c r="E218" s="71"/>
    </row>
    <row r="219" spans="2:5" ht="21" hidden="1">
      <c r="B219" s="71"/>
      <c r="C219" s="17" t="s">
        <v>186</v>
      </c>
      <c r="D219" s="71"/>
      <c r="E219" s="71"/>
    </row>
    <row r="220" spans="2:5" ht="21" hidden="1">
      <c r="B220" s="71"/>
      <c r="C220" s="17" t="s">
        <v>187</v>
      </c>
      <c r="D220" s="71"/>
      <c r="E220" s="71"/>
    </row>
    <row r="221" spans="2:5" ht="21" hidden="1">
      <c r="B221" s="71"/>
      <c r="C221" s="17" t="s">
        <v>188</v>
      </c>
      <c r="D221" s="71"/>
      <c r="E221" s="71"/>
    </row>
    <row r="222" spans="2:5" ht="21" hidden="1">
      <c r="B222" s="71"/>
      <c r="C222" s="17" t="s">
        <v>189</v>
      </c>
      <c r="D222" s="71"/>
      <c r="E222" s="71"/>
    </row>
    <row r="223" spans="2:5" ht="21" hidden="1">
      <c r="B223" s="71"/>
      <c r="C223" s="17" t="s">
        <v>190</v>
      </c>
      <c r="D223" s="71"/>
      <c r="E223" s="71"/>
    </row>
    <row r="224" spans="2:5" ht="21" hidden="1">
      <c r="B224" s="71"/>
      <c r="C224" s="17" t="s">
        <v>191</v>
      </c>
      <c r="D224" s="71"/>
      <c r="E224" s="71"/>
    </row>
    <row r="225" spans="2:5" ht="21" hidden="1">
      <c r="B225" s="71"/>
      <c r="C225" s="17" t="s">
        <v>192</v>
      </c>
      <c r="D225" s="71"/>
      <c r="E225" s="71"/>
    </row>
    <row r="226" spans="2:5" ht="21" hidden="1">
      <c r="B226" s="71"/>
      <c r="C226" s="17" t="s">
        <v>193</v>
      </c>
      <c r="D226" s="71"/>
      <c r="E226" s="71"/>
    </row>
    <row r="227" spans="2:5" ht="21" hidden="1">
      <c r="B227" s="71"/>
      <c r="C227" s="17" t="s">
        <v>194</v>
      </c>
      <c r="D227" s="71"/>
      <c r="E227" s="71"/>
    </row>
    <row r="228" spans="2:5" ht="21" hidden="1">
      <c r="B228" s="71"/>
      <c r="C228" s="17" t="s">
        <v>195</v>
      </c>
      <c r="D228" s="71"/>
      <c r="E228" s="71"/>
    </row>
    <row r="229" spans="2:5" ht="21" hidden="1">
      <c r="B229" s="71"/>
      <c r="C229" s="17" t="s">
        <v>196</v>
      </c>
      <c r="D229" s="71"/>
      <c r="E229" s="71"/>
    </row>
    <row r="230" spans="2:5" ht="21" hidden="1">
      <c r="B230" s="71"/>
      <c r="C230" s="17" t="s">
        <v>197</v>
      </c>
      <c r="D230" s="71"/>
      <c r="E230" s="71"/>
    </row>
    <row r="231" spans="2:5" ht="21" hidden="1">
      <c r="B231" s="71"/>
      <c r="C231" s="17" t="s">
        <v>198</v>
      </c>
      <c r="D231" s="71"/>
      <c r="E231" s="71"/>
    </row>
    <row r="232" spans="2:5" ht="21" hidden="1">
      <c r="B232" s="71"/>
      <c r="C232" s="17" t="s">
        <v>199</v>
      </c>
      <c r="D232" s="71"/>
      <c r="E232" s="71"/>
    </row>
    <row r="233" spans="2:5" ht="21" hidden="1">
      <c r="B233" s="71"/>
      <c r="C233" s="17" t="s">
        <v>200</v>
      </c>
      <c r="D233" s="71"/>
      <c r="E233" s="71"/>
    </row>
    <row r="234" spans="2:5" ht="21" hidden="1">
      <c r="B234" s="71"/>
      <c r="C234" s="17" t="s">
        <v>201</v>
      </c>
      <c r="D234" s="71"/>
      <c r="E234" s="71"/>
    </row>
    <row r="235" spans="2:5" ht="21" hidden="1">
      <c r="B235" s="71"/>
      <c r="C235" s="17" t="s">
        <v>202</v>
      </c>
      <c r="D235" s="71"/>
      <c r="E235" s="71"/>
    </row>
    <row r="236" spans="2:5" ht="21" hidden="1">
      <c r="B236" s="71"/>
      <c r="C236" s="17" t="s">
        <v>203</v>
      </c>
      <c r="D236" s="71"/>
      <c r="E236" s="71"/>
    </row>
    <row r="237" spans="2:5" ht="21" hidden="1">
      <c r="B237" s="71"/>
      <c r="C237" s="17" t="s">
        <v>204</v>
      </c>
      <c r="D237" s="71"/>
      <c r="E237" s="71"/>
    </row>
    <row r="238" spans="2:5" ht="21" hidden="1">
      <c r="B238" s="71"/>
      <c r="C238" s="17" t="s">
        <v>205</v>
      </c>
      <c r="D238" s="71"/>
      <c r="E238" s="71"/>
    </row>
    <row r="239" spans="2:5" ht="21" hidden="1">
      <c r="B239" s="71"/>
      <c r="C239" s="17" t="s">
        <v>206</v>
      </c>
      <c r="D239" s="71"/>
      <c r="E239" s="71"/>
    </row>
    <row r="240" spans="2:5" ht="21" hidden="1">
      <c r="B240" s="71"/>
      <c r="C240" s="17" t="s">
        <v>207</v>
      </c>
      <c r="D240" s="71"/>
      <c r="E240" s="71"/>
    </row>
    <row r="241" spans="2:5" ht="21" hidden="1">
      <c r="B241" s="71"/>
      <c r="C241" s="17" t="s">
        <v>208</v>
      </c>
      <c r="D241" s="71"/>
      <c r="E241" s="71"/>
    </row>
    <row r="242" spans="2:5" ht="21" hidden="1">
      <c r="B242" s="71"/>
      <c r="C242" s="17" t="s">
        <v>209</v>
      </c>
      <c r="D242" s="71"/>
      <c r="E242" s="71"/>
    </row>
    <row r="243" spans="2:5" ht="21" hidden="1">
      <c r="B243" s="71"/>
      <c r="C243" s="17" t="s">
        <v>210</v>
      </c>
      <c r="D243" s="71"/>
      <c r="E243" s="71"/>
    </row>
    <row r="244" spans="2:5" ht="21" hidden="1">
      <c r="B244" s="71"/>
      <c r="C244" s="17" t="s">
        <v>211</v>
      </c>
      <c r="D244" s="71"/>
      <c r="E244" s="71"/>
    </row>
    <row r="245" spans="2:5" ht="21" hidden="1">
      <c r="B245" s="71"/>
      <c r="C245" s="17" t="s">
        <v>212</v>
      </c>
      <c r="D245" s="71"/>
      <c r="E245" s="71"/>
    </row>
    <row r="246" spans="2:5" ht="21" hidden="1">
      <c r="B246" s="71"/>
      <c r="C246" s="17" t="s">
        <v>213</v>
      </c>
      <c r="D246" s="71"/>
      <c r="E246" s="71"/>
    </row>
    <row r="247" spans="2:5" ht="21" hidden="1">
      <c r="B247" s="71"/>
      <c r="C247" s="17" t="s">
        <v>214</v>
      </c>
      <c r="D247" s="71"/>
      <c r="E247" s="71"/>
    </row>
    <row r="248" spans="2:5" ht="21" hidden="1">
      <c r="B248" s="71"/>
      <c r="C248" s="17" t="s">
        <v>215</v>
      </c>
      <c r="D248" s="71"/>
      <c r="E248" s="71"/>
    </row>
    <row r="249" spans="2:5" ht="21" hidden="1">
      <c r="B249" s="71"/>
      <c r="C249" s="17" t="s">
        <v>216</v>
      </c>
      <c r="D249" s="71"/>
      <c r="E249" s="71"/>
    </row>
    <row r="250" spans="2:5" ht="21" hidden="1">
      <c r="B250" s="71"/>
      <c r="C250" s="17" t="s">
        <v>217</v>
      </c>
      <c r="D250" s="71"/>
      <c r="E250" s="71"/>
    </row>
    <row r="251" spans="2:5" ht="21" hidden="1">
      <c r="B251" s="71"/>
      <c r="C251" s="17" t="s">
        <v>218</v>
      </c>
      <c r="D251" s="71"/>
      <c r="E251" s="71"/>
    </row>
    <row r="252" spans="2:5" ht="21" hidden="1">
      <c r="B252" s="71"/>
      <c r="C252" s="17" t="s">
        <v>219</v>
      </c>
      <c r="D252" s="71"/>
      <c r="E252" s="71"/>
    </row>
    <row r="253" spans="2:5" ht="21" hidden="1">
      <c r="B253" s="71"/>
      <c r="C253" s="17" t="s">
        <v>220</v>
      </c>
      <c r="D253" s="71"/>
      <c r="E253" s="71"/>
    </row>
    <row r="254" spans="2:5" ht="21" hidden="1">
      <c r="B254" s="71"/>
      <c r="C254" s="17" t="s">
        <v>221</v>
      </c>
      <c r="D254" s="71"/>
      <c r="E254" s="71"/>
    </row>
    <row r="255" spans="2:5" ht="21" hidden="1">
      <c r="B255" s="71"/>
      <c r="C255" s="17" t="s">
        <v>222</v>
      </c>
      <c r="D255" s="71"/>
      <c r="E255" s="71"/>
    </row>
    <row r="256" spans="2:5" ht="21" hidden="1">
      <c r="B256" s="71"/>
      <c r="C256" s="17" t="s">
        <v>223</v>
      </c>
      <c r="D256" s="71"/>
      <c r="E256" s="71"/>
    </row>
    <row r="257" spans="2:5" ht="21" hidden="1">
      <c r="B257" s="71"/>
      <c r="C257" s="17" t="s">
        <v>224</v>
      </c>
      <c r="D257" s="71"/>
      <c r="E257" s="71"/>
    </row>
    <row r="258" spans="2:5" ht="21" hidden="1">
      <c r="B258" s="71"/>
      <c r="C258" s="17" t="s">
        <v>225</v>
      </c>
      <c r="D258" s="71"/>
      <c r="E258" s="71"/>
    </row>
    <row r="259" spans="2:5" ht="21" hidden="1">
      <c r="B259" s="71"/>
      <c r="C259" s="17" t="s">
        <v>226</v>
      </c>
      <c r="D259" s="71"/>
      <c r="E259" s="71"/>
    </row>
    <row r="260" spans="2:5" ht="21" hidden="1">
      <c r="B260" s="71"/>
      <c r="C260" s="17" t="s">
        <v>227</v>
      </c>
      <c r="D260" s="71"/>
      <c r="E260" s="71"/>
    </row>
    <row r="261" spans="2:5" ht="21" hidden="1">
      <c r="B261" s="71"/>
      <c r="C261" s="17" t="s">
        <v>228</v>
      </c>
      <c r="D261" s="71"/>
      <c r="E261" s="71"/>
    </row>
    <row r="262" spans="2:5" ht="21" hidden="1">
      <c r="B262" s="71"/>
      <c r="C262" s="17" t="s">
        <v>229</v>
      </c>
      <c r="D262" s="71"/>
      <c r="E262" s="71"/>
    </row>
    <row r="263" spans="2:5" ht="21" hidden="1">
      <c r="B263" s="71"/>
      <c r="C263" s="17" t="s">
        <v>230</v>
      </c>
      <c r="D263" s="71"/>
      <c r="E263" s="71"/>
    </row>
    <row r="264" spans="2:5" ht="21" hidden="1">
      <c r="B264" s="71"/>
      <c r="C264" s="17" t="s">
        <v>231</v>
      </c>
      <c r="D264" s="71"/>
      <c r="E264" s="71"/>
    </row>
    <row r="265" spans="2:5" ht="21" hidden="1">
      <c r="B265" s="71"/>
      <c r="C265" s="17" t="s">
        <v>232</v>
      </c>
      <c r="D265" s="71"/>
      <c r="E265" s="71"/>
    </row>
    <row r="266" spans="2:5" ht="21" hidden="1">
      <c r="B266" s="71"/>
      <c r="C266" s="17" t="s">
        <v>233</v>
      </c>
      <c r="D266" s="71"/>
      <c r="E266" s="71"/>
    </row>
    <row r="267" spans="2:5" ht="21" hidden="1">
      <c r="B267" s="71"/>
      <c r="C267" s="17" t="s">
        <v>234</v>
      </c>
      <c r="D267" s="71"/>
      <c r="E267" s="71"/>
    </row>
    <row r="268" spans="2:5" ht="21" hidden="1">
      <c r="B268" s="71"/>
      <c r="C268" s="17" t="s">
        <v>235</v>
      </c>
      <c r="D268" s="71"/>
      <c r="E268" s="71"/>
    </row>
    <row r="269" spans="2:5" ht="21" hidden="1">
      <c r="B269" s="71"/>
      <c r="C269" s="17" t="s">
        <v>236</v>
      </c>
      <c r="D269" s="71"/>
      <c r="E269" s="71"/>
    </row>
    <row r="270" spans="2:5" ht="21" hidden="1">
      <c r="B270" s="71"/>
      <c r="C270" s="17" t="s">
        <v>237</v>
      </c>
      <c r="D270" s="71"/>
      <c r="E270" s="71"/>
    </row>
    <row r="271" spans="2:5" ht="21" hidden="1">
      <c r="B271" s="71"/>
      <c r="C271" s="17" t="s">
        <v>238</v>
      </c>
      <c r="D271" s="71"/>
      <c r="E271" s="71"/>
    </row>
    <row r="272" spans="2:5" ht="21" hidden="1">
      <c r="B272" s="71"/>
      <c r="C272" s="17" t="s">
        <v>239</v>
      </c>
      <c r="D272" s="71"/>
      <c r="E272" s="71"/>
    </row>
    <row r="273" spans="2:5" ht="21" hidden="1">
      <c r="B273" s="71"/>
      <c r="C273" s="17" t="s">
        <v>240</v>
      </c>
      <c r="D273" s="71"/>
      <c r="E273" s="71"/>
    </row>
    <row r="274" spans="2:5" ht="21" hidden="1">
      <c r="B274" s="71"/>
      <c r="C274" s="17" t="s">
        <v>241</v>
      </c>
      <c r="D274" s="71"/>
      <c r="E274" s="71"/>
    </row>
    <row r="275" spans="2:5" ht="21" hidden="1">
      <c r="B275" s="71"/>
      <c r="C275" s="17" t="s">
        <v>242</v>
      </c>
      <c r="D275" s="71"/>
      <c r="E275" s="71"/>
    </row>
    <row r="276" spans="2:5" ht="21" hidden="1">
      <c r="B276" s="71"/>
      <c r="C276" s="17" t="s">
        <v>243</v>
      </c>
      <c r="D276" s="71"/>
      <c r="E276" s="71"/>
    </row>
    <row r="277" spans="2:5" ht="21" hidden="1">
      <c r="B277" s="71"/>
      <c r="C277" s="17" t="s">
        <v>244</v>
      </c>
      <c r="D277" s="71"/>
      <c r="E277" s="71"/>
    </row>
    <row r="278" spans="2:5" ht="21" hidden="1">
      <c r="B278" s="71"/>
      <c r="C278" s="17" t="s">
        <v>245</v>
      </c>
      <c r="D278" s="71"/>
      <c r="E278" s="71"/>
    </row>
    <row r="279" spans="2:5" ht="21" hidden="1">
      <c r="B279" s="71"/>
      <c r="C279" s="17" t="s">
        <v>246</v>
      </c>
      <c r="D279" s="71"/>
      <c r="E279" s="71"/>
    </row>
    <row r="280" spans="2:5" ht="21" hidden="1">
      <c r="B280" s="71"/>
      <c r="C280" s="17" t="s">
        <v>247</v>
      </c>
      <c r="D280" s="71"/>
      <c r="E280" s="71"/>
    </row>
    <row r="281" spans="2:5" ht="21" hidden="1">
      <c r="B281" s="71"/>
      <c r="C281" s="17" t="s">
        <v>248</v>
      </c>
      <c r="D281" s="71"/>
      <c r="E281" s="71"/>
    </row>
    <row r="282" spans="2:5" ht="21" hidden="1">
      <c r="B282" s="71"/>
      <c r="C282" s="17" t="s">
        <v>249</v>
      </c>
      <c r="D282" s="71"/>
      <c r="E282" s="71"/>
    </row>
    <row r="283" spans="2:5" ht="21" hidden="1">
      <c r="B283" s="71"/>
      <c r="C283" s="17" t="s">
        <v>250</v>
      </c>
      <c r="D283" s="71"/>
      <c r="E283" s="71"/>
    </row>
    <row r="284" spans="2:5" ht="21" hidden="1">
      <c r="B284" s="71"/>
      <c r="C284" s="17" t="s">
        <v>251</v>
      </c>
      <c r="D284" s="71"/>
      <c r="E284" s="71"/>
    </row>
    <row r="285" spans="2:5" ht="21" hidden="1">
      <c r="B285" s="71"/>
      <c r="C285" s="17" t="s">
        <v>252</v>
      </c>
      <c r="D285" s="71"/>
      <c r="E285" s="71"/>
    </row>
    <row r="286" spans="2:5" ht="21" hidden="1">
      <c r="B286" s="71"/>
      <c r="C286" s="17" t="s">
        <v>253</v>
      </c>
      <c r="D286" s="71"/>
      <c r="E286" s="71"/>
    </row>
    <row r="287" spans="2:5" ht="21" hidden="1">
      <c r="B287" s="71"/>
      <c r="C287" s="17" t="s">
        <v>254</v>
      </c>
      <c r="D287" s="71"/>
      <c r="E287" s="71"/>
    </row>
    <row r="288" spans="2:5" ht="21" hidden="1">
      <c r="B288" s="71"/>
      <c r="C288" s="17" t="s">
        <v>255</v>
      </c>
      <c r="D288" s="71"/>
      <c r="E288" s="71"/>
    </row>
    <row r="289" spans="2:5" ht="21" hidden="1">
      <c r="B289" s="71"/>
      <c r="C289" s="17" t="s">
        <v>256</v>
      </c>
      <c r="D289" s="71"/>
      <c r="E289" s="71"/>
    </row>
    <row r="290" spans="2:5" ht="21" hidden="1">
      <c r="B290" s="71"/>
      <c r="C290" s="17" t="s">
        <v>257</v>
      </c>
      <c r="D290" s="71"/>
      <c r="E290" s="71"/>
    </row>
    <row r="291" spans="2:5" ht="21" hidden="1">
      <c r="B291" s="71"/>
      <c r="C291" s="17" t="s">
        <v>258</v>
      </c>
      <c r="D291" s="71"/>
      <c r="E291" s="71"/>
    </row>
    <row r="292" spans="2:5" ht="21" hidden="1">
      <c r="B292" s="71"/>
      <c r="C292" s="17" t="s">
        <v>259</v>
      </c>
      <c r="D292" s="71"/>
      <c r="E292" s="71"/>
    </row>
    <row r="293" spans="2:5" ht="21" hidden="1">
      <c r="B293" s="71"/>
      <c r="C293" s="17" t="s">
        <v>260</v>
      </c>
      <c r="D293" s="71"/>
      <c r="E293" s="71"/>
    </row>
    <row r="294" spans="2:5" ht="21" hidden="1">
      <c r="B294" s="71"/>
      <c r="C294" s="17" t="s">
        <v>261</v>
      </c>
      <c r="D294" s="71"/>
      <c r="E294" s="71"/>
    </row>
    <row r="295" spans="2:5" ht="21" hidden="1">
      <c r="B295" s="71"/>
      <c r="C295" s="17" t="s">
        <v>262</v>
      </c>
      <c r="D295" s="71"/>
      <c r="E295" s="71"/>
    </row>
    <row r="296" spans="2:5" ht="21" hidden="1">
      <c r="B296" s="71"/>
      <c r="C296" s="17" t="s">
        <v>263</v>
      </c>
      <c r="D296" s="71"/>
      <c r="E296" s="71"/>
    </row>
    <row r="297" spans="2:5" ht="21" hidden="1">
      <c r="B297" s="71"/>
      <c r="C297" s="17" t="s">
        <v>264</v>
      </c>
      <c r="D297" s="71"/>
      <c r="E297" s="71"/>
    </row>
    <row r="298" spans="2:5" ht="21" hidden="1">
      <c r="B298" s="71"/>
      <c r="C298" s="17" t="s">
        <v>265</v>
      </c>
      <c r="D298" s="71"/>
      <c r="E298" s="71"/>
    </row>
    <row r="299" spans="2:5" ht="21" hidden="1">
      <c r="B299" s="71"/>
      <c r="C299" s="17" t="s">
        <v>266</v>
      </c>
      <c r="D299" s="71"/>
      <c r="E299" s="71"/>
    </row>
    <row r="300" spans="2:5" ht="21" hidden="1">
      <c r="B300" s="71"/>
      <c r="C300" s="17" t="s">
        <v>267</v>
      </c>
      <c r="D300" s="71"/>
      <c r="E300" s="71"/>
    </row>
    <row r="301" spans="2:5" ht="21" hidden="1">
      <c r="B301" s="71"/>
      <c r="C301" s="17" t="s">
        <v>268</v>
      </c>
      <c r="D301" s="71"/>
      <c r="E301" s="71"/>
    </row>
    <row r="302" spans="2:5" ht="21" hidden="1">
      <c r="B302" s="71"/>
      <c r="C302" s="17" t="s">
        <v>269</v>
      </c>
      <c r="D302" s="71"/>
      <c r="E302" s="71"/>
    </row>
    <row r="303" spans="2:5" ht="21" hidden="1">
      <c r="B303" s="71"/>
      <c r="C303" s="17" t="s">
        <v>270</v>
      </c>
      <c r="D303" s="71"/>
      <c r="E303" s="71"/>
    </row>
    <row r="304" spans="2:5" ht="21" hidden="1">
      <c r="B304" s="71"/>
      <c r="C304" s="17" t="s">
        <v>271</v>
      </c>
      <c r="D304" s="71"/>
      <c r="E304" s="71"/>
    </row>
    <row r="305" spans="2:5" ht="21" hidden="1">
      <c r="B305" s="71"/>
      <c r="C305" s="17" t="s">
        <v>272</v>
      </c>
      <c r="D305" s="71"/>
      <c r="E305" s="71"/>
    </row>
    <row r="306" spans="2:5" ht="21" hidden="1">
      <c r="B306" s="71"/>
      <c r="C306" s="17" t="s">
        <v>273</v>
      </c>
      <c r="D306" s="71"/>
      <c r="E306" s="71"/>
    </row>
    <row r="307" spans="2:5" ht="21" hidden="1">
      <c r="B307" s="71"/>
      <c r="C307" s="17" t="s">
        <v>274</v>
      </c>
      <c r="D307" s="71"/>
      <c r="E307" s="71"/>
    </row>
    <row r="308" spans="2:5" ht="21" hidden="1">
      <c r="B308" s="71"/>
      <c r="C308" s="17" t="s">
        <v>275</v>
      </c>
      <c r="D308" s="71"/>
      <c r="E308" s="71"/>
    </row>
    <row r="309" spans="2:5" ht="21" hidden="1">
      <c r="B309" s="71"/>
      <c r="C309" s="17" t="s">
        <v>276</v>
      </c>
      <c r="D309" s="71"/>
      <c r="E309" s="71"/>
    </row>
    <row r="310" spans="2:5" ht="21" hidden="1">
      <c r="B310" s="71"/>
      <c r="C310" s="17" t="s">
        <v>277</v>
      </c>
      <c r="D310" s="71"/>
      <c r="E310" s="71"/>
    </row>
    <row r="311" spans="2:5" ht="21" hidden="1">
      <c r="B311" s="71"/>
      <c r="C311" s="17" t="s">
        <v>278</v>
      </c>
      <c r="D311" s="71"/>
      <c r="E311" s="71"/>
    </row>
    <row r="312" spans="2:5" ht="21" hidden="1">
      <c r="B312" s="71"/>
      <c r="C312" s="17" t="s">
        <v>279</v>
      </c>
      <c r="D312" s="71"/>
      <c r="E312" s="71"/>
    </row>
    <row r="313" spans="2:5" ht="21" hidden="1">
      <c r="B313" s="71"/>
      <c r="C313" s="17" t="s">
        <v>280</v>
      </c>
      <c r="D313" s="71"/>
      <c r="E313" s="71"/>
    </row>
    <row r="314" spans="2:5" ht="21" hidden="1">
      <c r="B314" s="71"/>
      <c r="C314" s="17" t="s">
        <v>281</v>
      </c>
      <c r="D314" s="71"/>
      <c r="E314" s="71"/>
    </row>
    <row r="315" spans="2:5" ht="21" hidden="1">
      <c r="B315" s="71"/>
      <c r="C315" s="17" t="s">
        <v>282</v>
      </c>
      <c r="D315" s="71"/>
      <c r="E315" s="71"/>
    </row>
    <row r="316" spans="2:5" ht="21" hidden="1">
      <c r="B316" s="71"/>
      <c r="C316" s="17" t="s">
        <v>283</v>
      </c>
      <c r="D316" s="71"/>
      <c r="E316" s="71"/>
    </row>
    <row r="317" spans="2:5" ht="21" hidden="1">
      <c r="B317" s="71"/>
      <c r="C317" s="17" t="s">
        <v>284</v>
      </c>
      <c r="D317" s="71"/>
      <c r="E317" s="71"/>
    </row>
    <row r="318" spans="2:5" ht="21" hidden="1">
      <c r="B318" s="71"/>
      <c r="C318" s="17" t="s">
        <v>285</v>
      </c>
      <c r="D318" s="71"/>
      <c r="E318" s="71"/>
    </row>
    <row r="319" spans="2:5" ht="21" hidden="1">
      <c r="B319" s="71"/>
      <c r="C319" s="17" t="s">
        <v>286</v>
      </c>
      <c r="D319" s="71"/>
      <c r="E319" s="71"/>
    </row>
    <row r="320" spans="2:5" ht="21" hidden="1">
      <c r="B320" s="71"/>
      <c r="C320" s="17" t="s">
        <v>287</v>
      </c>
      <c r="D320" s="71"/>
      <c r="E320" s="71"/>
    </row>
    <row r="321" spans="2:5" ht="21" hidden="1">
      <c r="B321" s="71"/>
      <c r="C321" s="17" t="s">
        <v>288</v>
      </c>
      <c r="D321" s="71"/>
      <c r="E321" s="71"/>
    </row>
    <row r="322" spans="2:5" ht="21" hidden="1">
      <c r="B322" s="71"/>
      <c r="C322" s="17" t="s">
        <v>289</v>
      </c>
      <c r="D322" s="71"/>
      <c r="E322" s="71"/>
    </row>
    <row r="323" spans="2:5" ht="21" hidden="1">
      <c r="B323" s="71"/>
      <c r="C323" s="17" t="s">
        <v>290</v>
      </c>
      <c r="D323" s="71"/>
      <c r="E323" s="71"/>
    </row>
    <row r="324" spans="2:5" ht="21" hidden="1">
      <c r="B324" s="71"/>
      <c r="C324" s="17" t="s">
        <v>291</v>
      </c>
      <c r="D324" s="71"/>
      <c r="E324" s="71"/>
    </row>
    <row r="325" spans="2:5" ht="21" hidden="1">
      <c r="B325" s="71"/>
      <c r="C325" s="17" t="s">
        <v>292</v>
      </c>
      <c r="D325" s="71"/>
      <c r="E325" s="71"/>
    </row>
    <row r="326" spans="2:5" ht="21" hidden="1">
      <c r="B326" s="71"/>
      <c r="C326" s="17" t="s">
        <v>293</v>
      </c>
      <c r="D326" s="71"/>
      <c r="E326" s="71"/>
    </row>
    <row r="327" spans="2:5" ht="21" hidden="1">
      <c r="B327" s="71"/>
      <c r="C327" s="17" t="s">
        <v>294</v>
      </c>
      <c r="D327" s="71"/>
      <c r="E327" s="71"/>
    </row>
    <row r="328" spans="2:5" ht="21" hidden="1">
      <c r="B328" s="71"/>
      <c r="C328" s="17" t="s">
        <v>295</v>
      </c>
      <c r="D328" s="71"/>
      <c r="E328" s="71"/>
    </row>
    <row r="329" spans="2:5" ht="21" hidden="1">
      <c r="B329" s="71"/>
      <c r="C329" s="17" t="s">
        <v>296</v>
      </c>
      <c r="D329" s="71"/>
      <c r="E329" s="71"/>
    </row>
    <row r="330" spans="2:5" ht="21" hidden="1">
      <c r="B330" s="71"/>
      <c r="C330" s="17" t="s">
        <v>297</v>
      </c>
      <c r="D330" s="71"/>
      <c r="E330" s="71"/>
    </row>
    <row r="331" spans="2:5" ht="21" hidden="1">
      <c r="B331" s="71"/>
      <c r="C331" s="17" t="s">
        <v>298</v>
      </c>
      <c r="D331" s="71"/>
      <c r="E331" s="71"/>
    </row>
    <row r="332" spans="2:5" ht="21" hidden="1">
      <c r="B332" s="71"/>
      <c r="C332" s="17" t="s">
        <v>299</v>
      </c>
      <c r="D332" s="71"/>
      <c r="E332" s="71"/>
    </row>
    <row r="333" spans="2:5" ht="21" hidden="1">
      <c r="B333" s="71"/>
      <c r="C333" s="17" t="s">
        <v>300</v>
      </c>
      <c r="D333" s="71"/>
      <c r="E333" s="71"/>
    </row>
    <row r="334" spans="2:5" ht="21" hidden="1">
      <c r="B334" s="71"/>
      <c r="C334" s="17" t="s">
        <v>301</v>
      </c>
      <c r="D334" s="71"/>
      <c r="E334" s="71"/>
    </row>
    <row r="335" spans="2:5" ht="21" hidden="1">
      <c r="B335" s="71"/>
      <c r="C335" s="17" t="s">
        <v>302</v>
      </c>
      <c r="D335" s="71"/>
      <c r="E335" s="71"/>
    </row>
    <row r="336" spans="2:5" ht="21" hidden="1">
      <c r="B336" s="71"/>
      <c r="C336" s="17" t="s">
        <v>303</v>
      </c>
      <c r="D336" s="71"/>
      <c r="E336" s="71"/>
    </row>
    <row r="337" spans="2:5" ht="21" hidden="1">
      <c r="B337" s="71"/>
      <c r="C337" s="17" t="s">
        <v>304</v>
      </c>
      <c r="D337" s="71"/>
      <c r="E337" s="71"/>
    </row>
    <row r="338" spans="2:5" ht="21" hidden="1">
      <c r="B338" s="71"/>
      <c r="C338" s="17" t="s">
        <v>305</v>
      </c>
      <c r="D338" s="71"/>
      <c r="E338" s="71"/>
    </row>
    <row r="339" spans="2:5" ht="21" hidden="1">
      <c r="B339" s="71"/>
      <c r="C339" s="17" t="s">
        <v>306</v>
      </c>
      <c r="D339" s="71"/>
      <c r="E339" s="71"/>
    </row>
    <row r="340" spans="2:5" ht="21" hidden="1">
      <c r="B340" s="71"/>
      <c r="C340" s="17" t="s">
        <v>307</v>
      </c>
      <c r="D340" s="71"/>
      <c r="E340" s="71"/>
    </row>
    <row r="341" spans="2:5" ht="21" hidden="1">
      <c r="B341" s="71"/>
      <c r="C341" s="17" t="s">
        <v>308</v>
      </c>
      <c r="D341" s="71"/>
      <c r="E341" s="71"/>
    </row>
    <row r="342" spans="2:5" ht="21" hidden="1">
      <c r="B342" s="71"/>
      <c r="C342" s="17" t="s">
        <v>309</v>
      </c>
      <c r="D342" s="71"/>
      <c r="E342" s="71"/>
    </row>
    <row r="343" spans="2:5" ht="21" hidden="1">
      <c r="B343" s="71"/>
      <c r="C343" s="17" t="s">
        <v>310</v>
      </c>
      <c r="D343" s="71"/>
      <c r="E343" s="71"/>
    </row>
    <row r="344" spans="2:5" ht="21" hidden="1">
      <c r="B344" s="71"/>
      <c r="C344" s="17" t="s">
        <v>311</v>
      </c>
      <c r="D344" s="71"/>
      <c r="E344" s="71"/>
    </row>
    <row r="345" spans="2:5" ht="21" hidden="1">
      <c r="B345" s="71"/>
      <c r="C345" s="17" t="s">
        <v>312</v>
      </c>
      <c r="D345" s="71"/>
      <c r="E345" s="71"/>
    </row>
    <row r="346" spans="2:5" ht="21" hidden="1">
      <c r="B346" s="71"/>
      <c r="C346" s="17" t="s">
        <v>313</v>
      </c>
      <c r="D346" s="71"/>
      <c r="E346" s="71"/>
    </row>
    <row r="347" spans="2:5" ht="21" hidden="1">
      <c r="B347" s="71"/>
      <c r="C347" s="17" t="s">
        <v>314</v>
      </c>
      <c r="D347" s="71"/>
      <c r="E347" s="71"/>
    </row>
    <row r="348" spans="2:5" ht="21" hidden="1">
      <c r="B348" s="71"/>
      <c r="C348" s="17" t="s">
        <v>315</v>
      </c>
      <c r="D348" s="71"/>
      <c r="E348" s="71"/>
    </row>
    <row r="349" spans="2:5" ht="21" hidden="1">
      <c r="B349" s="71"/>
      <c r="C349" s="17" t="s">
        <v>316</v>
      </c>
      <c r="D349" s="71"/>
      <c r="E349" s="71"/>
    </row>
    <row r="350" spans="2:5" ht="21" hidden="1">
      <c r="B350" s="71"/>
      <c r="C350" s="17" t="s">
        <v>317</v>
      </c>
      <c r="D350" s="71"/>
      <c r="E350" s="71"/>
    </row>
    <row r="351" spans="2:5" ht="21" hidden="1">
      <c r="B351" s="71"/>
      <c r="C351" s="17" t="s">
        <v>318</v>
      </c>
      <c r="D351" s="71"/>
      <c r="E351" s="71"/>
    </row>
    <row r="352" spans="2:5" ht="21" hidden="1">
      <c r="B352" s="71"/>
      <c r="C352" s="17" t="s">
        <v>319</v>
      </c>
      <c r="D352" s="71"/>
      <c r="E352" s="71"/>
    </row>
    <row r="353" spans="2:5" ht="21" hidden="1">
      <c r="B353" s="71"/>
      <c r="C353" s="17" t="s">
        <v>320</v>
      </c>
      <c r="D353" s="71"/>
      <c r="E353" s="71"/>
    </row>
    <row r="354" spans="2:5" ht="21" hidden="1">
      <c r="B354" s="71"/>
      <c r="C354" s="17" t="s">
        <v>321</v>
      </c>
      <c r="D354" s="71"/>
      <c r="E354" s="71"/>
    </row>
    <row r="355" spans="2:5" ht="21" hidden="1">
      <c r="B355" s="71"/>
      <c r="C355" s="17" t="s">
        <v>322</v>
      </c>
      <c r="D355" s="71"/>
      <c r="E355" s="71"/>
    </row>
    <row r="356" spans="2:5" ht="21" hidden="1">
      <c r="B356" s="71"/>
      <c r="C356" s="17" t="s">
        <v>323</v>
      </c>
      <c r="D356" s="71"/>
      <c r="E356" s="71"/>
    </row>
    <row r="357" spans="2:5" ht="21" hidden="1">
      <c r="B357" s="71"/>
      <c r="C357" s="17" t="s">
        <v>324</v>
      </c>
      <c r="D357" s="71"/>
      <c r="E357" s="71"/>
    </row>
    <row r="358" spans="2:5" ht="21" hidden="1">
      <c r="B358" s="71"/>
      <c r="C358" s="17" t="s">
        <v>325</v>
      </c>
      <c r="D358" s="71"/>
      <c r="E358" s="71"/>
    </row>
    <row r="359" spans="2:5" ht="21" hidden="1">
      <c r="B359" s="71"/>
      <c r="C359" s="17" t="s">
        <v>326</v>
      </c>
      <c r="D359" s="71"/>
      <c r="E359" s="71"/>
    </row>
    <row r="360" spans="2:5" ht="21" hidden="1">
      <c r="B360" s="71"/>
      <c r="C360" s="17" t="s">
        <v>327</v>
      </c>
      <c r="D360" s="71"/>
      <c r="E360" s="71"/>
    </row>
    <row r="361" spans="2:5" ht="21" hidden="1">
      <c r="B361" s="71"/>
      <c r="C361" s="17" t="s">
        <v>328</v>
      </c>
      <c r="D361" s="71"/>
      <c r="E361" s="71"/>
    </row>
    <row r="362" spans="2:5" ht="21" hidden="1">
      <c r="B362" s="71"/>
      <c r="C362" s="17" t="s">
        <v>329</v>
      </c>
      <c r="D362" s="71"/>
      <c r="E362" s="71"/>
    </row>
    <row r="363" spans="2:5" ht="21" hidden="1">
      <c r="B363" s="71"/>
      <c r="C363" s="17" t="s">
        <v>330</v>
      </c>
      <c r="D363" s="71"/>
      <c r="E363" s="71"/>
    </row>
    <row r="364" spans="2:5" ht="21" hidden="1">
      <c r="B364" s="71"/>
      <c r="C364" s="17" t="s">
        <v>331</v>
      </c>
      <c r="D364" s="71"/>
      <c r="E364" s="71"/>
    </row>
    <row r="365" spans="2:5" ht="21" hidden="1">
      <c r="B365" s="71"/>
      <c r="C365" s="17" t="s">
        <v>332</v>
      </c>
      <c r="D365" s="71"/>
      <c r="E365" s="71"/>
    </row>
    <row r="366" spans="2:5" ht="21" hidden="1">
      <c r="B366" s="71"/>
      <c r="C366" s="17" t="s">
        <v>333</v>
      </c>
      <c r="D366" s="71"/>
      <c r="E366" s="71"/>
    </row>
    <row r="367" spans="2:5" ht="21" hidden="1">
      <c r="B367" s="71"/>
      <c r="C367" s="17" t="s">
        <v>334</v>
      </c>
      <c r="D367" s="71"/>
      <c r="E367" s="71"/>
    </row>
    <row r="368" spans="2:5" ht="21" hidden="1">
      <c r="B368" s="71"/>
      <c r="C368" s="17" t="s">
        <v>335</v>
      </c>
      <c r="D368" s="71"/>
      <c r="E368" s="71"/>
    </row>
    <row r="369" spans="2:5" ht="21" hidden="1">
      <c r="B369" s="71"/>
      <c r="C369" s="17" t="s">
        <v>336</v>
      </c>
      <c r="D369" s="71"/>
      <c r="E369" s="71"/>
    </row>
    <row r="370" spans="2:5" ht="21" hidden="1">
      <c r="B370" s="71"/>
      <c r="C370" s="17" t="s">
        <v>337</v>
      </c>
      <c r="D370" s="71"/>
      <c r="E370" s="71"/>
    </row>
    <row r="371" spans="2:5" ht="21" hidden="1">
      <c r="B371" s="71"/>
      <c r="C371" s="97"/>
      <c r="D371" s="71"/>
      <c r="E371" s="71"/>
    </row>
    <row r="372" spans="2:5" ht="21">
      <c r="B372" s="71"/>
      <c r="C372" s="98"/>
      <c r="D372" s="71"/>
      <c r="E372" s="71"/>
    </row>
    <row r="373" spans="2:5" ht="21">
      <c r="B373" s="71"/>
      <c r="C373" s="98"/>
      <c r="D373" s="71"/>
      <c r="E373" s="71"/>
    </row>
    <row r="374" spans="2:5" ht="21">
      <c r="B374" s="71"/>
      <c r="C374" s="98"/>
      <c r="D374" s="71"/>
      <c r="E374" s="71"/>
    </row>
    <row r="375" spans="2:5" ht="21">
      <c r="B375" s="71"/>
      <c r="C375" s="98"/>
      <c r="D375" s="71"/>
      <c r="E375" s="71"/>
    </row>
    <row r="376" spans="2:5" ht="21">
      <c r="B376" s="71"/>
      <c r="C376" s="98"/>
      <c r="D376" s="71"/>
      <c r="E376" s="71"/>
    </row>
    <row r="377" spans="2:5" ht="21">
      <c r="B377" s="71"/>
      <c r="C377" s="98"/>
      <c r="D377" s="71"/>
      <c r="E377" s="71"/>
    </row>
    <row r="378" spans="2:5" ht="21">
      <c r="B378" s="71"/>
      <c r="C378" s="98"/>
      <c r="D378" s="71"/>
      <c r="E378" s="71"/>
    </row>
    <row r="379" spans="2:5" ht="21">
      <c r="B379" s="71"/>
      <c r="C379" s="98"/>
      <c r="D379" s="71"/>
      <c r="E379" s="71"/>
    </row>
    <row r="380" ht="12.75">
      <c r="C380" s="98"/>
    </row>
    <row r="381" ht="12.75">
      <c r="C381" s="98"/>
    </row>
    <row r="382" ht="12.75">
      <c r="C382" s="98"/>
    </row>
    <row r="383" ht="12.75">
      <c r="C383" s="98"/>
    </row>
    <row r="384" ht="12.75">
      <c r="C384" s="98"/>
    </row>
    <row r="385" ht="12.75">
      <c r="C385" s="98"/>
    </row>
    <row r="386" ht="12.75">
      <c r="C386" s="98"/>
    </row>
    <row r="387" ht="12.75">
      <c r="C387" s="98"/>
    </row>
    <row r="388" ht="12.75">
      <c r="C388" s="98"/>
    </row>
    <row r="389" ht="12.75">
      <c r="C389" s="98"/>
    </row>
    <row r="390" ht="12.75">
      <c r="C390" s="98"/>
    </row>
    <row r="391" ht="12.75">
      <c r="C391" s="98"/>
    </row>
    <row r="392" ht="12.75">
      <c r="C392" s="98"/>
    </row>
    <row r="393" ht="12.75">
      <c r="C393" s="98"/>
    </row>
    <row r="394" ht="12.75">
      <c r="C394" s="98"/>
    </row>
    <row r="395" ht="12.75">
      <c r="C395" s="98"/>
    </row>
    <row r="396" ht="12.75">
      <c r="C396" s="98"/>
    </row>
    <row r="397" ht="12.75">
      <c r="C397" s="98"/>
    </row>
    <row r="398" ht="12.75">
      <c r="C398" s="98"/>
    </row>
  </sheetData>
  <sheetProtection sheet="1" objects="1" scenarios="1" selectLockedCells="1"/>
  <mergeCells count="18">
    <mergeCell ref="B32:M32"/>
    <mergeCell ref="B27:O27"/>
    <mergeCell ref="B30:N30"/>
    <mergeCell ref="B31:N31"/>
    <mergeCell ref="D4:G4"/>
    <mergeCell ref="D5:G5"/>
    <mergeCell ref="D6:G6"/>
    <mergeCell ref="B14:C15"/>
    <mergeCell ref="B2:E2"/>
    <mergeCell ref="P25:P33"/>
    <mergeCell ref="B6:C6"/>
    <mergeCell ref="D7:G7"/>
    <mergeCell ref="B22:C22"/>
    <mergeCell ref="D8:G8"/>
    <mergeCell ref="B18:C18"/>
    <mergeCell ref="B20:C20"/>
    <mergeCell ref="B4:C4"/>
    <mergeCell ref="M4:O4"/>
  </mergeCells>
  <dataValidations count="4">
    <dataValidation type="whole" operator="greaterThan" allowBlank="1" showInputMessage="1" showErrorMessage="1" error="Please enter a numerical value only, less than or equal to total net additions. " sqref="D18">
      <formula1>-1000000</formula1>
    </dataValidation>
    <dataValidation errorStyle="information" type="whole" operator="greaterThan" allowBlank="1" showInputMessage="1" showErrorMessage="1" errorTitle="NHB" error="Please enter a numerical value only. " sqref="D14">
      <formula1>-1000000</formula1>
    </dataValidation>
    <dataValidation type="whole" operator="greaterThan" allowBlank="1" showInputMessage="1" showErrorMessage="1" error="Please enter a numerical value only. " sqref="D22 D20:K20">
      <formula1>-1000000</formula1>
    </dataValidation>
    <dataValidation type="list" allowBlank="1" showErrorMessage="1" prompt="1. Please select your Local Authority.&#10;2. Please enter your estimates in the green boxes." sqref="B4:C4">
      <formula1>$C$44:$C$370</formula1>
    </dataValidation>
  </dataValidations>
  <hyperlinks>
    <hyperlink ref="P4" location="'New Homes Bonus'!I14" tooltip="Click here to return to homepage" display="Return to homepage"/>
  </hyperlinks>
  <printOptions/>
  <pageMargins left="0.7480314960629921" right="0.7480314960629921" top="0.984251968503937" bottom="0.984251968503937" header="0.5118110236220472" footer="0.5118110236220472"/>
  <pageSetup fitToHeight="1" fitToWidth="1" horizontalDpi="600" verticalDpi="600" orientation="landscape" paperSize="9" scale="32" r:id="rId4"/>
  <drawing r:id="rId3"/>
  <legacyDrawing r:id="rId2"/>
</worksheet>
</file>

<file path=xl/worksheets/sheet3.xml><?xml version="1.0" encoding="utf-8"?>
<worksheet xmlns="http://schemas.openxmlformats.org/spreadsheetml/2006/main" xmlns:r="http://schemas.openxmlformats.org/officeDocument/2006/relationships">
  <sheetPr codeName="Sheet3"/>
  <dimension ref="B3:Q403"/>
  <sheetViews>
    <sheetView showRowColHeaders="0" zoomScale="75" zoomScaleNormal="75" workbookViewId="0" topLeftCell="A1">
      <selection activeCell="O5" sqref="O5"/>
    </sheetView>
  </sheetViews>
  <sheetFormatPr defaultColWidth="9.140625" defaultRowHeight="12.75"/>
  <cols>
    <col min="1" max="1" width="4.140625" style="41" customWidth="1"/>
    <col min="2" max="2" width="30.57421875" style="41" customWidth="1"/>
    <col min="3" max="3" width="24.57421875" style="41" customWidth="1"/>
    <col min="4" max="4" width="10.57421875" style="41" customWidth="1"/>
    <col min="5" max="7" width="10.421875" style="41" bestFit="1" customWidth="1"/>
    <col min="8" max="8" width="10.00390625" style="41" customWidth="1"/>
    <col min="9" max="9" width="10.8515625" style="41" customWidth="1"/>
    <col min="10" max="10" width="10.28125" style="41" customWidth="1"/>
    <col min="11" max="11" width="10.00390625" style="41" customWidth="1"/>
    <col min="12" max="12" width="12.7109375" style="41" customWidth="1"/>
    <col min="13" max="13" width="8.7109375" style="41" customWidth="1"/>
    <col min="14" max="14" width="20.57421875" style="41" customWidth="1"/>
    <col min="15" max="15" width="30.00390625" style="41" customWidth="1"/>
    <col min="16" max="16" width="20.8515625" style="41" customWidth="1"/>
    <col min="17" max="17" width="15.57421875" style="41" customWidth="1"/>
    <col min="18" max="18" width="37.140625" style="41" customWidth="1"/>
    <col min="19" max="19" width="24.00390625" style="41" customWidth="1"/>
    <col min="20" max="21" width="9.28125" style="41" bestFit="1" customWidth="1"/>
    <col min="22" max="16384" width="9.140625" style="41" customWidth="1"/>
  </cols>
  <sheetData>
    <row r="1" ht="12.75"/>
    <row r="2" ht="18" customHeight="1"/>
    <row r="3" spans="2:6" ht="38.25" customHeight="1">
      <c r="B3" s="158" t="s">
        <v>464</v>
      </c>
      <c r="C3" s="158"/>
      <c r="D3" s="158"/>
      <c r="E3" s="158"/>
      <c r="F3" s="142"/>
    </row>
    <row r="4" spans="2:6" ht="16.5" customHeight="1">
      <c r="B4" s="42"/>
      <c r="C4" s="43"/>
      <c r="D4" s="44"/>
      <c r="E4" s="44"/>
      <c r="F4" s="44"/>
    </row>
    <row r="5" spans="2:15" ht="38.25" customHeight="1">
      <c r="B5" s="178" t="s">
        <v>463</v>
      </c>
      <c r="C5" s="178"/>
      <c r="D5" s="152" t="s">
        <v>357</v>
      </c>
      <c r="E5" s="152"/>
      <c r="F5" s="152"/>
      <c r="G5" s="152"/>
      <c r="H5" s="46" t="str">
        <f>VLOOKUP($B$5,Data!$C$2:$I$358,3,0)</f>
        <v>-</v>
      </c>
      <c r="M5" s="166"/>
      <c r="N5" s="166"/>
      <c r="O5" s="19" t="s">
        <v>354</v>
      </c>
    </row>
    <row r="6" spans="3:14" ht="19.5" customHeight="1">
      <c r="C6" s="71"/>
      <c r="D6" s="152" t="s">
        <v>372</v>
      </c>
      <c r="E6" s="152"/>
      <c r="F6" s="152"/>
      <c r="G6" s="152"/>
      <c r="H6" s="50">
        <f>VLOOKUP($B$5,Data!$C$2:$BF$358,56,0)</f>
        <v>0</v>
      </c>
      <c r="M6" s="49"/>
      <c r="N6" s="49"/>
    </row>
    <row r="7" spans="2:16" ht="21" customHeight="1">
      <c r="B7" s="151"/>
      <c r="C7" s="151"/>
      <c r="D7" s="152" t="s">
        <v>358</v>
      </c>
      <c r="E7" s="152"/>
      <c r="F7" s="152"/>
      <c r="G7" s="152"/>
      <c r="H7" s="50" t="str">
        <f>VLOOKUP($B$5,Data!$C$2:$I$358,7,0)</f>
        <v>-</v>
      </c>
      <c r="M7" s="51"/>
      <c r="N7" s="52"/>
      <c r="O7" s="55"/>
      <c r="P7" s="53"/>
    </row>
    <row r="8" spans="4:16" ht="18.75" customHeight="1">
      <c r="D8" s="152" t="s">
        <v>365</v>
      </c>
      <c r="E8" s="152"/>
      <c r="F8" s="152"/>
      <c r="G8" s="152"/>
      <c r="H8" s="50" t="str">
        <f>VLOOKUP($B$5,Data!$C$2:$I$358,6,0)</f>
        <v>-</v>
      </c>
      <c r="I8" s="54"/>
      <c r="J8" s="54"/>
      <c r="K8" s="54"/>
      <c r="O8" s="55"/>
      <c r="P8" s="55"/>
    </row>
    <row r="9" spans="4:17" ht="19.5" customHeight="1">
      <c r="D9" s="152" t="s">
        <v>447</v>
      </c>
      <c r="E9" s="152"/>
      <c r="F9" s="152"/>
      <c r="G9" s="152"/>
      <c r="H9" s="56" t="str">
        <f>VLOOKUP($B$5,Data!$C$2:$I$358,4,0)</f>
        <v>-</v>
      </c>
      <c r="O9" s="49"/>
      <c r="P9" s="49"/>
      <c r="Q9" s="49"/>
    </row>
    <row r="10" spans="10:17" ht="25.5" customHeight="1">
      <c r="J10" s="57"/>
      <c r="K10" s="57"/>
      <c r="N10" s="49"/>
      <c r="O10" s="58"/>
      <c r="P10" s="59"/>
      <c r="Q10" s="60"/>
    </row>
    <row r="11" spans="3:17" ht="36" customHeight="1">
      <c r="C11" s="61" t="s">
        <v>1</v>
      </c>
      <c r="D11" s="62" t="s">
        <v>2</v>
      </c>
      <c r="E11" s="62" t="s">
        <v>3</v>
      </c>
      <c r="F11" s="62" t="s">
        <v>4</v>
      </c>
      <c r="G11" s="62" t="s">
        <v>5</v>
      </c>
      <c r="H11" s="62" t="s">
        <v>6</v>
      </c>
      <c r="I11" s="62" t="s">
        <v>7</v>
      </c>
      <c r="J11" s="62" t="s">
        <v>8</v>
      </c>
      <c r="K11" s="62" t="s">
        <v>9</v>
      </c>
      <c r="L11" s="62" t="s">
        <v>338</v>
      </c>
      <c r="N11" s="63"/>
      <c r="O11" s="64" t="s">
        <v>401</v>
      </c>
      <c r="P11" s="99"/>
      <c r="Q11" s="66"/>
    </row>
    <row r="12" spans="3:17" ht="36.75" customHeight="1">
      <c r="C12" s="67" t="s">
        <v>359</v>
      </c>
      <c r="D12" s="68">
        <f>VLOOKUP($B$5,Data!$C$3:$R$358,9,0)</f>
        <v>0</v>
      </c>
      <c r="E12" s="68">
        <f>VLOOKUP($B$5,Data!$C$3:$R$358,10,0)</f>
        <v>0</v>
      </c>
      <c r="F12" s="68">
        <f>VLOOKUP($B$5,Data!$C$3:$R$358,11,0)</f>
        <v>0</v>
      </c>
      <c r="G12" s="68">
        <f>VLOOKUP($B$5,Data!$C$3:$R$358,12,0)</f>
        <v>0</v>
      </c>
      <c r="H12" s="68">
        <f>VLOOKUP($B$5,Data!$C$3:$R$358,13,0)</f>
        <v>0</v>
      </c>
      <c r="I12" s="68">
        <f>VLOOKUP($B$5,Data!$C$3:$R$358,14,0)</f>
        <v>0</v>
      </c>
      <c r="J12" s="68">
        <f>VLOOKUP($B$5,Data!$C$3:$R$358,15,0)</f>
        <v>0</v>
      </c>
      <c r="K12" s="68">
        <f>VLOOKUP($B$5,Data!$C$3:$R$358,16,0)</f>
        <v>0</v>
      </c>
      <c r="L12" s="100" t="str">
        <f>H5</f>
        <v>-</v>
      </c>
      <c r="N12" s="70" t="s">
        <v>453</v>
      </c>
      <c r="O12" s="71"/>
      <c r="P12" s="70" t="s">
        <v>452</v>
      </c>
      <c r="Q12" s="49"/>
    </row>
    <row r="13" spans="3:17" ht="52.5" customHeight="1">
      <c r="C13" s="67" t="s">
        <v>356</v>
      </c>
      <c r="D13" s="153">
        <v>959.48</v>
      </c>
      <c r="E13" s="153">
        <v>1119.3933333333334</v>
      </c>
      <c r="F13" s="153">
        <v>1279.3066666666666</v>
      </c>
      <c r="G13" s="153">
        <v>1439.22</v>
      </c>
      <c r="H13" s="153">
        <v>1759.0466666666669</v>
      </c>
      <c r="I13" s="153">
        <v>2078.8733333333334</v>
      </c>
      <c r="J13" s="153">
        <v>2398.7</v>
      </c>
      <c r="K13" s="153">
        <v>2878.44</v>
      </c>
      <c r="L13" s="45"/>
      <c r="N13" s="73">
        <f>N14*N24</f>
        <v>0</v>
      </c>
      <c r="P13" s="101">
        <f>P14*P24</f>
        <v>0</v>
      </c>
      <c r="Q13" s="49"/>
    </row>
    <row r="14" spans="2:17" ht="20.25" customHeight="1">
      <c r="B14" s="74"/>
      <c r="C14" s="75"/>
      <c r="D14" s="72"/>
      <c r="E14" s="72"/>
      <c r="F14" s="72"/>
      <c r="G14" s="72"/>
      <c r="H14" s="72"/>
      <c r="I14" s="72"/>
      <c r="J14" s="72"/>
      <c r="K14" s="72"/>
      <c r="L14" s="45"/>
      <c r="N14" s="102">
        <f>IF(O23&gt;0,O23,0)</f>
        <v>0</v>
      </c>
      <c r="O14" s="76"/>
      <c r="P14" s="103">
        <f>IF(O23&gt;0,O23,0)</f>
        <v>0</v>
      </c>
      <c r="Q14" s="76"/>
    </row>
    <row r="15" spans="2:17" ht="26.25" customHeight="1" thickBot="1">
      <c r="B15" s="175" t="s">
        <v>370</v>
      </c>
      <c r="C15" s="176"/>
      <c r="D15" s="85"/>
      <c r="E15" s="72"/>
      <c r="F15" s="72"/>
      <c r="G15" s="72"/>
      <c r="H15" s="72"/>
      <c r="I15" s="72"/>
      <c r="J15" s="72"/>
      <c r="K15" s="72"/>
      <c r="L15" s="45"/>
      <c r="N15" s="76"/>
      <c r="O15" s="76"/>
      <c r="P15" s="76"/>
      <c r="Q15" s="76"/>
    </row>
    <row r="16" spans="2:17" ht="38.25" customHeight="1" thickBot="1">
      <c r="B16" s="177"/>
      <c r="C16" s="177"/>
      <c r="D16" s="16">
        <v>0</v>
      </c>
      <c r="E16" s="16">
        <v>0</v>
      </c>
      <c r="F16" s="16">
        <v>0</v>
      </c>
      <c r="G16" s="16">
        <v>0</v>
      </c>
      <c r="H16" s="16">
        <v>0</v>
      </c>
      <c r="I16" s="16">
        <v>0</v>
      </c>
      <c r="J16" s="16">
        <v>0</v>
      </c>
      <c r="K16" s="16">
        <v>0</v>
      </c>
      <c r="L16" s="81">
        <f>SUM(D16:K16)</f>
        <v>0</v>
      </c>
      <c r="N16" s="63"/>
      <c r="O16" s="64" t="s">
        <v>445</v>
      </c>
      <c r="P16" s="104"/>
      <c r="Q16" s="76"/>
    </row>
    <row r="17" spans="2:17" ht="6" customHeight="1">
      <c r="B17" s="78"/>
      <c r="C17" s="75"/>
      <c r="D17" s="46">
        <v>0</v>
      </c>
      <c r="E17" s="46"/>
      <c r="F17" s="46"/>
      <c r="G17" s="46"/>
      <c r="H17" s="46"/>
      <c r="I17" s="46"/>
      <c r="J17" s="46"/>
      <c r="K17" s="46"/>
      <c r="L17" s="45"/>
      <c r="N17" s="105"/>
      <c r="O17" s="49"/>
      <c r="P17" s="55"/>
      <c r="Q17" s="49"/>
    </row>
    <row r="18" spans="2:17" ht="9" customHeight="1" thickBot="1">
      <c r="B18" s="106"/>
      <c r="C18" s="78"/>
      <c r="D18" s="42"/>
      <c r="E18" s="42"/>
      <c r="F18" s="42"/>
      <c r="G18" s="42"/>
      <c r="H18" s="42"/>
      <c r="I18" s="42"/>
      <c r="J18" s="42"/>
      <c r="K18" s="42"/>
      <c r="L18" s="45"/>
      <c r="O18" s="107"/>
      <c r="P18" s="49"/>
      <c r="Q18" s="49"/>
    </row>
    <row r="19" spans="2:17" ht="39.75" customHeight="1" thickBot="1">
      <c r="B19" s="162" t="s">
        <v>466</v>
      </c>
      <c r="C19" s="163"/>
      <c r="D19" s="16">
        <v>0</v>
      </c>
      <c r="E19" s="85"/>
      <c r="F19" s="85"/>
      <c r="G19" s="85"/>
      <c r="H19" s="85"/>
      <c r="I19" s="85"/>
      <c r="J19" s="85"/>
      <c r="K19" s="85"/>
      <c r="L19" s="50">
        <f>D19</f>
        <v>0</v>
      </c>
      <c r="N19" s="70" t="s">
        <v>453</v>
      </c>
      <c r="O19" s="108"/>
      <c r="P19" s="70" t="s">
        <v>452</v>
      </c>
      <c r="Q19" s="108"/>
    </row>
    <row r="20" spans="2:17" ht="15" customHeight="1" thickBot="1">
      <c r="B20" s="109"/>
      <c r="C20" s="78"/>
      <c r="D20" s="42"/>
      <c r="E20" s="42"/>
      <c r="F20" s="42"/>
      <c r="G20" s="42"/>
      <c r="H20" s="42"/>
      <c r="I20" s="42"/>
      <c r="J20" s="42"/>
      <c r="K20" s="42"/>
      <c r="L20" s="45"/>
      <c r="N20" s="108"/>
      <c r="O20" s="108"/>
      <c r="P20" s="108"/>
      <c r="Q20" s="108"/>
    </row>
    <row r="21" spans="2:17" ht="39" customHeight="1" thickBot="1">
      <c r="B21" s="164" t="s">
        <v>454</v>
      </c>
      <c r="C21" s="163"/>
      <c r="D21" s="16">
        <v>0</v>
      </c>
      <c r="E21" s="16">
        <v>0</v>
      </c>
      <c r="F21" s="16">
        <v>0</v>
      </c>
      <c r="G21" s="16">
        <v>0</v>
      </c>
      <c r="H21" s="16">
        <v>0</v>
      </c>
      <c r="I21" s="16">
        <v>0</v>
      </c>
      <c r="J21" s="16">
        <v>0</v>
      </c>
      <c r="K21" s="16">
        <v>0</v>
      </c>
      <c r="L21" s="50">
        <f>SUM(D21:K21)</f>
        <v>0</v>
      </c>
      <c r="N21" s="110">
        <f>N13*6</f>
        <v>0</v>
      </c>
      <c r="O21" s="108"/>
      <c r="P21" s="110">
        <f>P13*6</f>
        <v>0</v>
      </c>
      <c r="Q21" s="108"/>
    </row>
    <row r="22" spans="2:17" ht="9" customHeight="1" thickBot="1">
      <c r="B22" s="78"/>
      <c r="C22" s="78"/>
      <c r="D22" s="42"/>
      <c r="E22" s="42"/>
      <c r="F22" s="42"/>
      <c r="G22" s="42"/>
      <c r="H22" s="42"/>
      <c r="I22" s="42"/>
      <c r="J22" s="42"/>
      <c r="K22" s="42"/>
      <c r="L22" s="45"/>
      <c r="N22" s="105"/>
      <c r="O22" s="49"/>
      <c r="P22" s="55"/>
      <c r="Q22" s="49"/>
    </row>
    <row r="23" spans="2:17" ht="37.5" customHeight="1" thickBot="1">
      <c r="B23" s="160" t="s">
        <v>471</v>
      </c>
      <c r="C23" s="161"/>
      <c r="D23" s="16">
        <v>0</v>
      </c>
      <c r="E23" s="85"/>
      <c r="F23" s="85"/>
      <c r="G23" s="85"/>
      <c r="H23" s="85"/>
      <c r="I23" s="85"/>
      <c r="J23" s="85"/>
      <c r="K23" s="85"/>
      <c r="L23" s="50">
        <f>D23</f>
        <v>0</v>
      </c>
      <c r="N23" s="105"/>
      <c r="O23" s="111">
        <f>((((D13*D16)+(E13*E16)+(F13*F16)+(G13*G16)+(H13*H16)+(I13*I16)+(J13*J16)+(K13*K16)+(D19*350)+(D21*D13)+(E21*E13)+(F21*F13)+(G21*G13)+(H21*H13)+(I21*I13)+(J21*J13)+(K21*K13)+(D23*(D13+350)))))</f>
        <v>0</v>
      </c>
      <c r="P23" s="112"/>
      <c r="Q23" s="49"/>
    </row>
    <row r="24" spans="2:17" ht="27" customHeight="1">
      <c r="B24" s="113"/>
      <c r="C24" s="114"/>
      <c r="D24" s="115"/>
      <c r="E24" s="115"/>
      <c r="F24" s="115"/>
      <c r="G24" s="115"/>
      <c r="H24" s="115"/>
      <c r="I24" s="115"/>
      <c r="J24" s="115"/>
      <c r="K24" s="115"/>
      <c r="L24" s="116"/>
      <c r="M24" s="49"/>
      <c r="N24" s="117">
        <f>(VLOOKUP($B$5,Data!$C$3:$BL$358,61,0))</f>
        <v>0</v>
      </c>
      <c r="P24" s="117">
        <f>(VLOOKUP($B$5,Data!$C$3:$BL$358,62,0))</f>
        <v>0</v>
      </c>
      <c r="Q24" s="82"/>
    </row>
    <row r="25" spans="2:17" ht="18.75" customHeight="1">
      <c r="B25" s="49"/>
      <c r="C25" s="114"/>
      <c r="D25" s="118"/>
      <c r="E25" s="115"/>
      <c r="F25" s="115"/>
      <c r="G25" s="115"/>
      <c r="H25" s="115"/>
      <c r="I25" s="115"/>
      <c r="J25" s="115"/>
      <c r="K25" s="115"/>
      <c r="L25" s="116"/>
      <c r="M25" s="49"/>
      <c r="N25" s="82"/>
      <c r="O25" s="82"/>
      <c r="P25" s="82"/>
      <c r="Q25" s="82"/>
    </row>
    <row r="26" ht="18.75">
      <c r="B26" s="90" t="s">
        <v>352</v>
      </c>
    </row>
    <row r="27" spans="2:17" ht="48" customHeight="1">
      <c r="B27" s="171" t="s">
        <v>481</v>
      </c>
      <c r="C27" s="172"/>
      <c r="D27" s="172"/>
      <c r="E27" s="172"/>
      <c r="F27" s="172"/>
      <c r="G27" s="172"/>
      <c r="H27" s="172"/>
      <c r="I27" s="172"/>
      <c r="J27" s="172"/>
      <c r="K27" s="172"/>
      <c r="L27" s="172"/>
      <c r="M27" s="172"/>
      <c r="N27" s="172"/>
      <c r="O27" s="172"/>
      <c r="Q27" s="91"/>
    </row>
    <row r="28" spans="2:7" ht="15.75">
      <c r="B28" s="92" t="s">
        <v>448</v>
      </c>
      <c r="G28" s="57"/>
    </row>
    <row r="29" spans="2:14" ht="48.75" customHeight="1">
      <c r="B29" s="173" t="s">
        <v>483</v>
      </c>
      <c r="C29" s="174"/>
      <c r="D29" s="174"/>
      <c r="E29" s="174"/>
      <c r="F29" s="174"/>
      <c r="G29" s="174"/>
      <c r="H29" s="174"/>
      <c r="I29" s="174"/>
      <c r="J29" s="174"/>
      <c r="K29" s="174"/>
      <c r="L29" s="174"/>
      <c r="M29" s="174"/>
      <c r="N29" s="174"/>
    </row>
    <row r="30" spans="2:15" ht="21.75" customHeight="1">
      <c r="B30" s="171" t="s">
        <v>368</v>
      </c>
      <c r="C30" s="172"/>
      <c r="D30" s="172"/>
      <c r="E30" s="172"/>
      <c r="F30" s="172"/>
      <c r="G30" s="172"/>
      <c r="H30" s="172"/>
      <c r="I30" s="172"/>
      <c r="J30" s="172"/>
      <c r="K30" s="172"/>
      <c r="L30" s="172"/>
      <c r="M30" s="172"/>
      <c r="N30" s="172"/>
      <c r="O30" s="93"/>
    </row>
    <row r="31" spans="2:13" ht="36.75" customHeight="1">
      <c r="B31" s="171" t="s">
        <v>472</v>
      </c>
      <c r="C31" s="172"/>
      <c r="D31" s="172"/>
      <c r="E31" s="172"/>
      <c r="F31" s="172"/>
      <c r="G31" s="172"/>
      <c r="H31" s="172"/>
      <c r="I31" s="172"/>
      <c r="J31" s="172"/>
      <c r="K31" s="172"/>
      <c r="L31" s="172"/>
      <c r="M31" s="172"/>
    </row>
    <row r="32" spans="2:17" ht="21" customHeight="1">
      <c r="B32" s="92"/>
      <c r="N32" s="105"/>
      <c r="O32" s="159"/>
      <c r="P32" s="112"/>
      <c r="Q32" s="49"/>
    </row>
    <row r="33" spans="2:17" ht="15.75" customHeight="1">
      <c r="B33" s="119"/>
      <c r="N33" s="107"/>
      <c r="O33" s="159"/>
      <c r="P33" s="49"/>
      <c r="Q33" s="49"/>
    </row>
    <row r="34" spans="2:17" ht="16.5" customHeight="1">
      <c r="B34" s="119"/>
      <c r="N34" s="76"/>
      <c r="O34" s="76"/>
      <c r="P34" s="76"/>
      <c r="Q34" s="76"/>
    </row>
    <row r="35" ht="13.5" customHeight="1">
      <c r="B35" s="119"/>
    </row>
    <row r="36" ht="15" customHeight="1">
      <c r="B36" s="119"/>
    </row>
    <row r="37" spans="2:13" ht="33.75" customHeight="1">
      <c r="B37" s="172"/>
      <c r="C37" s="172"/>
      <c r="D37" s="172"/>
      <c r="E37" s="172"/>
      <c r="F37" s="172"/>
      <c r="G37" s="172"/>
      <c r="H37" s="172"/>
      <c r="I37" s="172"/>
      <c r="J37" s="172"/>
      <c r="K37" s="172"/>
      <c r="L37" s="172"/>
      <c r="M37" s="172"/>
    </row>
    <row r="38" ht="15.75">
      <c r="B38" s="119"/>
    </row>
    <row r="42" ht="13.5" customHeight="1"/>
    <row r="45" ht="9.75" customHeight="1"/>
    <row r="47" ht="12.75" hidden="1"/>
    <row r="48" spans="3:6" ht="12.75" hidden="1">
      <c r="C48" s="94" t="s">
        <v>0</v>
      </c>
      <c r="D48" s="49"/>
      <c r="E48" s="49"/>
      <c r="F48" s="49"/>
    </row>
    <row r="49" spans="3:6" ht="12.75" hidden="1">
      <c r="C49" s="41" t="s">
        <v>463</v>
      </c>
      <c r="D49" s="49"/>
      <c r="E49" s="49"/>
      <c r="F49" s="49"/>
    </row>
    <row r="50" spans="3:6" ht="12.75" hidden="1">
      <c r="C50" s="8" t="s">
        <v>12</v>
      </c>
      <c r="D50" s="95"/>
      <c r="E50" s="96"/>
      <c r="F50" s="96"/>
    </row>
    <row r="51" spans="3:6" ht="12.75" hidden="1">
      <c r="C51" s="8" t="s">
        <v>13</v>
      </c>
      <c r="D51" s="95"/>
      <c r="E51" s="96"/>
      <c r="F51" s="49"/>
    </row>
    <row r="52" spans="3:6" ht="12.75" hidden="1">
      <c r="C52" s="8" t="s">
        <v>14</v>
      </c>
      <c r="D52" s="95"/>
      <c r="E52" s="96"/>
      <c r="F52" s="49"/>
    </row>
    <row r="53" spans="3:6" ht="12.75" hidden="1">
      <c r="C53" s="8" t="s">
        <v>15</v>
      </c>
      <c r="D53" s="95"/>
      <c r="E53" s="96"/>
      <c r="F53" s="49"/>
    </row>
    <row r="54" spans="3:6" ht="12.75" hidden="1">
      <c r="C54" s="8" t="s">
        <v>16</v>
      </c>
      <c r="D54" s="95"/>
      <c r="E54" s="96"/>
      <c r="F54" s="49"/>
    </row>
    <row r="55" spans="3:6" ht="12.75" hidden="1">
      <c r="C55" s="8" t="s">
        <v>17</v>
      </c>
      <c r="D55" s="95"/>
      <c r="E55" s="96"/>
      <c r="F55" s="49"/>
    </row>
    <row r="56" spans="3:6" ht="12.75" hidden="1">
      <c r="C56" s="8" t="s">
        <v>18</v>
      </c>
      <c r="D56" s="95"/>
      <c r="E56" s="96"/>
      <c r="F56" s="49"/>
    </row>
    <row r="57" spans="3:6" ht="12.75" hidden="1">
      <c r="C57" s="9" t="s">
        <v>19</v>
      </c>
      <c r="D57" s="95"/>
      <c r="E57" s="96"/>
      <c r="F57" s="49"/>
    </row>
    <row r="58" spans="3:6" ht="12.75" hidden="1">
      <c r="C58" s="8" t="s">
        <v>20</v>
      </c>
      <c r="D58" s="95"/>
      <c r="E58" s="96"/>
      <c r="F58" s="49"/>
    </row>
    <row r="59" spans="3:6" ht="12.75" hidden="1">
      <c r="C59" s="8" t="s">
        <v>21</v>
      </c>
      <c r="D59" s="95"/>
      <c r="E59" s="96"/>
      <c r="F59" s="49"/>
    </row>
    <row r="60" ht="12.75" hidden="1">
      <c r="C60" s="8" t="s">
        <v>22</v>
      </c>
    </row>
    <row r="61" ht="12.75" hidden="1">
      <c r="C61" s="8" t="s">
        <v>23</v>
      </c>
    </row>
    <row r="62" ht="12.75" hidden="1">
      <c r="C62" s="8" t="s">
        <v>24</v>
      </c>
    </row>
    <row r="63" ht="12.75" hidden="1">
      <c r="C63" s="8" t="s">
        <v>25</v>
      </c>
    </row>
    <row r="64" ht="12.75" hidden="1">
      <c r="C64" s="8" t="s">
        <v>26</v>
      </c>
    </row>
    <row r="65" ht="12.75" hidden="1">
      <c r="C65" s="8" t="s">
        <v>27</v>
      </c>
    </row>
    <row r="66" ht="12.75" hidden="1">
      <c r="C66" s="8" t="s">
        <v>28</v>
      </c>
    </row>
    <row r="67" ht="12.75" hidden="1">
      <c r="C67" s="8" t="s">
        <v>29</v>
      </c>
    </row>
    <row r="68" ht="12.75" hidden="1">
      <c r="C68" s="8" t="s">
        <v>30</v>
      </c>
    </row>
    <row r="69" ht="12.75" hidden="1">
      <c r="C69" s="8" t="s">
        <v>31</v>
      </c>
    </row>
    <row r="70" ht="12.75" hidden="1">
      <c r="C70" s="8" t="s">
        <v>32</v>
      </c>
    </row>
    <row r="71" ht="12.75" hidden="1">
      <c r="C71" s="8" t="s">
        <v>33</v>
      </c>
    </row>
    <row r="72" ht="12.75" hidden="1">
      <c r="C72" s="8" t="s">
        <v>34</v>
      </c>
    </row>
    <row r="73" ht="12.75" hidden="1">
      <c r="C73" s="8" t="s">
        <v>35</v>
      </c>
    </row>
    <row r="74" ht="12.75" hidden="1">
      <c r="C74" s="8" t="s">
        <v>36</v>
      </c>
    </row>
    <row r="75" ht="12.75" hidden="1">
      <c r="C75" s="8" t="s">
        <v>37</v>
      </c>
    </row>
    <row r="76" ht="12.75" hidden="1">
      <c r="C76" s="8" t="s">
        <v>38</v>
      </c>
    </row>
    <row r="77" ht="12.75" hidden="1">
      <c r="C77" s="8" t="s">
        <v>39</v>
      </c>
    </row>
    <row r="78" ht="12.75" hidden="1">
      <c r="C78" s="8" t="s">
        <v>40</v>
      </c>
    </row>
    <row r="79" ht="12.75" hidden="1">
      <c r="C79" s="8" t="s">
        <v>41</v>
      </c>
    </row>
    <row r="80" ht="12.75" hidden="1">
      <c r="C80" s="8" t="s">
        <v>42</v>
      </c>
    </row>
    <row r="81" ht="12.75" hidden="1">
      <c r="C81" s="8" t="s">
        <v>43</v>
      </c>
    </row>
    <row r="82" ht="12.75" hidden="1">
      <c r="C82" s="8" t="s">
        <v>44</v>
      </c>
    </row>
    <row r="83" ht="12.75" hidden="1">
      <c r="C83" s="8" t="s">
        <v>45</v>
      </c>
    </row>
    <row r="84" ht="12.75" hidden="1">
      <c r="C84" s="8" t="s">
        <v>46</v>
      </c>
    </row>
    <row r="85" ht="12.75" hidden="1">
      <c r="C85" s="8" t="s">
        <v>47</v>
      </c>
    </row>
    <row r="86" ht="12.75" hidden="1">
      <c r="C86" s="8" t="s">
        <v>48</v>
      </c>
    </row>
    <row r="87" ht="12.75" hidden="1">
      <c r="C87" s="8" t="s">
        <v>49</v>
      </c>
    </row>
    <row r="88" ht="12.75" hidden="1">
      <c r="C88" s="8" t="s">
        <v>50</v>
      </c>
    </row>
    <row r="89" ht="12.75" hidden="1">
      <c r="C89" s="8" t="s">
        <v>51</v>
      </c>
    </row>
    <row r="90" ht="12.75" hidden="1">
      <c r="C90" s="8" t="s">
        <v>52</v>
      </c>
    </row>
    <row r="91" ht="12.75" hidden="1">
      <c r="C91" s="8" t="s">
        <v>53</v>
      </c>
    </row>
    <row r="92" ht="12.75" hidden="1">
      <c r="C92" s="8" t="s">
        <v>54</v>
      </c>
    </row>
    <row r="93" ht="12.75" hidden="1">
      <c r="C93" s="8" t="s">
        <v>55</v>
      </c>
    </row>
    <row r="94" ht="12.75" hidden="1">
      <c r="C94" s="8" t="s">
        <v>56</v>
      </c>
    </row>
    <row r="95" ht="12.75" hidden="1">
      <c r="C95" s="8" t="s">
        <v>57</v>
      </c>
    </row>
    <row r="96" ht="12.75" hidden="1">
      <c r="C96" s="8" t="s">
        <v>58</v>
      </c>
    </row>
    <row r="97" ht="12.75" hidden="1">
      <c r="C97" s="8" t="s">
        <v>59</v>
      </c>
    </row>
    <row r="98" ht="12.75" hidden="1">
      <c r="C98" s="8" t="s">
        <v>60</v>
      </c>
    </row>
    <row r="99" ht="12.75" hidden="1">
      <c r="C99" s="8" t="s">
        <v>61</v>
      </c>
    </row>
    <row r="100" ht="12.75" hidden="1">
      <c r="C100" s="8" t="s">
        <v>62</v>
      </c>
    </row>
    <row r="101" ht="12.75" hidden="1">
      <c r="C101" s="8" t="s">
        <v>63</v>
      </c>
    </row>
    <row r="102" ht="12.75" hidden="1">
      <c r="C102" s="8" t="s">
        <v>64</v>
      </c>
    </row>
    <row r="103" ht="12.75" hidden="1">
      <c r="C103" s="8" t="s">
        <v>65</v>
      </c>
    </row>
    <row r="104" ht="12.75" hidden="1">
      <c r="C104" s="8" t="s">
        <v>66</v>
      </c>
    </row>
    <row r="105" ht="12.75" hidden="1">
      <c r="C105" s="8" t="s">
        <v>67</v>
      </c>
    </row>
    <row r="106" ht="12.75" hidden="1">
      <c r="C106" s="8" t="s">
        <v>68</v>
      </c>
    </row>
    <row r="107" ht="12.75" hidden="1">
      <c r="C107" s="8" t="s">
        <v>69</v>
      </c>
    </row>
    <row r="108" ht="12.75" hidden="1">
      <c r="C108" s="8" t="s">
        <v>70</v>
      </c>
    </row>
    <row r="109" ht="12.75" hidden="1">
      <c r="C109" s="8" t="s">
        <v>71</v>
      </c>
    </row>
    <row r="110" ht="12.75" hidden="1">
      <c r="C110" s="8" t="s">
        <v>72</v>
      </c>
    </row>
    <row r="111" ht="12.75" hidden="1">
      <c r="C111" s="8" t="s">
        <v>73</v>
      </c>
    </row>
    <row r="112" ht="12.75" hidden="1">
      <c r="C112" s="8" t="s">
        <v>74</v>
      </c>
    </row>
    <row r="113" ht="12.75" hidden="1">
      <c r="C113" s="8" t="s">
        <v>75</v>
      </c>
    </row>
    <row r="114" ht="12.75" hidden="1">
      <c r="C114" s="8" t="s">
        <v>76</v>
      </c>
    </row>
    <row r="115" ht="12.75" hidden="1">
      <c r="C115" s="8" t="s">
        <v>77</v>
      </c>
    </row>
    <row r="116" ht="12.75" hidden="1">
      <c r="C116" s="8" t="s">
        <v>78</v>
      </c>
    </row>
    <row r="117" ht="12.75" hidden="1">
      <c r="C117" s="8" t="s">
        <v>79</v>
      </c>
    </row>
    <row r="118" ht="12.75" hidden="1">
      <c r="C118" s="8" t="s">
        <v>80</v>
      </c>
    </row>
    <row r="119" ht="12.75" hidden="1">
      <c r="C119" s="8" t="s">
        <v>81</v>
      </c>
    </row>
    <row r="120" ht="12.75" hidden="1">
      <c r="C120" s="8" t="s">
        <v>82</v>
      </c>
    </row>
    <row r="121" ht="12.75" hidden="1">
      <c r="C121" s="8" t="s">
        <v>83</v>
      </c>
    </row>
    <row r="122" ht="12.75" hidden="1">
      <c r="C122" s="8" t="s">
        <v>84</v>
      </c>
    </row>
    <row r="123" ht="12.75" hidden="1">
      <c r="C123" s="8" t="s">
        <v>85</v>
      </c>
    </row>
    <row r="124" ht="12.75" hidden="1">
      <c r="C124" s="8" t="s">
        <v>86</v>
      </c>
    </row>
    <row r="125" ht="12.75" hidden="1">
      <c r="C125" s="8" t="s">
        <v>87</v>
      </c>
    </row>
    <row r="126" ht="12.75" hidden="1">
      <c r="C126" s="8" t="s">
        <v>88</v>
      </c>
    </row>
    <row r="127" ht="12.75" hidden="1">
      <c r="C127" s="8" t="s">
        <v>89</v>
      </c>
    </row>
    <row r="128" ht="12.75" hidden="1">
      <c r="C128" s="8" t="s">
        <v>90</v>
      </c>
    </row>
    <row r="129" ht="12.75" hidden="1">
      <c r="C129" s="8" t="s">
        <v>91</v>
      </c>
    </row>
    <row r="130" ht="12.75" hidden="1">
      <c r="C130" s="8" t="s">
        <v>92</v>
      </c>
    </row>
    <row r="131" ht="12.75" hidden="1">
      <c r="C131" s="8" t="s">
        <v>93</v>
      </c>
    </row>
    <row r="132" ht="12.75" hidden="1">
      <c r="C132" s="8" t="s">
        <v>94</v>
      </c>
    </row>
    <row r="133" ht="12.75" hidden="1">
      <c r="C133" s="8" t="s">
        <v>95</v>
      </c>
    </row>
    <row r="134" ht="12.75" hidden="1">
      <c r="C134" s="8" t="s">
        <v>96</v>
      </c>
    </row>
    <row r="135" ht="12.75" hidden="1">
      <c r="C135" s="8" t="s">
        <v>97</v>
      </c>
    </row>
    <row r="136" ht="12.75" hidden="1">
      <c r="C136" s="8" t="s">
        <v>98</v>
      </c>
    </row>
    <row r="137" ht="12.75" hidden="1">
      <c r="C137" s="8" t="s">
        <v>99</v>
      </c>
    </row>
    <row r="138" ht="12.75" hidden="1">
      <c r="C138" s="8" t="s">
        <v>100</v>
      </c>
    </row>
    <row r="139" ht="12.75" hidden="1">
      <c r="C139" s="8" t="s">
        <v>101</v>
      </c>
    </row>
    <row r="140" ht="12.75" hidden="1">
      <c r="C140" s="8" t="s">
        <v>102</v>
      </c>
    </row>
    <row r="141" ht="12.75" hidden="1">
      <c r="C141" s="8" t="s">
        <v>103</v>
      </c>
    </row>
    <row r="142" ht="12.75" hidden="1">
      <c r="C142" s="8" t="s">
        <v>104</v>
      </c>
    </row>
    <row r="143" ht="12.75" hidden="1">
      <c r="C143" s="8" t="s">
        <v>105</v>
      </c>
    </row>
    <row r="144" ht="12.75" hidden="1">
      <c r="C144" s="8" t="s">
        <v>106</v>
      </c>
    </row>
    <row r="145" ht="12.75" hidden="1">
      <c r="C145" s="8" t="s">
        <v>107</v>
      </c>
    </row>
    <row r="146" ht="12.75" hidden="1">
      <c r="C146" s="8" t="s">
        <v>108</v>
      </c>
    </row>
    <row r="147" ht="12.75" hidden="1">
      <c r="C147" s="8" t="s">
        <v>109</v>
      </c>
    </row>
    <row r="148" ht="12.75" hidden="1">
      <c r="C148" s="8" t="s">
        <v>110</v>
      </c>
    </row>
    <row r="149" ht="12.75" hidden="1">
      <c r="C149" s="8" t="s">
        <v>111</v>
      </c>
    </row>
    <row r="150" ht="12.75" hidden="1">
      <c r="C150" s="8" t="s">
        <v>112</v>
      </c>
    </row>
    <row r="151" ht="12.75" hidden="1">
      <c r="C151" s="8" t="s">
        <v>113</v>
      </c>
    </row>
    <row r="152" ht="12.75" hidden="1">
      <c r="C152" s="8" t="s">
        <v>114</v>
      </c>
    </row>
    <row r="153" ht="12.75" hidden="1">
      <c r="C153" s="8" t="s">
        <v>115</v>
      </c>
    </row>
    <row r="154" ht="12.75" hidden="1">
      <c r="C154" s="8" t="s">
        <v>116</v>
      </c>
    </row>
    <row r="155" ht="12.75" hidden="1">
      <c r="C155" s="8" t="s">
        <v>117</v>
      </c>
    </row>
    <row r="156" ht="12.75" hidden="1">
      <c r="C156" s="8" t="s">
        <v>118</v>
      </c>
    </row>
    <row r="157" ht="12.75" hidden="1">
      <c r="C157" s="8" t="s">
        <v>119</v>
      </c>
    </row>
    <row r="158" ht="12.75" hidden="1">
      <c r="C158" s="8" t="s">
        <v>120</v>
      </c>
    </row>
    <row r="159" ht="12.75" hidden="1">
      <c r="C159" s="8" t="s">
        <v>121</v>
      </c>
    </row>
    <row r="160" ht="12.75" hidden="1">
      <c r="C160" s="8" t="s">
        <v>122</v>
      </c>
    </row>
    <row r="161" ht="12.75" hidden="1">
      <c r="C161" s="8" t="s">
        <v>123</v>
      </c>
    </row>
    <row r="162" ht="12.75" hidden="1">
      <c r="C162" s="8" t="s">
        <v>124</v>
      </c>
    </row>
    <row r="163" ht="12.75" hidden="1">
      <c r="C163" s="8" t="s">
        <v>125</v>
      </c>
    </row>
    <row r="164" ht="12.75" hidden="1">
      <c r="C164" s="8" t="s">
        <v>126</v>
      </c>
    </row>
    <row r="165" ht="12.75" hidden="1">
      <c r="C165" s="8" t="s">
        <v>127</v>
      </c>
    </row>
    <row r="166" ht="12.75" hidden="1">
      <c r="C166" s="8" t="s">
        <v>128</v>
      </c>
    </row>
    <row r="167" ht="12.75" hidden="1">
      <c r="C167" s="8" t="s">
        <v>129</v>
      </c>
    </row>
    <row r="168" ht="12.75" hidden="1">
      <c r="C168" s="8" t="s">
        <v>130</v>
      </c>
    </row>
    <row r="169" ht="12.75" hidden="1">
      <c r="C169" s="8" t="s">
        <v>131</v>
      </c>
    </row>
    <row r="170" ht="12.75" hidden="1">
      <c r="C170" s="8" t="s">
        <v>132</v>
      </c>
    </row>
    <row r="171" ht="12.75" hidden="1">
      <c r="C171" s="8" t="s">
        <v>133</v>
      </c>
    </row>
    <row r="172" ht="12.75" hidden="1">
      <c r="C172" s="8" t="s">
        <v>134</v>
      </c>
    </row>
    <row r="173" ht="12.75" hidden="1">
      <c r="C173" s="8" t="s">
        <v>135</v>
      </c>
    </row>
    <row r="174" ht="12.75" hidden="1">
      <c r="C174" s="8" t="s">
        <v>136</v>
      </c>
    </row>
    <row r="175" ht="12.75" hidden="1">
      <c r="C175" s="8" t="s">
        <v>137</v>
      </c>
    </row>
    <row r="176" ht="12.75" hidden="1">
      <c r="C176" s="8" t="s">
        <v>138</v>
      </c>
    </row>
    <row r="177" ht="12.75" hidden="1">
      <c r="C177" s="8" t="s">
        <v>139</v>
      </c>
    </row>
    <row r="178" ht="12.75" hidden="1">
      <c r="C178" s="8" t="s">
        <v>140</v>
      </c>
    </row>
    <row r="179" ht="12.75" hidden="1">
      <c r="C179" s="8" t="s">
        <v>141</v>
      </c>
    </row>
    <row r="180" ht="12.75" hidden="1">
      <c r="C180" s="8" t="s">
        <v>142</v>
      </c>
    </row>
    <row r="181" ht="12.75" hidden="1">
      <c r="C181" s="8" t="s">
        <v>143</v>
      </c>
    </row>
    <row r="182" ht="12.75" hidden="1">
      <c r="C182" s="8" t="s">
        <v>144</v>
      </c>
    </row>
    <row r="183" ht="12.75" hidden="1">
      <c r="C183" s="8" t="s">
        <v>145</v>
      </c>
    </row>
    <row r="184" ht="12.75" hidden="1">
      <c r="C184" s="8" t="s">
        <v>146</v>
      </c>
    </row>
    <row r="185" ht="12.75" hidden="1">
      <c r="C185" s="8" t="s">
        <v>147</v>
      </c>
    </row>
    <row r="186" ht="12.75" hidden="1">
      <c r="C186" s="8" t="s">
        <v>148</v>
      </c>
    </row>
    <row r="187" ht="12.75" hidden="1">
      <c r="C187" s="8" t="s">
        <v>149</v>
      </c>
    </row>
    <row r="188" ht="12.75" hidden="1">
      <c r="C188" s="8" t="s">
        <v>150</v>
      </c>
    </row>
    <row r="189" ht="12.75" hidden="1">
      <c r="C189" s="8" t="s">
        <v>151</v>
      </c>
    </row>
    <row r="190" ht="12.75" hidden="1">
      <c r="C190" s="8" t="s">
        <v>152</v>
      </c>
    </row>
    <row r="191" ht="12.75" hidden="1">
      <c r="C191" s="8" t="s">
        <v>153</v>
      </c>
    </row>
    <row r="192" ht="12.75" hidden="1">
      <c r="C192" s="8" t="s">
        <v>154</v>
      </c>
    </row>
    <row r="193" ht="12.75" hidden="1">
      <c r="C193" s="8" t="s">
        <v>155</v>
      </c>
    </row>
    <row r="194" ht="12.75" hidden="1">
      <c r="C194" s="8" t="s">
        <v>156</v>
      </c>
    </row>
    <row r="195" ht="12.75" hidden="1">
      <c r="C195" s="8" t="s">
        <v>157</v>
      </c>
    </row>
    <row r="196" ht="12.75" hidden="1">
      <c r="C196" s="8" t="s">
        <v>158</v>
      </c>
    </row>
    <row r="197" ht="12.75" hidden="1">
      <c r="C197" s="8" t="s">
        <v>159</v>
      </c>
    </row>
    <row r="198" ht="12.75" hidden="1">
      <c r="C198" s="8" t="s">
        <v>160</v>
      </c>
    </row>
    <row r="199" ht="12.75" hidden="1">
      <c r="C199" s="8" t="s">
        <v>161</v>
      </c>
    </row>
    <row r="200" ht="12.75" hidden="1">
      <c r="C200" s="8" t="s">
        <v>162</v>
      </c>
    </row>
    <row r="201" ht="12.75" hidden="1">
      <c r="C201" s="8" t="s">
        <v>163</v>
      </c>
    </row>
    <row r="202" ht="12.75" hidden="1">
      <c r="C202" s="8" t="s">
        <v>164</v>
      </c>
    </row>
    <row r="203" ht="12.75" hidden="1">
      <c r="C203" s="8" t="s">
        <v>165</v>
      </c>
    </row>
    <row r="204" ht="12.75" hidden="1">
      <c r="C204" s="8" t="s">
        <v>166</v>
      </c>
    </row>
    <row r="205" ht="12.75" hidden="1">
      <c r="C205" s="8" t="s">
        <v>167</v>
      </c>
    </row>
    <row r="206" ht="12.75" hidden="1">
      <c r="C206" s="8" t="s">
        <v>168</v>
      </c>
    </row>
    <row r="207" ht="12.75" hidden="1">
      <c r="C207" s="8" t="s">
        <v>169</v>
      </c>
    </row>
    <row r="208" ht="12.75" hidden="1">
      <c r="C208" s="8" t="s">
        <v>170</v>
      </c>
    </row>
    <row r="209" ht="12.75" hidden="1">
      <c r="C209" s="8" t="s">
        <v>171</v>
      </c>
    </row>
    <row r="210" ht="12.75" hidden="1">
      <c r="C210" s="8" t="s">
        <v>172</v>
      </c>
    </row>
    <row r="211" ht="12.75" hidden="1">
      <c r="C211" s="8" t="s">
        <v>173</v>
      </c>
    </row>
    <row r="212" ht="12.75" hidden="1">
      <c r="C212" s="8" t="s">
        <v>174</v>
      </c>
    </row>
    <row r="213" ht="12.75" hidden="1">
      <c r="C213" s="8" t="s">
        <v>175</v>
      </c>
    </row>
    <row r="214" ht="12.75" hidden="1">
      <c r="C214" s="8" t="s">
        <v>176</v>
      </c>
    </row>
    <row r="215" ht="12.75" hidden="1">
      <c r="C215" s="8" t="s">
        <v>177</v>
      </c>
    </row>
    <row r="216" ht="12.75" hidden="1">
      <c r="C216" s="8" t="s">
        <v>178</v>
      </c>
    </row>
    <row r="217" ht="12.75" hidden="1">
      <c r="C217" s="8" t="s">
        <v>179</v>
      </c>
    </row>
    <row r="218" ht="12.75" hidden="1">
      <c r="C218" s="8" t="s">
        <v>180</v>
      </c>
    </row>
    <row r="219" ht="12.75" hidden="1">
      <c r="C219" s="8" t="s">
        <v>181</v>
      </c>
    </row>
    <row r="220" ht="12.75" hidden="1">
      <c r="C220" s="8" t="s">
        <v>182</v>
      </c>
    </row>
    <row r="221" ht="12.75" hidden="1">
      <c r="C221" s="8" t="s">
        <v>183</v>
      </c>
    </row>
    <row r="222" ht="12.75" hidden="1">
      <c r="C222" s="8" t="s">
        <v>184</v>
      </c>
    </row>
    <row r="223" ht="12.75" hidden="1">
      <c r="C223" s="8" t="s">
        <v>185</v>
      </c>
    </row>
    <row r="224" ht="12.75" hidden="1">
      <c r="C224" s="8" t="s">
        <v>186</v>
      </c>
    </row>
    <row r="225" ht="12.75" hidden="1">
      <c r="C225" s="8" t="s">
        <v>187</v>
      </c>
    </row>
    <row r="226" ht="12.75" hidden="1">
      <c r="C226" s="8" t="s">
        <v>188</v>
      </c>
    </row>
    <row r="227" ht="12.75" hidden="1">
      <c r="C227" s="8" t="s">
        <v>189</v>
      </c>
    </row>
    <row r="228" ht="12.75" hidden="1">
      <c r="C228" s="8" t="s">
        <v>190</v>
      </c>
    </row>
    <row r="229" ht="12.75" hidden="1">
      <c r="C229" s="8" t="s">
        <v>191</v>
      </c>
    </row>
    <row r="230" ht="12.75" hidden="1">
      <c r="C230" s="8" t="s">
        <v>192</v>
      </c>
    </row>
    <row r="231" ht="12.75" hidden="1">
      <c r="C231" s="8" t="s">
        <v>193</v>
      </c>
    </row>
    <row r="232" ht="12.75" hidden="1">
      <c r="C232" s="8" t="s">
        <v>194</v>
      </c>
    </row>
    <row r="233" ht="12.75" hidden="1">
      <c r="C233" s="8" t="s">
        <v>195</v>
      </c>
    </row>
    <row r="234" ht="12.75" hidden="1">
      <c r="C234" s="8" t="s">
        <v>196</v>
      </c>
    </row>
    <row r="235" ht="12.75" hidden="1">
      <c r="C235" s="8" t="s">
        <v>197</v>
      </c>
    </row>
    <row r="236" ht="12.75" hidden="1">
      <c r="C236" s="8" t="s">
        <v>198</v>
      </c>
    </row>
    <row r="237" ht="12.75" hidden="1">
      <c r="C237" s="8" t="s">
        <v>199</v>
      </c>
    </row>
    <row r="238" ht="12.75" hidden="1">
      <c r="C238" s="8" t="s">
        <v>200</v>
      </c>
    </row>
    <row r="239" ht="12.75" hidden="1">
      <c r="C239" s="8" t="s">
        <v>201</v>
      </c>
    </row>
    <row r="240" ht="12.75" hidden="1">
      <c r="C240" s="8" t="s">
        <v>202</v>
      </c>
    </row>
    <row r="241" ht="12.75" hidden="1">
      <c r="C241" s="8" t="s">
        <v>203</v>
      </c>
    </row>
    <row r="242" ht="12.75" hidden="1">
      <c r="C242" s="8" t="s">
        <v>204</v>
      </c>
    </row>
    <row r="243" ht="12.75" hidden="1">
      <c r="C243" s="8" t="s">
        <v>205</v>
      </c>
    </row>
    <row r="244" ht="12.75" hidden="1">
      <c r="C244" s="8" t="s">
        <v>206</v>
      </c>
    </row>
    <row r="245" ht="12.75" hidden="1">
      <c r="C245" s="8" t="s">
        <v>207</v>
      </c>
    </row>
    <row r="246" ht="12.75" hidden="1">
      <c r="C246" s="8" t="s">
        <v>208</v>
      </c>
    </row>
    <row r="247" ht="12.75" hidden="1">
      <c r="C247" s="8" t="s">
        <v>209</v>
      </c>
    </row>
    <row r="248" ht="12.75" hidden="1">
      <c r="C248" s="8" t="s">
        <v>210</v>
      </c>
    </row>
    <row r="249" ht="12.75" hidden="1">
      <c r="C249" s="8" t="s">
        <v>211</v>
      </c>
    </row>
    <row r="250" ht="12.75" hidden="1">
      <c r="C250" s="8" t="s">
        <v>212</v>
      </c>
    </row>
    <row r="251" ht="12.75" hidden="1">
      <c r="C251" s="8" t="s">
        <v>213</v>
      </c>
    </row>
    <row r="252" ht="12.75" hidden="1">
      <c r="C252" s="8" t="s">
        <v>214</v>
      </c>
    </row>
    <row r="253" ht="12.75" hidden="1">
      <c r="C253" s="8" t="s">
        <v>215</v>
      </c>
    </row>
    <row r="254" ht="12.75" hidden="1">
      <c r="C254" s="8" t="s">
        <v>216</v>
      </c>
    </row>
    <row r="255" ht="12.75" hidden="1">
      <c r="C255" s="8" t="s">
        <v>217</v>
      </c>
    </row>
    <row r="256" ht="12.75" hidden="1">
      <c r="C256" s="8" t="s">
        <v>218</v>
      </c>
    </row>
    <row r="257" ht="12.75" hidden="1">
      <c r="C257" s="8" t="s">
        <v>219</v>
      </c>
    </row>
    <row r="258" ht="12.75" hidden="1">
      <c r="C258" s="8" t="s">
        <v>220</v>
      </c>
    </row>
    <row r="259" ht="12.75" hidden="1">
      <c r="C259" s="8" t="s">
        <v>221</v>
      </c>
    </row>
    <row r="260" ht="12.75" hidden="1">
      <c r="C260" s="8" t="s">
        <v>222</v>
      </c>
    </row>
    <row r="261" ht="12.75" hidden="1">
      <c r="C261" s="8" t="s">
        <v>223</v>
      </c>
    </row>
    <row r="262" ht="12.75" hidden="1">
      <c r="C262" s="8" t="s">
        <v>224</v>
      </c>
    </row>
    <row r="263" ht="12.75" hidden="1">
      <c r="C263" s="8" t="s">
        <v>225</v>
      </c>
    </row>
    <row r="264" ht="12.75" hidden="1">
      <c r="C264" s="8" t="s">
        <v>226</v>
      </c>
    </row>
    <row r="265" ht="12.75" hidden="1">
      <c r="C265" s="8" t="s">
        <v>227</v>
      </c>
    </row>
    <row r="266" ht="12.75" hidden="1">
      <c r="C266" s="8" t="s">
        <v>228</v>
      </c>
    </row>
    <row r="267" ht="12.75" hidden="1">
      <c r="C267" s="8" t="s">
        <v>229</v>
      </c>
    </row>
    <row r="268" ht="12.75" hidden="1">
      <c r="C268" s="8" t="s">
        <v>230</v>
      </c>
    </row>
    <row r="269" ht="12.75" hidden="1">
      <c r="C269" s="8" t="s">
        <v>231</v>
      </c>
    </row>
    <row r="270" ht="12.75" hidden="1">
      <c r="C270" s="8" t="s">
        <v>232</v>
      </c>
    </row>
    <row r="271" ht="12.75" hidden="1">
      <c r="C271" s="8" t="s">
        <v>233</v>
      </c>
    </row>
    <row r="272" ht="12.75" hidden="1">
      <c r="C272" s="8" t="s">
        <v>234</v>
      </c>
    </row>
    <row r="273" ht="12.75" hidden="1">
      <c r="C273" s="8" t="s">
        <v>235</v>
      </c>
    </row>
    <row r="274" ht="12.75" hidden="1">
      <c r="C274" s="8" t="s">
        <v>236</v>
      </c>
    </row>
    <row r="275" ht="12.75" hidden="1">
      <c r="C275" s="8" t="s">
        <v>237</v>
      </c>
    </row>
    <row r="276" ht="12.75" hidden="1">
      <c r="C276" s="8" t="s">
        <v>238</v>
      </c>
    </row>
    <row r="277" ht="12.75" hidden="1">
      <c r="C277" s="8" t="s">
        <v>239</v>
      </c>
    </row>
    <row r="278" ht="12.75" hidden="1">
      <c r="C278" s="8" t="s">
        <v>240</v>
      </c>
    </row>
    <row r="279" ht="12.75" hidden="1">
      <c r="C279" s="8" t="s">
        <v>241</v>
      </c>
    </row>
    <row r="280" ht="12.75" hidden="1">
      <c r="C280" s="8" t="s">
        <v>242</v>
      </c>
    </row>
    <row r="281" ht="12.75" hidden="1">
      <c r="C281" s="8" t="s">
        <v>243</v>
      </c>
    </row>
    <row r="282" ht="12.75" hidden="1">
      <c r="C282" s="8" t="s">
        <v>244</v>
      </c>
    </row>
    <row r="283" ht="12.75" hidden="1">
      <c r="C283" s="8" t="s">
        <v>245</v>
      </c>
    </row>
    <row r="284" ht="12.75" hidden="1">
      <c r="C284" s="8" t="s">
        <v>246</v>
      </c>
    </row>
    <row r="285" ht="12.75" hidden="1">
      <c r="C285" s="8" t="s">
        <v>247</v>
      </c>
    </row>
    <row r="286" ht="12.75" hidden="1">
      <c r="C286" s="8" t="s">
        <v>248</v>
      </c>
    </row>
    <row r="287" ht="12.75" hidden="1">
      <c r="C287" s="8" t="s">
        <v>249</v>
      </c>
    </row>
    <row r="288" ht="12.75" hidden="1">
      <c r="C288" s="8" t="s">
        <v>250</v>
      </c>
    </row>
    <row r="289" ht="12.75" hidden="1">
      <c r="C289" s="8" t="s">
        <v>251</v>
      </c>
    </row>
    <row r="290" ht="12.75" hidden="1">
      <c r="C290" s="8" t="s">
        <v>252</v>
      </c>
    </row>
    <row r="291" ht="12.75" hidden="1">
      <c r="C291" s="8" t="s">
        <v>253</v>
      </c>
    </row>
    <row r="292" ht="12.75" hidden="1">
      <c r="C292" s="8" t="s">
        <v>254</v>
      </c>
    </row>
    <row r="293" ht="12.75" hidden="1">
      <c r="C293" s="8" t="s">
        <v>255</v>
      </c>
    </row>
    <row r="294" ht="12.75" hidden="1">
      <c r="C294" s="8" t="s">
        <v>256</v>
      </c>
    </row>
    <row r="295" ht="12.75" hidden="1">
      <c r="C295" s="8" t="s">
        <v>257</v>
      </c>
    </row>
    <row r="296" ht="12.75" hidden="1">
      <c r="C296" s="8" t="s">
        <v>258</v>
      </c>
    </row>
    <row r="297" ht="12.75" hidden="1">
      <c r="C297" s="8" t="s">
        <v>259</v>
      </c>
    </row>
    <row r="298" ht="12.75" hidden="1">
      <c r="C298" s="8" t="s">
        <v>260</v>
      </c>
    </row>
    <row r="299" ht="12.75" hidden="1">
      <c r="C299" s="8" t="s">
        <v>261</v>
      </c>
    </row>
    <row r="300" ht="12.75" hidden="1">
      <c r="C300" s="8" t="s">
        <v>262</v>
      </c>
    </row>
    <row r="301" ht="12.75" hidden="1">
      <c r="C301" s="8" t="s">
        <v>263</v>
      </c>
    </row>
    <row r="302" ht="12.75" hidden="1">
      <c r="C302" s="8" t="s">
        <v>264</v>
      </c>
    </row>
    <row r="303" ht="12.75" hidden="1">
      <c r="C303" s="8" t="s">
        <v>265</v>
      </c>
    </row>
    <row r="304" ht="12.75" hidden="1">
      <c r="C304" s="8" t="s">
        <v>266</v>
      </c>
    </row>
    <row r="305" ht="12.75" hidden="1">
      <c r="C305" s="8" t="s">
        <v>267</v>
      </c>
    </row>
    <row r="306" ht="12.75" hidden="1">
      <c r="C306" s="8" t="s">
        <v>268</v>
      </c>
    </row>
    <row r="307" ht="12.75" hidden="1">
      <c r="C307" s="8" t="s">
        <v>269</v>
      </c>
    </row>
    <row r="308" ht="12.75" hidden="1">
      <c r="C308" s="8" t="s">
        <v>270</v>
      </c>
    </row>
    <row r="309" ht="12.75" hidden="1">
      <c r="C309" s="8" t="s">
        <v>271</v>
      </c>
    </row>
    <row r="310" ht="12.75" hidden="1">
      <c r="C310" s="8" t="s">
        <v>272</v>
      </c>
    </row>
    <row r="311" ht="12.75" hidden="1">
      <c r="C311" s="8" t="s">
        <v>273</v>
      </c>
    </row>
    <row r="312" ht="12.75" hidden="1">
      <c r="C312" s="8" t="s">
        <v>274</v>
      </c>
    </row>
    <row r="313" ht="12.75" hidden="1">
      <c r="C313" s="8" t="s">
        <v>275</v>
      </c>
    </row>
    <row r="314" ht="12.75" hidden="1">
      <c r="C314" s="8" t="s">
        <v>276</v>
      </c>
    </row>
    <row r="315" ht="12.75" hidden="1">
      <c r="C315" s="8" t="s">
        <v>277</v>
      </c>
    </row>
    <row r="316" ht="12.75" hidden="1">
      <c r="C316" s="8" t="s">
        <v>278</v>
      </c>
    </row>
    <row r="317" ht="12.75" hidden="1">
      <c r="C317" s="8" t="s">
        <v>279</v>
      </c>
    </row>
    <row r="318" ht="12.75" hidden="1">
      <c r="C318" s="8" t="s">
        <v>280</v>
      </c>
    </row>
    <row r="319" ht="12.75" hidden="1">
      <c r="C319" s="8" t="s">
        <v>281</v>
      </c>
    </row>
    <row r="320" ht="12.75" hidden="1">
      <c r="C320" s="8" t="s">
        <v>282</v>
      </c>
    </row>
    <row r="321" ht="12.75" hidden="1">
      <c r="C321" s="8" t="s">
        <v>283</v>
      </c>
    </row>
    <row r="322" ht="12.75" hidden="1">
      <c r="C322" s="8" t="s">
        <v>284</v>
      </c>
    </row>
    <row r="323" ht="12.75" hidden="1">
      <c r="C323" s="8" t="s">
        <v>285</v>
      </c>
    </row>
    <row r="324" ht="12.75" hidden="1">
      <c r="C324" s="8" t="s">
        <v>286</v>
      </c>
    </row>
    <row r="325" ht="12.75" hidden="1">
      <c r="C325" s="8" t="s">
        <v>287</v>
      </c>
    </row>
    <row r="326" ht="12.75" hidden="1">
      <c r="C326" s="8" t="s">
        <v>288</v>
      </c>
    </row>
    <row r="327" ht="12.75" hidden="1">
      <c r="C327" s="8" t="s">
        <v>289</v>
      </c>
    </row>
    <row r="328" ht="12.75" hidden="1">
      <c r="C328" s="8" t="s">
        <v>290</v>
      </c>
    </row>
    <row r="329" ht="12.75" hidden="1">
      <c r="C329" s="8" t="s">
        <v>291</v>
      </c>
    </row>
    <row r="330" ht="12.75" hidden="1">
      <c r="C330" s="8" t="s">
        <v>292</v>
      </c>
    </row>
    <row r="331" ht="12.75" hidden="1">
      <c r="C331" s="8" t="s">
        <v>293</v>
      </c>
    </row>
    <row r="332" ht="12.75" hidden="1">
      <c r="C332" s="8" t="s">
        <v>294</v>
      </c>
    </row>
    <row r="333" ht="12.75" hidden="1">
      <c r="C333" s="8" t="s">
        <v>295</v>
      </c>
    </row>
    <row r="334" ht="12.75" hidden="1">
      <c r="C334" s="8" t="s">
        <v>296</v>
      </c>
    </row>
    <row r="335" ht="12.75" hidden="1">
      <c r="C335" s="8" t="s">
        <v>297</v>
      </c>
    </row>
    <row r="336" ht="12.75" hidden="1">
      <c r="C336" s="8" t="s">
        <v>298</v>
      </c>
    </row>
    <row r="337" ht="12.75" hidden="1">
      <c r="C337" s="8" t="s">
        <v>299</v>
      </c>
    </row>
    <row r="338" ht="12.75" hidden="1">
      <c r="C338" s="8" t="s">
        <v>300</v>
      </c>
    </row>
    <row r="339" ht="12.75" hidden="1">
      <c r="C339" s="8" t="s">
        <v>301</v>
      </c>
    </row>
    <row r="340" ht="12.75" hidden="1">
      <c r="C340" s="8" t="s">
        <v>302</v>
      </c>
    </row>
    <row r="341" ht="12.75" hidden="1">
      <c r="C341" s="8" t="s">
        <v>303</v>
      </c>
    </row>
    <row r="342" ht="12.75" hidden="1">
      <c r="C342" s="8" t="s">
        <v>304</v>
      </c>
    </row>
    <row r="343" ht="12.75" hidden="1">
      <c r="C343" s="8" t="s">
        <v>305</v>
      </c>
    </row>
    <row r="344" ht="12.75" hidden="1">
      <c r="C344" s="8" t="s">
        <v>306</v>
      </c>
    </row>
    <row r="345" ht="12.75" hidden="1">
      <c r="C345" s="8" t="s">
        <v>307</v>
      </c>
    </row>
    <row r="346" ht="12.75" hidden="1">
      <c r="C346" s="8" t="s">
        <v>308</v>
      </c>
    </row>
    <row r="347" ht="12.75" hidden="1">
      <c r="C347" s="8" t="s">
        <v>309</v>
      </c>
    </row>
    <row r="348" ht="12.75" hidden="1">
      <c r="C348" s="8" t="s">
        <v>310</v>
      </c>
    </row>
    <row r="349" ht="12.75" hidden="1">
      <c r="C349" s="8" t="s">
        <v>311</v>
      </c>
    </row>
    <row r="350" ht="12.75" hidden="1">
      <c r="C350" s="8" t="s">
        <v>312</v>
      </c>
    </row>
    <row r="351" ht="12.75" hidden="1">
      <c r="C351" s="8" t="s">
        <v>313</v>
      </c>
    </row>
    <row r="352" ht="12.75" hidden="1">
      <c r="C352" s="8" t="s">
        <v>314</v>
      </c>
    </row>
    <row r="353" ht="12.75" hidden="1">
      <c r="C353" s="8" t="s">
        <v>315</v>
      </c>
    </row>
    <row r="354" ht="12.75" hidden="1">
      <c r="C354" s="8" t="s">
        <v>316</v>
      </c>
    </row>
    <row r="355" ht="12.75" hidden="1">
      <c r="C355" s="8" t="s">
        <v>317</v>
      </c>
    </row>
    <row r="356" ht="12.75" hidden="1">
      <c r="C356" s="8" t="s">
        <v>318</v>
      </c>
    </row>
    <row r="357" ht="12.75" hidden="1">
      <c r="C357" s="8" t="s">
        <v>319</v>
      </c>
    </row>
    <row r="358" ht="12.75" hidden="1">
      <c r="C358" s="8" t="s">
        <v>320</v>
      </c>
    </row>
    <row r="359" ht="12.75" hidden="1">
      <c r="C359" s="8" t="s">
        <v>321</v>
      </c>
    </row>
    <row r="360" ht="12.75" hidden="1">
      <c r="C360" s="8" t="s">
        <v>322</v>
      </c>
    </row>
    <row r="361" ht="12.75" hidden="1">
      <c r="C361" s="8" t="s">
        <v>323</v>
      </c>
    </row>
    <row r="362" ht="12.75" hidden="1">
      <c r="C362" s="8" t="s">
        <v>324</v>
      </c>
    </row>
    <row r="363" ht="12.75" hidden="1">
      <c r="C363" s="8" t="s">
        <v>325</v>
      </c>
    </row>
    <row r="364" ht="12.75" hidden="1">
      <c r="C364" s="8" t="s">
        <v>326</v>
      </c>
    </row>
    <row r="365" ht="12.75" hidden="1">
      <c r="C365" s="8" t="s">
        <v>327</v>
      </c>
    </row>
    <row r="366" ht="12.75" hidden="1">
      <c r="C366" s="8" t="s">
        <v>328</v>
      </c>
    </row>
    <row r="367" ht="12.75" hidden="1">
      <c r="C367" s="8" t="s">
        <v>329</v>
      </c>
    </row>
    <row r="368" ht="12.75" hidden="1">
      <c r="C368" s="8" t="s">
        <v>330</v>
      </c>
    </row>
    <row r="369" ht="12.75" hidden="1">
      <c r="C369" s="8" t="s">
        <v>331</v>
      </c>
    </row>
    <row r="370" ht="12.75" hidden="1">
      <c r="C370" s="8" t="s">
        <v>332</v>
      </c>
    </row>
    <row r="371" ht="12.75" hidden="1">
      <c r="C371" s="8" t="s">
        <v>333</v>
      </c>
    </row>
    <row r="372" ht="12.75" hidden="1">
      <c r="C372" s="8" t="s">
        <v>334</v>
      </c>
    </row>
    <row r="373" ht="12.75" hidden="1">
      <c r="C373" s="8" t="s">
        <v>335</v>
      </c>
    </row>
    <row r="374" ht="12.75" hidden="1">
      <c r="C374" s="8" t="s">
        <v>336</v>
      </c>
    </row>
    <row r="375" ht="12.75" hidden="1">
      <c r="C375" s="8" t="s">
        <v>337</v>
      </c>
    </row>
    <row r="376" ht="12.75" hidden="1">
      <c r="C376" s="97"/>
    </row>
    <row r="377" ht="12.75" hidden="1">
      <c r="C377" s="98"/>
    </row>
    <row r="378" ht="12.75">
      <c r="C378" s="98"/>
    </row>
    <row r="379" ht="12.75">
      <c r="C379" s="98"/>
    </row>
    <row r="380" ht="12.75">
      <c r="C380" s="98"/>
    </row>
    <row r="381" ht="12.75">
      <c r="C381" s="98"/>
    </row>
    <row r="382" ht="12.75">
      <c r="C382" s="98"/>
    </row>
    <row r="383" ht="12.75">
      <c r="C383" s="98"/>
    </row>
    <row r="384" ht="12.75">
      <c r="C384" s="98"/>
    </row>
    <row r="385" ht="12.75">
      <c r="C385" s="98"/>
    </row>
    <row r="386" ht="12.75">
      <c r="C386" s="98"/>
    </row>
    <row r="387" ht="12.75">
      <c r="C387" s="98"/>
    </row>
    <row r="388" ht="12.75">
      <c r="C388" s="98"/>
    </row>
    <row r="389" ht="12.75">
      <c r="C389" s="98"/>
    </row>
    <row r="390" ht="12.75">
      <c r="C390" s="98"/>
    </row>
    <row r="391" ht="12.75">
      <c r="C391" s="98"/>
    </row>
    <row r="392" ht="12.75">
      <c r="C392" s="98"/>
    </row>
    <row r="393" ht="12.75">
      <c r="C393" s="98"/>
    </row>
    <row r="394" ht="12.75">
      <c r="C394" s="98"/>
    </row>
    <row r="395" ht="12.75">
      <c r="C395" s="98"/>
    </row>
    <row r="396" ht="12.75">
      <c r="C396" s="98"/>
    </row>
    <row r="397" ht="12.75">
      <c r="C397" s="98"/>
    </row>
    <row r="398" ht="12.75">
      <c r="C398" s="98"/>
    </row>
    <row r="399" ht="12.75">
      <c r="C399" s="98"/>
    </row>
    <row r="400" ht="12.75">
      <c r="C400" s="98"/>
    </row>
    <row r="401" ht="12.75">
      <c r="C401" s="98"/>
    </row>
    <row r="402" ht="12.75">
      <c r="C402" s="98"/>
    </row>
    <row r="403" ht="12.75">
      <c r="C403" s="98"/>
    </row>
  </sheetData>
  <sheetProtection sheet="1" objects="1" scenarios="1" selectLockedCells="1"/>
  <mergeCells count="19">
    <mergeCell ref="B27:O27"/>
    <mergeCell ref="B29:N29"/>
    <mergeCell ref="B30:N30"/>
    <mergeCell ref="B5:C5"/>
    <mergeCell ref="D9:G9"/>
    <mergeCell ref="M5:N5"/>
    <mergeCell ref="D5:G5"/>
    <mergeCell ref="D6:G6"/>
    <mergeCell ref="D7:G7"/>
    <mergeCell ref="B3:E3"/>
    <mergeCell ref="B37:M37"/>
    <mergeCell ref="O32:O33"/>
    <mergeCell ref="B7:C7"/>
    <mergeCell ref="D8:G8"/>
    <mergeCell ref="B19:C19"/>
    <mergeCell ref="B21:C21"/>
    <mergeCell ref="B23:C23"/>
    <mergeCell ref="B31:M31"/>
    <mergeCell ref="B15:C16"/>
  </mergeCells>
  <dataValidations count="3">
    <dataValidation type="whole" operator="greaterThan" allowBlank="1" showInputMessage="1" showErrorMessage="1" error="Please enter a numerical value only, less than or equal to total net additions." sqref="D19">
      <formula1>-1000000</formula1>
    </dataValidation>
    <dataValidation type="whole" operator="greaterThan" allowBlank="1" showInputMessage="1" showErrorMessage="1" error="Please enter a numerical value only. " sqref="D23 D21:K21 D16:K16">
      <formula1>-1000000</formula1>
    </dataValidation>
    <dataValidation type="list" allowBlank="1" showInputMessage="1" showErrorMessage="1" sqref="B5:C5">
      <formula1>$C$49:$C$375</formula1>
    </dataValidation>
  </dataValidations>
  <hyperlinks>
    <hyperlink ref="O5" location="'New Homes Bonus'!I14" tooltip="Click here to return to homepage" display="Return to homepage"/>
  </hyperlinks>
  <printOptions/>
  <pageMargins left="0.7480314960629921" right="0.7480314960629921" top="0.984251968503937" bottom="0.984251968503937" header="0.5118110236220472" footer="0.5118110236220472"/>
  <pageSetup horizontalDpi="600" verticalDpi="600" orientation="landscape" paperSize="9" r:id="rId4"/>
  <drawing r:id="rId3"/>
  <legacyDrawing r:id="rId2"/>
</worksheet>
</file>

<file path=xl/worksheets/sheet4.xml><?xml version="1.0" encoding="utf-8"?>
<worksheet xmlns="http://schemas.openxmlformats.org/spreadsheetml/2006/main" xmlns:r="http://schemas.openxmlformats.org/officeDocument/2006/relationships">
  <sheetPr codeName="Sheet4">
    <pageSetUpPr fitToPage="1"/>
  </sheetPr>
  <dimension ref="B3:Q389"/>
  <sheetViews>
    <sheetView showRowColHeaders="0" zoomScale="75" zoomScaleNormal="75" workbookViewId="0" topLeftCell="A1">
      <selection activeCell="O4" sqref="O4"/>
    </sheetView>
  </sheetViews>
  <sheetFormatPr defaultColWidth="9.140625" defaultRowHeight="12.75"/>
  <cols>
    <col min="1" max="1" width="4.00390625" style="41" customWidth="1"/>
    <col min="2" max="2" width="26.140625" style="41" customWidth="1"/>
    <col min="3" max="3" width="27.00390625" style="41" customWidth="1"/>
    <col min="4" max="4" width="10.57421875" style="41" customWidth="1"/>
    <col min="5" max="6" width="10.421875" style="41" bestFit="1" customWidth="1"/>
    <col min="7" max="7" width="11.140625" style="41" bestFit="1" customWidth="1"/>
    <col min="8" max="8" width="10.57421875" style="41" customWidth="1"/>
    <col min="9" max="9" width="10.421875" style="41" customWidth="1"/>
    <col min="10" max="11" width="10.00390625" style="41" customWidth="1"/>
    <col min="12" max="12" width="11.00390625" style="41" customWidth="1"/>
    <col min="13" max="13" width="8.421875" style="41" customWidth="1"/>
    <col min="14" max="14" width="22.28125" style="41" customWidth="1"/>
    <col min="15" max="15" width="34.57421875" style="41" customWidth="1"/>
    <col min="16" max="16" width="21.57421875" style="41" customWidth="1"/>
    <col min="17" max="17" width="15.57421875" style="41" customWidth="1"/>
    <col min="18" max="18" width="37.140625" style="41" customWidth="1"/>
    <col min="19" max="19" width="24.00390625" style="41" customWidth="1"/>
    <col min="20" max="21" width="9.28125" style="41" bestFit="1" customWidth="1"/>
    <col min="22" max="16384" width="9.140625" style="41" customWidth="1"/>
  </cols>
  <sheetData>
    <row r="1" ht="12.75"/>
    <row r="2" ht="22.5" customHeight="1"/>
    <row r="3" spans="2:6" ht="33" customHeight="1">
      <c r="B3" s="158" t="s">
        <v>464</v>
      </c>
      <c r="C3" s="158"/>
      <c r="D3" s="158"/>
      <c r="E3" s="158"/>
      <c r="F3" s="143"/>
    </row>
    <row r="4" spans="2:15" ht="30" customHeight="1">
      <c r="B4" s="42"/>
      <c r="C4" s="43"/>
      <c r="D4" s="44"/>
      <c r="E4" s="44"/>
      <c r="F4" s="44"/>
      <c r="O4" s="37" t="s">
        <v>354</v>
      </c>
    </row>
    <row r="5" spans="2:14" ht="37.5" customHeight="1">
      <c r="B5" s="165" t="s">
        <v>462</v>
      </c>
      <c r="C5" s="165"/>
      <c r="D5" s="152" t="s">
        <v>357</v>
      </c>
      <c r="E5" s="152"/>
      <c r="F5" s="152"/>
      <c r="G5" s="152"/>
      <c r="H5" s="46" t="str">
        <f>VLOOKUP($B$5,Data!$C$2:$I$358,3,0)</f>
        <v>-</v>
      </c>
      <c r="M5" s="166"/>
      <c r="N5" s="166"/>
    </row>
    <row r="6" spans="2:14" ht="19.5" customHeight="1">
      <c r="B6" s="47"/>
      <c r="C6" s="47"/>
      <c r="D6" s="152" t="s">
        <v>372</v>
      </c>
      <c r="E6" s="152"/>
      <c r="F6" s="152"/>
      <c r="G6" s="152"/>
      <c r="H6" s="48">
        <f>VLOOKUP($B$5,Data!$C$2:$BF$358,56,0)</f>
        <v>0</v>
      </c>
      <c r="I6" s="195"/>
      <c r="M6" s="49"/>
      <c r="N6" s="49"/>
    </row>
    <row r="7" spans="4:16" ht="18.75" customHeight="1">
      <c r="D7" s="152" t="s">
        <v>365</v>
      </c>
      <c r="E7" s="152"/>
      <c r="F7" s="152"/>
      <c r="G7" s="152"/>
      <c r="H7" s="48" t="str">
        <f>VLOOKUP($B$5,Data!$C$2:$I$358,6,0)</f>
        <v>-</v>
      </c>
      <c r="I7" s="54"/>
      <c r="J7" s="54"/>
      <c r="K7" s="54"/>
      <c r="O7" s="55"/>
      <c r="P7" s="55"/>
    </row>
    <row r="8" spans="4:17" ht="19.5" customHeight="1">
      <c r="D8" s="152" t="s">
        <v>447</v>
      </c>
      <c r="E8" s="152"/>
      <c r="F8" s="152"/>
      <c r="G8" s="152"/>
      <c r="H8" s="56" t="str">
        <f>VLOOKUP($B$5,Data!$C$2:$I$358,4,0)</f>
        <v>-</v>
      </c>
      <c r="O8" s="49"/>
      <c r="P8" s="49"/>
      <c r="Q8" s="49"/>
    </row>
    <row r="9" spans="10:17" ht="26.25">
      <c r="J9" s="57"/>
      <c r="K9" s="57"/>
      <c r="N9" s="49"/>
      <c r="O9" s="58"/>
      <c r="P9" s="59"/>
      <c r="Q9" s="60"/>
    </row>
    <row r="10" spans="3:17" ht="34.5" customHeight="1">
      <c r="C10" s="61" t="s">
        <v>1</v>
      </c>
      <c r="D10" s="62" t="s">
        <v>2</v>
      </c>
      <c r="E10" s="62" t="s">
        <v>3</v>
      </c>
      <c r="F10" s="62" t="s">
        <v>4</v>
      </c>
      <c r="G10" s="62" t="s">
        <v>5</v>
      </c>
      <c r="H10" s="62" t="s">
        <v>6</v>
      </c>
      <c r="I10" s="62" t="s">
        <v>7</v>
      </c>
      <c r="J10" s="62" t="s">
        <v>8</v>
      </c>
      <c r="K10" s="62" t="s">
        <v>9</v>
      </c>
      <c r="L10" s="62" t="s">
        <v>338</v>
      </c>
      <c r="N10" s="63"/>
      <c r="O10" s="64" t="s">
        <v>451</v>
      </c>
      <c r="P10" s="65"/>
      <c r="Q10" s="66"/>
    </row>
    <row r="11" spans="3:17" ht="36.75" customHeight="1">
      <c r="C11" s="67" t="s">
        <v>460</v>
      </c>
      <c r="D11" s="68">
        <f>VLOOKUP($B$5,Data!$C$3:$R$358,9,0)</f>
        <v>0</v>
      </c>
      <c r="E11" s="68">
        <f>VLOOKUP($B$5,Data!$C$3:$R$358,10,0)</f>
        <v>0</v>
      </c>
      <c r="F11" s="68">
        <f>VLOOKUP($B$5,Data!$C$3:$R$358,11,0)</f>
        <v>0</v>
      </c>
      <c r="G11" s="68">
        <f>VLOOKUP($B$5,Data!$C$3:$R$358,12,0)</f>
        <v>0</v>
      </c>
      <c r="H11" s="68">
        <f>VLOOKUP($B$5,Data!$C$3:$R$358,13,0)</f>
        <v>0</v>
      </c>
      <c r="I11" s="68">
        <f>VLOOKUP($B$5,Data!$C$3:$R$358,14,0)</f>
        <v>0</v>
      </c>
      <c r="J11" s="68">
        <f>VLOOKUP($B$5,Data!$C$3:$R$358,15,0)</f>
        <v>0</v>
      </c>
      <c r="K11" s="68">
        <f>VLOOKUP($B$5,Data!$C$3:$R$358,16,0)</f>
        <v>0</v>
      </c>
      <c r="L11" s="69" t="str">
        <f>H5</f>
        <v>-</v>
      </c>
      <c r="N11" s="70" t="s">
        <v>453</v>
      </c>
      <c r="O11" s="71"/>
      <c r="P11" s="70" t="s">
        <v>452</v>
      </c>
      <c r="Q11" s="49"/>
    </row>
    <row r="12" spans="3:17" ht="53.25" customHeight="1">
      <c r="C12" s="67" t="s">
        <v>356</v>
      </c>
      <c r="D12" s="153">
        <v>959.48</v>
      </c>
      <c r="E12" s="153">
        <v>1119.3933333333334</v>
      </c>
      <c r="F12" s="153">
        <v>1279.3066666666666</v>
      </c>
      <c r="G12" s="153">
        <v>1439.22</v>
      </c>
      <c r="H12" s="153">
        <v>1759.0466666666669</v>
      </c>
      <c r="I12" s="153">
        <v>2078.8733333333334</v>
      </c>
      <c r="J12" s="153">
        <v>2398.7</v>
      </c>
      <c r="K12" s="153">
        <v>2878.44</v>
      </c>
      <c r="L12" s="45"/>
      <c r="N12" s="73">
        <f>(VLOOKUP($B$5,Data!$C$3:$BI$358,57,0))</f>
        <v>0</v>
      </c>
      <c r="P12" s="73">
        <f>(VLOOKUP($B$5,Data!$C$3:$BI$358,58,0))</f>
        <v>0</v>
      </c>
      <c r="Q12" s="49"/>
    </row>
    <row r="13" spans="2:17" ht="16.5" customHeight="1" thickBot="1">
      <c r="B13" s="74"/>
      <c r="C13" s="75"/>
      <c r="D13" s="72"/>
      <c r="E13" s="72"/>
      <c r="F13" s="72"/>
      <c r="G13" s="72"/>
      <c r="H13" s="72"/>
      <c r="I13" s="72"/>
      <c r="J13" s="72"/>
      <c r="K13" s="72"/>
      <c r="L13" s="45"/>
      <c r="N13" s="76"/>
      <c r="P13" s="76"/>
      <c r="Q13" s="76"/>
    </row>
    <row r="14" spans="2:17" ht="43.5" customHeight="1" thickBot="1">
      <c r="B14" s="196" t="s">
        <v>477</v>
      </c>
      <c r="C14" s="197"/>
      <c r="D14" s="77">
        <f>VLOOKUP($B$5,Data!$C$2:$I$358,5,0)</f>
        <v>0</v>
      </c>
      <c r="E14" s="72"/>
      <c r="F14" s="72"/>
      <c r="G14" s="72"/>
      <c r="H14" s="72"/>
      <c r="I14" s="72"/>
      <c r="J14" s="72"/>
      <c r="K14" s="72"/>
      <c r="L14" s="45"/>
      <c r="N14" s="63"/>
      <c r="O14" s="64" t="s">
        <v>445</v>
      </c>
      <c r="P14" s="65"/>
      <c r="Q14" s="76"/>
    </row>
    <row r="15" spans="2:17" ht="38.25" customHeight="1" thickBot="1">
      <c r="B15" s="198"/>
      <c r="C15" s="199"/>
      <c r="D15" s="79">
        <f>VLOOKUP($B$5,Data!$C$3:$BG$358,27,0)</f>
        <v>0</v>
      </c>
      <c r="E15" s="79">
        <f>VLOOKUP($B$5,Data!$C$3:$BG$358,28,0)</f>
        <v>0</v>
      </c>
      <c r="F15" s="79">
        <f>VLOOKUP($B$5,Data!$C$3:$BG$358,29,0)</f>
        <v>0</v>
      </c>
      <c r="G15" s="79">
        <f>VLOOKUP($B$5,Data!$C$3:$BG$358,30,0)</f>
        <v>0</v>
      </c>
      <c r="H15" s="79">
        <f>VLOOKUP($B$5,Data!$C$3:$BG$358,31,0)</f>
        <v>0</v>
      </c>
      <c r="I15" s="79">
        <f>VLOOKUP($B$5,Data!$C$3:$BG$358,32,0)</f>
        <v>0</v>
      </c>
      <c r="J15" s="79">
        <f>VLOOKUP($B$5,Data!$C$3:$BG$358,33,0)</f>
        <v>0</v>
      </c>
      <c r="K15" s="79">
        <f>VLOOKUP($B$5,Data!$C$3:$BG$358,34,0)</f>
        <v>0</v>
      </c>
      <c r="L15" s="48">
        <f>VLOOKUP($B$5,Data!$C$2:$I$358,5,0)</f>
        <v>0</v>
      </c>
      <c r="N15" s="70" t="s">
        <v>453</v>
      </c>
      <c r="O15" s="71"/>
      <c r="P15" s="70" t="s">
        <v>452</v>
      </c>
      <c r="Q15" s="76"/>
    </row>
    <row r="16" spans="2:17" ht="43.5" customHeight="1" thickBot="1">
      <c r="B16" s="78"/>
      <c r="C16" s="75"/>
      <c r="D16" s="46"/>
      <c r="E16" s="46"/>
      <c r="F16" s="46"/>
      <c r="G16" s="46"/>
      <c r="H16" s="46"/>
      <c r="I16" s="46"/>
      <c r="J16" s="46"/>
      <c r="K16" s="46"/>
      <c r="L16" s="45"/>
      <c r="N16" s="80">
        <f>(VLOOKUP($B$5,Data!$C$3:$BI$358,59,0))</f>
        <v>0</v>
      </c>
      <c r="P16" s="73">
        <f>(VLOOKUP($B$5,Data!$C$3:$BJ$358,60,0))</f>
        <v>0</v>
      </c>
      <c r="Q16" s="49"/>
    </row>
    <row r="17" spans="2:17" ht="44.25" customHeight="1" thickBot="1">
      <c r="B17" s="192" t="s">
        <v>482</v>
      </c>
      <c r="C17" s="193"/>
      <c r="D17" s="33">
        <f>VLOOKUP($B$5,Data!$C$3:$BG$358,46,0)</f>
        <v>0</v>
      </c>
      <c r="E17" s="33">
        <f>VLOOKUP($B$5,Data!$C$3:$BG$358,47,0)</f>
        <v>0</v>
      </c>
      <c r="F17" s="33">
        <f>VLOOKUP($B$5,Data!$C$3:$BG$358,48,0)</f>
        <v>0</v>
      </c>
      <c r="G17" s="33">
        <f>VLOOKUP($B$5,Data!$C$3:$BG$358,49,0)</f>
        <v>0</v>
      </c>
      <c r="H17" s="33">
        <f>VLOOKUP($B$5,Data!$C$3:$BG$358,50,0)</f>
        <v>0</v>
      </c>
      <c r="I17" s="33">
        <f>VLOOKUP($B$5,Data!$C$3:$BG$358,51,0)</f>
        <v>0</v>
      </c>
      <c r="J17" s="33">
        <f>VLOOKUP($B$5,Data!$C$3:$BG$358,52,0)</f>
        <v>0</v>
      </c>
      <c r="K17" s="33">
        <f>VLOOKUP($B$5,Data!$C$3:$BG$358,53,0)</f>
        <v>0</v>
      </c>
      <c r="L17" s="81">
        <f>SUM(D17:K17)</f>
        <v>0</v>
      </c>
      <c r="N17" s="82"/>
      <c r="O17" s="83"/>
      <c r="P17" s="82"/>
      <c r="Q17" s="82"/>
    </row>
    <row r="18" spans="2:17" ht="17.25" customHeight="1">
      <c r="B18" s="78"/>
      <c r="C18" s="78"/>
      <c r="D18" s="42"/>
      <c r="E18" s="42"/>
      <c r="F18" s="42"/>
      <c r="G18" s="42"/>
      <c r="H18" s="42"/>
      <c r="I18" s="42"/>
      <c r="J18" s="42"/>
      <c r="K18" s="42"/>
      <c r="L18" s="45"/>
      <c r="N18" s="188"/>
      <c r="O18" s="177"/>
      <c r="P18" s="177"/>
      <c r="Q18" s="49"/>
    </row>
    <row r="19" spans="2:17" ht="41.25" customHeight="1" thickBot="1">
      <c r="B19" s="164"/>
      <c r="C19" s="191"/>
      <c r="D19" s="84"/>
      <c r="E19" s="85"/>
      <c r="F19" s="85"/>
      <c r="G19" s="85"/>
      <c r="H19" s="85"/>
      <c r="I19" s="85"/>
      <c r="J19" s="85"/>
      <c r="K19" s="85"/>
      <c r="L19" s="81"/>
      <c r="N19" s="177"/>
      <c r="O19" s="177"/>
      <c r="P19" s="177"/>
      <c r="Q19" s="49"/>
    </row>
    <row r="20" spans="2:17" ht="18.75" customHeight="1">
      <c r="B20" s="179" t="s">
        <v>459</v>
      </c>
      <c r="C20" s="180"/>
      <c r="D20" s="180"/>
      <c r="E20" s="180"/>
      <c r="F20" s="180"/>
      <c r="G20" s="180"/>
      <c r="H20" s="180"/>
      <c r="I20" s="180"/>
      <c r="J20" s="180"/>
      <c r="K20" s="180"/>
      <c r="L20" s="181"/>
      <c r="M20" s="49"/>
      <c r="N20" s="86"/>
      <c r="O20" s="86"/>
      <c r="P20" s="86"/>
      <c r="Q20" s="82"/>
    </row>
    <row r="21" spans="2:17" ht="18.75" customHeight="1">
      <c r="B21" s="182"/>
      <c r="C21" s="183"/>
      <c r="D21" s="183"/>
      <c r="E21" s="183"/>
      <c r="F21" s="183"/>
      <c r="G21" s="183"/>
      <c r="H21" s="183"/>
      <c r="I21" s="183"/>
      <c r="J21" s="183"/>
      <c r="K21" s="183"/>
      <c r="L21" s="184"/>
      <c r="M21" s="49"/>
      <c r="N21" s="82"/>
      <c r="O21" s="82"/>
      <c r="P21" s="82"/>
      <c r="Q21" s="82"/>
    </row>
    <row r="22" spans="2:17" ht="18.75" customHeight="1">
      <c r="B22" s="182"/>
      <c r="C22" s="183"/>
      <c r="D22" s="183"/>
      <c r="E22" s="183"/>
      <c r="F22" s="183"/>
      <c r="G22" s="183"/>
      <c r="H22" s="183"/>
      <c r="I22" s="183"/>
      <c r="J22" s="183"/>
      <c r="K22" s="183"/>
      <c r="L22" s="184"/>
      <c r="M22" s="49"/>
      <c r="N22" s="82"/>
      <c r="O22" s="82"/>
      <c r="P22" s="82"/>
      <c r="Q22" s="82"/>
    </row>
    <row r="23" spans="2:14" ht="20.25" customHeight="1">
      <c r="B23" s="182"/>
      <c r="C23" s="183"/>
      <c r="D23" s="183"/>
      <c r="E23" s="183"/>
      <c r="F23" s="183"/>
      <c r="G23" s="183"/>
      <c r="H23" s="183"/>
      <c r="I23" s="183"/>
      <c r="J23" s="183"/>
      <c r="K23" s="183"/>
      <c r="L23" s="184"/>
      <c r="M23" s="87"/>
      <c r="N23" s="87"/>
    </row>
    <row r="24" spans="2:15" ht="31.5" customHeight="1" thickBot="1">
      <c r="B24" s="185"/>
      <c r="C24" s="186"/>
      <c r="D24" s="186"/>
      <c r="E24" s="186"/>
      <c r="F24" s="186"/>
      <c r="G24" s="186"/>
      <c r="H24" s="186"/>
      <c r="I24" s="186"/>
      <c r="J24" s="186"/>
      <c r="K24" s="186"/>
      <c r="L24" s="187"/>
      <c r="M24" s="87"/>
      <c r="N24" s="87"/>
      <c r="O24" s="88" t="s">
        <v>456</v>
      </c>
    </row>
    <row r="25" spans="2:10" ht="21" customHeight="1">
      <c r="B25" s="89"/>
      <c r="C25" s="89"/>
      <c r="D25" s="89"/>
      <c r="E25" s="89"/>
      <c r="F25" s="89"/>
      <c r="G25" s="89"/>
      <c r="H25" s="89"/>
      <c r="I25" s="89"/>
      <c r="J25" s="89"/>
    </row>
    <row r="26" ht="18.75">
      <c r="B26" s="90" t="s">
        <v>352</v>
      </c>
    </row>
    <row r="27" spans="2:17" ht="45.75" customHeight="1">
      <c r="B27" s="171" t="s">
        <v>478</v>
      </c>
      <c r="C27" s="172"/>
      <c r="D27" s="172"/>
      <c r="E27" s="172"/>
      <c r="F27" s="172"/>
      <c r="G27" s="172"/>
      <c r="H27" s="172"/>
      <c r="I27" s="172"/>
      <c r="J27" s="172"/>
      <c r="K27" s="172"/>
      <c r="L27" s="172"/>
      <c r="M27" s="172"/>
      <c r="N27" s="172"/>
      <c r="O27" s="172"/>
      <c r="Q27" s="91"/>
    </row>
    <row r="28" spans="2:7" ht="15.75">
      <c r="B28" s="92" t="s">
        <v>448</v>
      </c>
      <c r="G28" s="57"/>
    </row>
    <row r="29" spans="2:15" ht="39" customHeight="1">
      <c r="B29" s="171" t="s">
        <v>457</v>
      </c>
      <c r="C29" s="171"/>
      <c r="D29" s="171"/>
      <c r="E29" s="171"/>
      <c r="F29" s="171"/>
      <c r="G29" s="171"/>
      <c r="H29" s="171"/>
      <c r="I29" s="171"/>
      <c r="J29" s="171"/>
      <c r="K29" s="171"/>
      <c r="L29" s="171"/>
      <c r="M29" s="171"/>
      <c r="N29" s="171"/>
      <c r="O29" s="171"/>
    </row>
    <row r="30" spans="2:15" ht="61.5" customHeight="1">
      <c r="B30" s="189" t="s">
        <v>474</v>
      </c>
      <c r="C30" s="190"/>
      <c r="D30" s="190"/>
      <c r="E30" s="190"/>
      <c r="F30" s="190"/>
      <c r="G30" s="190"/>
      <c r="H30" s="190"/>
      <c r="I30" s="190"/>
      <c r="J30" s="190"/>
      <c r="K30" s="190"/>
      <c r="L30" s="190"/>
      <c r="M30" s="190"/>
      <c r="N30" s="190"/>
      <c r="O30" s="190"/>
    </row>
    <row r="31" ht="12" customHeight="1">
      <c r="B31" s="92" t="s">
        <v>476</v>
      </c>
    </row>
    <row r="33" ht="12.75" hidden="1"/>
    <row r="34" spans="3:6" ht="12.75" hidden="1">
      <c r="C34" s="94" t="s">
        <v>0</v>
      </c>
      <c r="D34" s="49"/>
      <c r="E34" s="49"/>
      <c r="F34" s="49"/>
    </row>
    <row r="35" spans="3:6" ht="12.75" hidden="1">
      <c r="C35" s="41" t="s">
        <v>462</v>
      </c>
      <c r="D35" s="49"/>
      <c r="E35" s="49"/>
      <c r="F35" s="49"/>
    </row>
    <row r="36" spans="3:6" ht="12.75" hidden="1">
      <c r="C36" s="8" t="s">
        <v>12</v>
      </c>
      <c r="D36" s="95"/>
      <c r="E36" s="96"/>
      <c r="F36" s="96"/>
    </row>
    <row r="37" spans="3:6" ht="12.75" hidden="1">
      <c r="C37" s="8" t="s">
        <v>13</v>
      </c>
      <c r="D37" s="95"/>
      <c r="E37" s="96"/>
      <c r="F37" s="49"/>
    </row>
    <row r="38" spans="3:6" ht="12.75" hidden="1">
      <c r="C38" s="8" t="s">
        <v>14</v>
      </c>
      <c r="D38" s="95"/>
      <c r="E38" s="96"/>
      <c r="F38" s="49"/>
    </row>
    <row r="39" spans="3:6" ht="12.75" hidden="1">
      <c r="C39" s="8" t="s">
        <v>15</v>
      </c>
      <c r="D39" s="95"/>
      <c r="E39" s="96"/>
      <c r="F39" s="49"/>
    </row>
    <row r="40" spans="3:6" ht="12.75" hidden="1">
      <c r="C40" s="8" t="s">
        <v>16</v>
      </c>
      <c r="D40" s="95"/>
      <c r="E40" s="96"/>
      <c r="F40" s="49"/>
    </row>
    <row r="41" spans="3:6" ht="12.75" hidden="1">
      <c r="C41" s="8" t="s">
        <v>17</v>
      </c>
      <c r="D41" s="95"/>
      <c r="E41" s="96"/>
      <c r="F41" s="49"/>
    </row>
    <row r="42" spans="3:6" ht="12.75" hidden="1">
      <c r="C42" s="8" t="s">
        <v>18</v>
      </c>
      <c r="D42" s="95"/>
      <c r="E42" s="96"/>
      <c r="F42" s="49"/>
    </row>
    <row r="43" spans="3:6" ht="12.75" hidden="1">
      <c r="C43" s="9" t="s">
        <v>19</v>
      </c>
      <c r="D43" s="95"/>
      <c r="E43" s="96"/>
      <c r="F43" s="49"/>
    </row>
    <row r="44" spans="3:6" ht="12.75" hidden="1">
      <c r="C44" s="8" t="s">
        <v>20</v>
      </c>
      <c r="D44" s="95"/>
      <c r="E44" s="96"/>
      <c r="F44" s="49"/>
    </row>
    <row r="45" spans="3:6" ht="12.75" hidden="1">
      <c r="C45" s="8" t="s">
        <v>21</v>
      </c>
      <c r="D45" s="95"/>
      <c r="E45" s="96"/>
      <c r="F45" s="49"/>
    </row>
    <row r="46" ht="12.75" hidden="1">
      <c r="C46" s="8" t="s">
        <v>22</v>
      </c>
    </row>
    <row r="47" ht="12.75" hidden="1">
      <c r="C47" s="8" t="s">
        <v>23</v>
      </c>
    </row>
    <row r="48" ht="12.75" hidden="1">
      <c r="C48" s="8" t="s">
        <v>24</v>
      </c>
    </row>
    <row r="49" ht="12.75" hidden="1">
      <c r="C49" s="8" t="s">
        <v>25</v>
      </c>
    </row>
    <row r="50" ht="12.75" hidden="1">
      <c r="C50" s="8" t="s">
        <v>26</v>
      </c>
    </row>
    <row r="51" ht="12.75" hidden="1">
      <c r="C51" s="8" t="s">
        <v>27</v>
      </c>
    </row>
    <row r="52" ht="12.75" hidden="1">
      <c r="C52" s="8" t="s">
        <v>28</v>
      </c>
    </row>
    <row r="53" ht="12.75" hidden="1">
      <c r="C53" s="8" t="s">
        <v>29</v>
      </c>
    </row>
    <row r="54" ht="12.75" hidden="1">
      <c r="C54" s="8" t="s">
        <v>30</v>
      </c>
    </row>
    <row r="55" ht="12.75" hidden="1">
      <c r="C55" s="8" t="s">
        <v>31</v>
      </c>
    </row>
    <row r="56" ht="12.75" hidden="1">
      <c r="C56" s="8" t="s">
        <v>32</v>
      </c>
    </row>
    <row r="57" ht="12.75" hidden="1">
      <c r="C57" s="8" t="s">
        <v>33</v>
      </c>
    </row>
    <row r="58" ht="12.75" hidden="1">
      <c r="C58" s="8" t="s">
        <v>34</v>
      </c>
    </row>
    <row r="59" ht="12.75" hidden="1">
      <c r="C59" s="8" t="s">
        <v>35</v>
      </c>
    </row>
    <row r="60" ht="12.75" hidden="1">
      <c r="C60" s="8" t="s">
        <v>36</v>
      </c>
    </row>
    <row r="61" ht="12.75" hidden="1">
      <c r="C61" s="8" t="s">
        <v>37</v>
      </c>
    </row>
    <row r="62" ht="12.75" hidden="1">
      <c r="C62" s="8" t="s">
        <v>38</v>
      </c>
    </row>
    <row r="63" ht="12.75" hidden="1">
      <c r="C63" s="8" t="s">
        <v>39</v>
      </c>
    </row>
    <row r="64" ht="12.75" hidden="1">
      <c r="C64" s="8" t="s">
        <v>40</v>
      </c>
    </row>
    <row r="65" ht="12.75" hidden="1">
      <c r="C65" s="8" t="s">
        <v>41</v>
      </c>
    </row>
    <row r="66" ht="12.75" hidden="1">
      <c r="C66" s="8" t="s">
        <v>42</v>
      </c>
    </row>
    <row r="67" ht="12.75" hidden="1">
      <c r="C67" s="8" t="s">
        <v>43</v>
      </c>
    </row>
    <row r="68" ht="12.75" hidden="1">
      <c r="C68" s="8" t="s">
        <v>44</v>
      </c>
    </row>
    <row r="69" ht="12.75" hidden="1">
      <c r="C69" s="8" t="s">
        <v>45</v>
      </c>
    </row>
    <row r="70" ht="12.75" hidden="1">
      <c r="C70" s="8" t="s">
        <v>46</v>
      </c>
    </row>
    <row r="71" ht="12.75" hidden="1">
      <c r="C71" s="8" t="s">
        <v>47</v>
      </c>
    </row>
    <row r="72" ht="12.75" hidden="1">
      <c r="C72" s="8" t="s">
        <v>48</v>
      </c>
    </row>
    <row r="73" ht="12.75" hidden="1">
      <c r="C73" s="8" t="s">
        <v>49</v>
      </c>
    </row>
    <row r="74" ht="12.75" hidden="1">
      <c r="C74" s="8" t="s">
        <v>50</v>
      </c>
    </row>
    <row r="75" ht="12.75" hidden="1">
      <c r="C75" s="8" t="s">
        <v>51</v>
      </c>
    </row>
    <row r="76" ht="12.75" hidden="1">
      <c r="C76" s="8" t="s">
        <v>52</v>
      </c>
    </row>
    <row r="77" ht="12.75" hidden="1">
      <c r="C77" s="8" t="s">
        <v>53</v>
      </c>
    </row>
    <row r="78" ht="12.75" hidden="1">
      <c r="C78" s="8" t="s">
        <v>54</v>
      </c>
    </row>
    <row r="79" ht="12.75" hidden="1">
      <c r="C79" s="8" t="s">
        <v>55</v>
      </c>
    </row>
    <row r="80" ht="12.75" hidden="1">
      <c r="C80" s="8" t="s">
        <v>56</v>
      </c>
    </row>
    <row r="81" ht="12.75" hidden="1">
      <c r="C81" s="8" t="s">
        <v>57</v>
      </c>
    </row>
    <row r="82" ht="12.75" hidden="1">
      <c r="C82" s="8" t="s">
        <v>58</v>
      </c>
    </row>
    <row r="83" ht="12.75" hidden="1">
      <c r="C83" s="8" t="s">
        <v>59</v>
      </c>
    </row>
    <row r="84" ht="12.75" hidden="1">
      <c r="C84" s="8" t="s">
        <v>60</v>
      </c>
    </row>
    <row r="85" ht="12.75" hidden="1">
      <c r="C85" s="8" t="s">
        <v>61</v>
      </c>
    </row>
    <row r="86" ht="12.75" hidden="1">
      <c r="C86" s="8" t="s">
        <v>62</v>
      </c>
    </row>
    <row r="87" ht="12.75" hidden="1">
      <c r="C87" s="8" t="s">
        <v>63</v>
      </c>
    </row>
    <row r="88" ht="12.75" hidden="1">
      <c r="C88" s="8" t="s">
        <v>64</v>
      </c>
    </row>
    <row r="89" ht="12.75" hidden="1">
      <c r="C89" s="8" t="s">
        <v>65</v>
      </c>
    </row>
    <row r="90" ht="12.75" hidden="1">
      <c r="C90" s="8" t="s">
        <v>66</v>
      </c>
    </row>
    <row r="91" ht="12.75" hidden="1">
      <c r="C91" s="8" t="s">
        <v>67</v>
      </c>
    </row>
    <row r="92" ht="12.75" hidden="1">
      <c r="C92" s="8" t="s">
        <v>68</v>
      </c>
    </row>
    <row r="93" ht="12.75" hidden="1">
      <c r="C93" s="8" t="s">
        <v>69</v>
      </c>
    </row>
    <row r="94" ht="12.75" hidden="1">
      <c r="C94" s="8" t="s">
        <v>70</v>
      </c>
    </row>
    <row r="95" ht="12.75" hidden="1">
      <c r="C95" s="8" t="s">
        <v>71</v>
      </c>
    </row>
    <row r="96" ht="12.75" hidden="1">
      <c r="C96" s="8" t="s">
        <v>72</v>
      </c>
    </row>
    <row r="97" ht="12.75" hidden="1">
      <c r="C97" s="8" t="s">
        <v>73</v>
      </c>
    </row>
    <row r="98" ht="12.75" hidden="1">
      <c r="C98" s="8" t="s">
        <v>74</v>
      </c>
    </row>
    <row r="99" ht="12.75" hidden="1">
      <c r="C99" s="8" t="s">
        <v>75</v>
      </c>
    </row>
    <row r="100" ht="12.75" hidden="1">
      <c r="C100" s="8" t="s">
        <v>76</v>
      </c>
    </row>
    <row r="101" ht="12.75" hidden="1">
      <c r="C101" s="8" t="s">
        <v>77</v>
      </c>
    </row>
    <row r="102" ht="12.75" hidden="1">
      <c r="C102" s="8" t="s">
        <v>78</v>
      </c>
    </row>
    <row r="103" ht="12.75" hidden="1">
      <c r="C103" s="8" t="s">
        <v>79</v>
      </c>
    </row>
    <row r="104" ht="12.75" hidden="1">
      <c r="C104" s="8" t="s">
        <v>80</v>
      </c>
    </row>
    <row r="105" ht="12.75" hidden="1">
      <c r="C105" s="8" t="s">
        <v>81</v>
      </c>
    </row>
    <row r="106" ht="12.75" hidden="1">
      <c r="C106" s="8" t="s">
        <v>82</v>
      </c>
    </row>
    <row r="107" ht="12.75" hidden="1">
      <c r="C107" s="8" t="s">
        <v>83</v>
      </c>
    </row>
    <row r="108" ht="12.75" hidden="1">
      <c r="C108" s="8" t="s">
        <v>84</v>
      </c>
    </row>
    <row r="109" ht="12.75" hidden="1">
      <c r="C109" s="8" t="s">
        <v>85</v>
      </c>
    </row>
    <row r="110" ht="12.75" hidden="1">
      <c r="C110" s="8" t="s">
        <v>86</v>
      </c>
    </row>
    <row r="111" ht="12.75" hidden="1">
      <c r="C111" s="8" t="s">
        <v>87</v>
      </c>
    </row>
    <row r="112" ht="12.75" hidden="1">
      <c r="C112" s="8" t="s">
        <v>88</v>
      </c>
    </row>
    <row r="113" ht="12.75" hidden="1">
      <c r="C113" s="8" t="s">
        <v>89</v>
      </c>
    </row>
    <row r="114" ht="12.75" hidden="1">
      <c r="C114" s="8" t="s">
        <v>90</v>
      </c>
    </row>
    <row r="115" ht="12.75" hidden="1">
      <c r="C115" s="8" t="s">
        <v>91</v>
      </c>
    </row>
    <row r="116" ht="12.75" hidden="1">
      <c r="C116" s="8" t="s">
        <v>92</v>
      </c>
    </row>
    <row r="117" ht="12.75" hidden="1">
      <c r="C117" s="8" t="s">
        <v>93</v>
      </c>
    </row>
    <row r="118" ht="12.75" hidden="1">
      <c r="C118" s="8" t="s">
        <v>94</v>
      </c>
    </row>
    <row r="119" ht="12.75" hidden="1">
      <c r="C119" s="8" t="s">
        <v>95</v>
      </c>
    </row>
    <row r="120" ht="12.75" hidden="1">
      <c r="C120" s="8" t="s">
        <v>96</v>
      </c>
    </row>
    <row r="121" ht="12.75" hidden="1">
      <c r="C121" s="8" t="s">
        <v>97</v>
      </c>
    </row>
    <row r="122" ht="12.75" hidden="1">
      <c r="C122" s="8" t="s">
        <v>98</v>
      </c>
    </row>
    <row r="123" ht="12.75" hidden="1">
      <c r="C123" s="8" t="s">
        <v>99</v>
      </c>
    </row>
    <row r="124" ht="12.75" hidden="1">
      <c r="C124" s="8" t="s">
        <v>100</v>
      </c>
    </row>
    <row r="125" ht="12.75" hidden="1">
      <c r="C125" s="8" t="s">
        <v>101</v>
      </c>
    </row>
    <row r="126" ht="12.75" hidden="1">
      <c r="C126" s="8" t="s">
        <v>102</v>
      </c>
    </row>
    <row r="127" ht="12.75" hidden="1">
      <c r="C127" s="8" t="s">
        <v>103</v>
      </c>
    </row>
    <row r="128" ht="12.75" hidden="1">
      <c r="C128" s="8" t="s">
        <v>104</v>
      </c>
    </row>
    <row r="129" ht="12.75" hidden="1">
      <c r="C129" s="8" t="s">
        <v>105</v>
      </c>
    </row>
    <row r="130" ht="12.75" hidden="1">
      <c r="C130" s="8" t="s">
        <v>106</v>
      </c>
    </row>
    <row r="131" ht="12.75" hidden="1">
      <c r="C131" s="8" t="s">
        <v>107</v>
      </c>
    </row>
    <row r="132" ht="12.75" hidden="1">
      <c r="C132" s="8" t="s">
        <v>108</v>
      </c>
    </row>
    <row r="133" ht="12.75" hidden="1">
      <c r="C133" s="8" t="s">
        <v>109</v>
      </c>
    </row>
    <row r="134" ht="12.75" hidden="1">
      <c r="C134" s="8" t="s">
        <v>110</v>
      </c>
    </row>
    <row r="135" ht="12.75" hidden="1">
      <c r="C135" s="8" t="s">
        <v>111</v>
      </c>
    </row>
    <row r="136" ht="12.75" hidden="1">
      <c r="C136" s="8" t="s">
        <v>112</v>
      </c>
    </row>
    <row r="137" ht="12.75" hidden="1">
      <c r="C137" s="8" t="s">
        <v>113</v>
      </c>
    </row>
    <row r="138" ht="12.75" hidden="1">
      <c r="C138" s="8" t="s">
        <v>114</v>
      </c>
    </row>
    <row r="139" ht="12.75" hidden="1">
      <c r="C139" s="8" t="s">
        <v>115</v>
      </c>
    </row>
    <row r="140" ht="12.75" hidden="1">
      <c r="C140" s="8" t="s">
        <v>116</v>
      </c>
    </row>
    <row r="141" ht="12.75" hidden="1">
      <c r="C141" s="8" t="s">
        <v>117</v>
      </c>
    </row>
    <row r="142" ht="12.75" hidden="1">
      <c r="C142" s="8" t="s">
        <v>118</v>
      </c>
    </row>
    <row r="143" ht="12.75" hidden="1">
      <c r="C143" s="8" t="s">
        <v>119</v>
      </c>
    </row>
    <row r="144" ht="12.75" hidden="1">
      <c r="C144" s="8" t="s">
        <v>120</v>
      </c>
    </row>
    <row r="145" ht="12.75" hidden="1">
      <c r="C145" s="8" t="s">
        <v>121</v>
      </c>
    </row>
    <row r="146" ht="12.75" hidden="1">
      <c r="C146" s="8" t="s">
        <v>122</v>
      </c>
    </row>
    <row r="147" ht="12.75" hidden="1">
      <c r="C147" s="8" t="s">
        <v>123</v>
      </c>
    </row>
    <row r="148" ht="12.75" hidden="1">
      <c r="C148" s="8" t="s">
        <v>124</v>
      </c>
    </row>
    <row r="149" ht="12.75" hidden="1">
      <c r="C149" s="8" t="s">
        <v>125</v>
      </c>
    </row>
    <row r="150" ht="12.75" hidden="1">
      <c r="C150" s="8" t="s">
        <v>126</v>
      </c>
    </row>
    <row r="151" ht="12.75" hidden="1">
      <c r="C151" s="8" t="s">
        <v>127</v>
      </c>
    </row>
    <row r="152" ht="12.75" hidden="1">
      <c r="C152" s="8" t="s">
        <v>128</v>
      </c>
    </row>
    <row r="153" ht="12.75" hidden="1">
      <c r="C153" s="8" t="s">
        <v>129</v>
      </c>
    </row>
    <row r="154" ht="12.75" hidden="1">
      <c r="C154" s="8" t="s">
        <v>130</v>
      </c>
    </row>
    <row r="155" ht="12.75" hidden="1">
      <c r="C155" s="8" t="s">
        <v>131</v>
      </c>
    </row>
    <row r="156" ht="12.75" hidden="1">
      <c r="C156" s="8" t="s">
        <v>132</v>
      </c>
    </row>
    <row r="157" ht="12.75" hidden="1">
      <c r="C157" s="8" t="s">
        <v>133</v>
      </c>
    </row>
    <row r="158" ht="12.75" hidden="1">
      <c r="C158" s="8" t="s">
        <v>134</v>
      </c>
    </row>
    <row r="159" ht="12.75" hidden="1">
      <c r="C159" s="8" t="s">
        <v>135</v>
      </c>
    </row>
    <row r="160" ht="12.75" hidden="1">
      <c r="C160" s="8" t="s">
        <v>136</v>
      </c>
    </row>
    <row r="161" ht="12.75" hidden="1">
      <c r="C161" s="8" t="s">
        <v>137</v>
      </c>
    </row>
    <row r="162" ht="12.75" hidden="1">
      <c r="C162" s="8" t="s">
        <v>138</v>
      </c>
    </row>
    <row r="163" ht="12.75" hidden="1">
      <c r="C163" s="8" t="s">
        <v>139</v>
      </c>
    </row>
    <row r="164" ht="12.75" hidden="1">
      <c r="C164" s="8" t="s">
        <v>140</v>
      </c>
    </row>
    <row r="165" ht="12.75" hidden="1">
      <c r="C165" s="8" t="s">
        <v>141</v>
      </c>
    </row>
    <row r="166" ht="12.75" hidden="1">
      <c r="C166" s="8" t="s">
        <v>142</v>
      </c>
    </row>
    <row r="167" ht="12.75" hidden="1">
      <c r="C167" s="8" t="s">
        <v>143</v>
      </c>
    </row>
    <row r="168" ht="12.75" hidden="1">
      <c r="C168" s="8" t="s">
        <v>144</v>
      </c>
    </row>
    <row r="169" ht="12.75" hidden="1">
      <c r="C169" s="8" t="s">
        <v>145</v>
      </c>
    </row>
    <row r="170" ht="12.75" hidden="1">
      <c r="C170" s="8" t="s">
        <v>146</v>
      </c>
    </row>
    <row r="171" ht="12.75" hidden="1">
      <c r="C171" s="8" t="s">
        <v>147</v>
      </c>
    </row>
    <row r="172" ht="12.75" hidden="1">
      <c r="C172" s="8" t="s">
        <v>148</v>
      </c>
    </row>
    <row r="173" ht="12.75" hidden="1">
      <c r="C173" s="8" t="s">
        <v>149</v>
      </c>
    </row>
    <row r="174" ht="12.75" hidden="1">
      <c r="C174" s="8" t="s">
        <v>150</v>
      </c>
    </row>
    <row r="175" ht="12.75" hidden="1">
      <c r="C175" s="8" t="s">
        <v>151</v>
      </c>
    </row>
    <row r="176" ht="12.75" hidden="1">
      <c r="C176" s="8" t="s">
        <v>152</v>
      </c>
    </row>
    <row r="177" ht="12.75" hidden="1">
      <c r="C177" s="8" t="s">
        <v>153</v>
      </c>
    </row>
    <row r="178" ht="12.75" hidden="1">
      <c r="C178" s="8" t="s">
        <v>154</v>
      </c>
    </row>
    <row r="179" ht="12.75" hidden="1">
      <c r="C179" s="8" t="s">
        <v>155</v>
      </c>
    </row>
    <row r="180" ht="12.75" hidden="1">
      <c r="C180" s="8" t="s">
        <v>156</v>
      </c>
    </row>
    <row r="181" ht="12.75" hidden="1">
      <c r="C181" s="8" t="s">
        <v>157</v>
      </c>
    </row>
    <row r="182" ht="12.75" hidden="1">
      <c r="C182" s="8" t="s">
        <v>158</v>
      </c>
    </row>
    <row r="183" ht="12.75" hidden="1">
      <c r="C183" s="8" t="s">
        <v>159</v>
      </c>
    </row>
    <row r="184" ht="12.75" hidden="1">
      <c r="C184" s="8" t="s">
        <v>160</v>
      </c>
    </row>
    <row r="185" ht="12.75" hidden="1">
      <c r="C185" s="8" t="s">
        <v>161</v>
      </c>
    </row>
    <row r="186" ht="12.75" hidden="1">
      <c r="C186" s="8" t="s">
        <v>162</v>
      </c>
    </row>
    <row r="187" ht="12.75" hidden="1">
      <c r="C187" s="8" t="s">
        <v>163</v>
      </c>
    </row>
    <row r="188" ht="12.75" hidden="1">
      <c r="C188" s="8" t="s">
        <v>164</v>
      </c>
    </row>
    <row r="189" ht="12.75" hidden="1">
      <c r="C189" s="8" t="s">
        <v>165</v>
      </c>
    </row>
    <row r="190" ht="12.75" hidden="1">
      <c r="C190" s="8" t="s">
        <v>166</v>
      </c>
    </row>
    <row r="191" ht="12.75" hidden="1">
      <c r="C191" s="8" t="s">
        <v>167</v>
      </c>
    </row>
    <row r="192" ht="12.75" hidden="1">
      <c r="C192" s="8" t="s">
        <v>168</v>
      </c>
    </row>
    <row r="193" ht="12.75" hidden="1">
      <c r="C193" s="8" t="s">
        <v>169</v>
      </c>
    </row>
    <row r="194" ht="12.75" hidden="1">
      <c r="C194" s="8" t="s">
        <v>170</v>
      </c>
    </row>
    <row r="195" ht="12.75" hidden="1">
      <c r="C195" s="8" t="s">
        <v>171</v>
      </c>
    </row>
    <row r="196" ht="12.75" hidden="1">
      <c r="C196" s="8" t="s">
        <v>172</v>
      </c>
    </row>
    <row r="197" ht="12.75" hidden="1">
      <c r="C197" s="8" t="s">
        <v>173</v>
      </c>
    </row>
    <row r="198" ht="12.75" hidden="1">
      <c r="C198" s="8" t="s">
        <v>174</v>
      </c>
    </row>
    <row r="199" ht="12.75" hidden="1">
      <c r="C199" s="8" t="s">
        <v>175</v>
      </c>
    </row>
    <row r="200" ht="12.75" hidden="1">
      <c r="C200" s="8" t="s">
        <v>176</v>
      </c>
    </row>
    <row r="201" ht="12.75" hidden="1">
      <c r="C201" s="8" t="s">
        <v>177</v>
      </c>
    </row>
    <row r="202" ht="12.75" hidden="1">
      <c r="C202" s="8" t="s">
        <v>178</v>
      </c>
    </row>
    <row r="203" ht="12.75" hidden="1">
      <c r="C203" s="8" t="s">
        <v>179</v>
      </c>
    </row>
    <row r="204" ht="12.75" hidden="1">
      <c r="C204" s="8" t="s">
        <v>180</v>
      </c>
    </row>
    <row r="205" ht="12.75" hidden="1">
      <c r="C205" s="8" t="s">
        <v>181</v>
      </c>
    </row>
    <row r="206" ht="12.75" hidden="1">
      <c r="C206" s="8" t="s">
        <v>182</v>
      </c>
    </row>
    <row r="207" ht="12.75" hidden="1">
      <c r="C207" s="8" t="s">
        <v>183</v>
      </c>
    </row>
    <row r="208" ht="12.75" hidden="1">
      <c r="C208" s="8" t="s">
        <v>184</v>
      </c>
    </row>
    <row r="209" ht="12.75" hidden="1">
      <c r="C209" s="8" t="s">
        <v>185</v>
      </c>
    </row>
    <row r="210" ht="12.75" hidden="1">
      <c r="C210" s="8" t="s">
        <v>186</v>
      </c>
    </row>
    <row r="211" ht="12.75" hidden="1">
      <c r="C211" s="8" t="s">
        <v>187</v>
      </c>
    </row>
    <row r="212" ht="12.75" hidden="1">
      <c r="C212" s="8" t="s">
        <v>188</v>
      </c>
    </row>
    <row r="213" ht="12.75" hidden="1">
      <c r="C213" s="8" t="s">
        <v>189</v>
      </c>
    </row>
    <row r="214" ht="12.75" hidden="1">
      <c r="C214" s="8" t="s">
        <v>190</v>
      </c>
    </row>
    <row r="215" ht="12.75" hidden="1">
      <c r="C215" s="8" t="s">
        <v>191</v>
      </c>
    </row>
    <row r="216" ht="12.75" hidden="1">
      <c r="C216" s="8" t="s">
        <v>192</v>
      </c>
    </row>
    <row r="217" ht="12.75" hidden="1">
      <c r="C217" s="8" t="s">
        <v>193</v>
      </c>
    </row>
    <row r="218" ht="12.75" hidden="1">
      <c r="C218" s="8" t="s">
        <v>194</v>
      </c>
    </row>
    <row r="219" ht="12.75" hidden="1">
      <c r="C219" s="8" t="s">
        <v>195</v>
      </c>
    </row>
    <row r="220" ht="12.75" hidden="1">
      <c r="C220" s="8" t="s">
        <v>196</v>
      </c>
    </row>
    <row r="221" ht="12.75" hidden="1">
      <c r="C221" s="8" t="s">
        <v>197</v>
      </c>
    </row>
    <row r="222" ht="12.75" hidden="1">
      <c r="C222" s="8" t="s">
        <v>198</v>
      </c>
    </row>
    <row r="223" ht="12.75" hidden="1">
      <c r="C223" s="8" t="s">
        <v>199</v>
      </c>
    </row>
    <row r="224" ht="12.75" hidden="1">
      <c r="C224" s="8" t="s">
        <v>200</v>
      </c>
    </row>
    <row r="225" ht="12.75" hidden="1">
      <c r="C225" s="8" t="s">
        <v>201</v>
      </c>
    </row>
    <row r="226" ht="12.75" hidden="1">
      <c r="C226" s="8" t="s">
        <v>202</v>
      </c>
    </row>
    <row r="227" ht="12.75" hidden="1">
      <c r="C227" s="8" t="s">
        <v>203</v>
      </c>
    </row>
    <row r="228" ht="12.75" hidden="1">
      <c r="C228" s="8" t="s">
        <v>204</v>
      </c>
    </row>
    <row r="229" ht="12.75" hidden="1">
      <c r="C229" s="8" t="s">
        <v>205</v>
      </c>
    </row>
    <row r="230" ht="12.75" hidden="1">
      <c r="C230" s="8" t="s">
        <v>206</v>
      </c>
    </row>
    <row r="231" ht="12.75" hidden="1">
      <c r="C231" s="8" t="s">
        <v>207</v>
      </c>
    </row>
    <row r="232" ht="12.75" hidden="1">
      <c r="C232" s="8" t="s">
        <v>208</v>
      </c>
    </row>
    <row r="233" ht="12.75" hidden="1">
      <c r="C233" s="8" t="s">
        <v>209</v>
      </c>
    </row>
    <row r="234" ht="12.75" hidden="1">
      <c r="C234" s="8" t="s">
        <v>210</v>
      </c>
    </row>
    <row r="235" ht="12.75" hidden="1">
      <c r="C235" s="8" t="s">
        <v>211</v>
      </c>
    </row>
    <row r="236" ht="12.75" hidden="1">
      <c r="C236" s="8" t="s">
        <v>212</v>
      </c>
    </row>
    <row r="237" ht="12.75" hidden="1">
      <c r="C237" s="8" t="s">
        <v>213</v>
      </c>
    </row>
    <row r="238" ht="12.75" hidden="1">
      <c r="C238" s="8" t="s">
        <v>214</v>
      </c>
    </row>
    <row r="239" ht="12.75" hidden="1">
      <c r="C239" s="8" t="s">
        <v>215</v>
      </c>
    </row>
    <row r="240" ht="12.75" hidden="1">
      <c r="C240" s="8" t="s">
        <v>216</v>
      </c>
    </row>
    <row r="241" ht="12.75" hidden="1">
      <c r="C241" s="8" t="s">
        <v>217</v>
      </c>
    </row>
    <row r="242" ht="12.75" hidden="1">
      <c r="C242" s="8" t="s">
        <v>218</v>
      </c>
    </row>
    <row r="243" ht="12.75" hidden="1">
      <c r="C243" s="8" t="s">
        <v>219</v>
      </c>
    </row>
    <row r="244" ht="12.75" hidden="1">
      <c r="C244" s="8" t="s">
        <v>220</v>
      </c>
    </row>
    <row r="245" ht="12.75" hidden="1">
      <c r="C245" s="8" t="s">
        <v>221</v>
      </c>
    </row>
    <row r="246" ht="12.75" hidden="1">
      <c r="C246" s="8" t="s">
        <v>222</v>
      </c>
    </row>
    <row r="247" ht="12.75" hidden="1">
      <c r="C247" s="8" t="s">
        <v>223</v>
      </c>
    </row>
    <row r="248" ht="12.75" hidden="1">
      <c r="C248" s="8" t="s">
        <v>224</v>
      </c>
    </row>
    <row r="249" ht="12.75" hidden="1">
      <c r="C249" s="8" t="s">
        <v>225</v>
      </c>
    </row>
    <row r="250" ht="12.75" hidden="1">
      <c r="C250" s="8" t="s">
        <v>226</v>
      </c>
    </row>
    <row r="251" ht="12.75" hidden="1">
      <c r="C251" s="8" t="s">
        <v>227</v>
      </c>
    </row>
    <row r="252" ht="12.75" hidden="1">
      <c r="C252" s="8" t="s">
        <v>228</v>
      </c>
    </row>
    <row r="253" ht="12.75" hidden="1">
      <c r="C253" s="8" t="s">
        <v>229</v>
      </c>
    </row>
    <row r="254" ht="12.75" hidden="1">
      <c r="C254" s="8" t="s">
        <v>230</v>
      </c>
    </row>
    <row r="255" ht="12.75" hidden="1">
      <c r="C255" s="8" t="s">
        <v>231</v>
      </c>
    </row>
    <row r="256" ht="12.75" hidden="1">
      <c r="C256" s="8" t="s">
        <v>232</v>
      </c>
    </row>
    <row r="257" ht="12.75" hidden="1">
      <c r="C257" s="8" t="s">
        <v>233</v>
      </c>
    </row>
    <row r="258" ht="12.75" hidden="1">
      <c r="C258" s="8" t="s">
        <v>234</v>
      </c>
    </row>
    <row r="259" ht="12.75" hidden="1">
      <c r="C259" s="8" t="s">
        <v>235</v>
      </c>
    </row>
    <row r="260" ht="12.75" hidden="1">
      <c r="C260" s="8" t="s">
        <v>236</v>
      </c>
    </row>
    <row r="261" ht="12.75" hidden="1">
      <c r="C261" s="8" t="s">
        <v>237</v>
      </c>
    </row>
    <row r="262" ht="12.75" hidden="1">
      <c r="C262" s="8" t="s">
        <v>238</v>
      </c>
    </row>
    <row r="263" ht="12.75" hidden="1">
      <c r="C263" s="8" t="s">
        <v>239</v>
      </c>
    </row>
    <row r="264" ht="12.75" hidden="1">
      <c r="C264" s="8" t="s">
        <v>240</v>
      </c>
    </row>
    <row r="265" ht="12.75" hidden="1">
      <c r="C265" s="8" t="s">
        <v>241</v>
      </c>
    </row>
    <row r="266" ht="12.75" hidden="1">
      <c r="C266" s="8" t="s">
        <v>242</v>
      </c>
    </row>
    <row r="267" ht="12.75" hidden="1">
      <c r="C267" s="8" t="s">
        <v>243</v>
      </c>
    </row>
    <row r="268" ht="12.75" hidden="1">
      <c r="C268" s="8" t="s">
        <v>244</v>
      </c>
    </row>
    <row r="269" ht="12.75" hidden="1">
      <c r="C269" s="8" t="s">
        <v>245</v>
      </c>
    </row>
    <row r="270" ht="12.75" hidden="1">
      <c r="C270" s="8" t="s">
        <v>246</v>
      </c>
    </row>
    <row r="271" ht="12.75" hidden="1">
      <c r="C271" s="8" t="s">
        <v>247</v>
      </c>
    </row>
    <row r="272" ht="12.75" hidden="1">
      <c r="C272" s="8" t="s">
        <v>248</v>
      </c>
    </row>
    <row r="273" ht="12.75" hidden="1">
      <c r="C273" s="8" t="s">
        <v>249</v>
      </c>
    </row>
    <row r="274" ht="12.75" hidden="1">
      <c r="C274" s="8" t="s">
        <v>250</v>
      </c>
    </row>
    <row r="275" ht="12.75" hidden="1">
      <c r="C275" s="8" t="s">
        <v>251</v>
      </c>
    </row>
    <row r="276" ht="12.75" hidden="1">
      <c r="C276" s="8" t="s">
        <v>252</v>
      </c>
    </row>
    <row r="277" ht="12.75" hidden="1">
      <c r="C277" s="8" t="s">
        <v>253</v>
      </c>
    </row>
    <row r="278" ht="12.75" hidden="1">
      <c r="C278" s="8" t="s">
        <v>254</v>
      </c>
    </row>
    <row r="279" ht="12.75" hidden="1">
      <c r="C279" s="8" t="s">
        <v>255</v>
      </c>
    </row>
    <row r="280" ht="12.75" hidden="1">
      <c r="C280" s="8" t="s">
        <v>256</v>
      </c>
    </row>
    <row r="281" ht="12.75" hidden="1">
      <c r="C281" s="8" t="s">
        <v>257</v>
      </c>
    </row>
    <row r="282" ht="12.75" hidden="1">
      <c r="C282" s="8" t="s">
        <v>258</v>
      </c>
    </row>
    <row r="283" ht="12.75" hidden="1">
      <c r="C283" s="8" t="s">
        <v>259</v>
      </c>
    </row>
    <row r="284" ht="12.75" hidden="1">
      <c r="C284" s="8" t="s">
        <v>260</v>
      </c>
    </row>
    <row r="285" ht="12.75" hidden="1">
      <c r="C285" s="8" t="s">
        <v>261</v>
      </c>
    </row>
    <row r="286" ht="12.75" hidden="1">
      <c r="C286" s="8" t="s">
        <v>262</v>
      </c>
    </row>
    <row r="287" ht="12.75" hidden="1">
      <c r="C287" s="8" t="s">
        <v>263</v>
      </c>
    </row>
    <row r="288" ht="12.75" hidden="1">
      <c r="C288" s="8" t="s">
        <v>264</v>
      </c>
    </row>
    <row r="289" ht="12.75" hidden="1">
      <c r="C289" s="8" t="s">
        <v>265</v>
      </c>
    </row>
    <row r="290" ht="12.75" hidden="1">
      <c r="C290" s="8" t="s">
        <v>266</v>
      </c>
    </row>
    <row r="291" ht="12.75" hidden="1">
      <c r="C291" s="8" t="s">
        <v>267</v>
      </c>
    </row>
    <row r="292" ht="12.75" hidden="1">
      <c r="C292" s="8" t="s">
        <v>268</v>
      </c>
    </row>
    <row r="293" ht="12.75" hidden="1">
      <c r="C293" s="8" t="s">
        <v>269</v>
      </c>
    </row>
    <row r="294" ht="12.75" hidden="1">
      <c r="C294" s="8" t="s">
        <v>270</v>
      </c>
    </row>
    <row r="295" ht="12.75" hidden="1">
      <c r="C295" s="8" t="s">
        <v>271</v>
      </c>
    </row>
    <row r="296" ht="12.75" hidden="1">
      <c r="C296" s="8" t="s">
        <v>272</v>
      </c>
    </row>
    <row r="297" ht="12.75" hidden="1">
      <c r="C297" s="8" t="s">
        <v>273</v>
      </c>
    </row>
    <row r="298" ht="12.75" hidden="1">
      <c r="C298" s="8" t="s">
        <v>274</v>
      </c>
    </row>
    <row r="299" ht="12.75" hidden="1">
      <c r="C299" s="8" t="s">
        <v>275</v>
      </c>
    </row>
    <row r="300" ht="12.75" hidden="1">
      <c r="C300" s="8" t="s">
        <v>276</v>
      </c>
    </row>
    <row r="301" ht="12.75" hidden="1">
      <c r="C301" s="8" t="s">
        <v>277</v>
      </c>
    </row>
    <row r="302" ht="12.75" hidden="1">
      <c r="C302" s="8" t="s">
        <v>278</v>
      </c>
    </row>
    <row r="303" ht="12.75" hidden="1">
      <c r="C303" s="8" t="s">
        <v>279</v>
      </c>
    </row>
    <row r="304" ht="12.75" hidden="1">
      <c r="C304" s="8" t="s">
        <v>280</v>
      </c>
    </row>
    <row r="305" ht="12.75" hidden="1">
      <c r="C305" s="8" t="s">
        <v>281</v>
      </c>
    </row>
    <row r="306" ht="12.75" hidden="1">
      <c r="C306" s="8" t="s">
        <v>282</v>
      </c>
    </row>
    <row r="307" ht="12.75" hidden="1">
      <c r="C307" s="8" t="s">
        <v>283</v>
      </c>
    </row>
    <row r="308" ht="12.75" hidden="1">
      <c r="C308" s="8" t="s">
        <v>284</v>
      </c>
    </row>
    <row r="309" ht="12.75" hidden="1">
      <c r="C309" s="8" t="s">
        <v>285</v>
      </c>
    </row>
    <row r="310" ht="12.75" hidden="1">
      <c r="C310" s="8" t="s">
        <v>286</v>
      </c>
    </row>
    <row r="311" ht="12.75" hidden="1">
      <c r="C311" s="8" t="s">
        <v>287</v>
      </c>
    </row>
    <row r="312" ht="12.75" hidden="1">
      <c r="C312" s="8" t="s">
        <v>288</v>
      </c>
    </row>
    <row r="313" ht="12.75" hidden="1">
      <c r="C313" s="8" t="s">
        <v>289</v>
      </c>
    </row>
    <row r="314" ht="12.75" hidden="1">
      <c r="C314" s="8" t="s">
        <v>290</v>
      </c>
    </row>
    <row r="315" ht="12.75" hidden="1">
      <c r="C315" s="8" t="s">
        <v>291</v>
      </c>
    </row>
    <row r="316" ht="12.75" hidden="1">
      <c r="C316" s="8" t="s">
        <v>292</v>
      </c>
    </row>
    <row r="317" ht="12.75" hidden="1">
      <c r="C317" s="8" t="s">
        <v>293</v>
      </c>
    </row>
    <row r="318" ht="12.75" hidden="1">
      <c r="C318" s="8" t="s">
        <v>294</v>
      </c>
    </row>
    <row r="319" ht="12.75" hidden="1">
      <c r="C319" s="8" t="s">
        <v>295</v>
      </c>
    </row>
    <row r="320" ht="12.75" hidden="1">
      <c r="C320" s="8" t="s">
        <v>296</v>
      </c>
    </row>
    <row r="321" ht="12.75" hidden="1">
      <c r="C321" s="8" t="s">
        <v>297</v>
      </c>
    </row>
    <row r="322" ht="12.75" hidden="1">
      <c r="C322" s="8" t="s">
        <v>298</v>
      </c>
    </row>
    <row r="323" ht="12.75" hidden="1">
      <c r="C323" s="8" t="s">
        <v>299</v>
      </c>
    </row>
    <row r="324" ht="12.75" hidden="1">
      <c r="C324" s="8" t="s">
        <v>300</v>
      </c>
    </row>
    <row r="325" ht="12.75" hidden="1">
      <c r="C325" s="8" t="s">
        <v>301</v>
      </c>
    </row>
    <row r="326" ht="12.75" hidden="1">
      <c r="C326" s="8" t="s">
        <v>302</v>
      </c>
    </row>
    <row r="327" ht="12.75" hidden="1">
      <c r="C327" s="8" t="s">
        <v>303</v>
      </c>
    </row>
    <row r="328" ht="12.75" hidden="1">
      <c r="C328" s="8" t="s">
        <v>304</v>
      </c>
    </row>
    <row r="329" ht="12.75" hidden="1">
      <c r="C329" s="8" t="s">
        <v>305</v>
      </c>
    </row>
    <row r="330" ht="12.75" hidden="1">
      <c r="C330" s="8" t="s">
        <v>306</v>
      </c>
    </row>
    <row r="331" ht="12.75" hidden="1">
      <c r="C331" s="8" t="s">
        <v>307</v>
      </c>
    </row>
    <row r="332" ht="12.75" hidden="1">
      <c r="C332" s="8" t="s">
        <v>308</v>
      </c>
    </row>
    <row r="333" ht="12.75" hidden="1">
      <c r="C333" s="8" t="s">
        <v>309</v>
      </c>
    </row>
    <row r="334" ht="12.75" hidden="1">
      <c r="C334" s="8" t="s">
        <v>310</v>
      </c>
    </row>
    <row r="335" ht="12.75" hidden="1">
      <c r="C335" s="8" t="s">
        <v>311</v>
      </c>
    </row>
    <row r="336" ht="12.75" hidden="1">
      <c r="C336" s="8" t="s">
        <v>312</v>
      </c>
    </row>
    <row r="337" ht="12.75" hidden="1">
      <c r="C337" s="8" t="s">
        <v>313</v>
      </c>
    </row>
    <row r="338" ht="12.75" hidden="1">
      <c r="C338" s="8" t="s">
        <v>314</v>
      </c>
    </row>
    <row r="339" ht="12.75" hidden="1">
      <c r="C339" s="8" t="s">
        <v>315</v>
      </c>
    </row>
    <row r="340" ht="12.75" hidden="1">
      <c r="C340" s="8" t="s">
        <v>316</v>
      </c>
    </row>
    <row r="341" ht="12.75" hidden="1">
      <c r="C341" s="8" t="s">
        <v>317</v>
      </c>
    </row>
    <row r="342" ht="12.75" hidden="1">
      <c r="C342" s="8" t="s">
        <v>318</v>
      </c>
    </row>
    <row r="343" ht="12.75" hidden="1">
      <c r="C343" s="8" t="s">
        <v>319</v>
      </c>
    </row>
    <row r="344" ht="12.75" hidden="1">
      <c r="C344" s="8" t="s">
        <v>320</v>
      </c>
    </row>
    <row r="345" ht="12.75" hidden="1">
      <c r="C345" s="8" t="s">
        <v>321</v>
      </c>
    </row>
    <row r="346" ht="12.75" hidden="1">
      <c r="C346" s="8" t="s">
        <v>322</v>
      </c>
    </row>
    <row r="347" ht="12.75" hidden="1">
      <c r="C347" s="8" t="s">
        <v>323</v>
      </c>
    </row>
    <row r="348" ht="12.75" hidden="1">
      <c r="C348" s="8" t="s">
        <v>324</v>
      </c>
    </row>
    <row r="349" ht="12.75" hidden="1">
      <c r="C349" s="8" t="s">
        <v>325</v>
      </c>
    </row>
    <row r="350" ht="12.75" hidden="1">
      <c r="C350" s="8" t="s">
        <v>326</v>
      </c>
    </row>
    <row r="351" ht="12.75" hidden="1">
      <c r="C351" s="8" t="s">
        <v>327</v>
      </c>
    </row>
    <row r="352" ht="12.75" hidden="1">
      <c r="C352" s="8" t="s">
        <v>328</v>
      </c>
    </row>
    <row r="353" ht="12.75" hidden="1">
      <c r="C353" s="8" t="s">
        <v>329</v>
      </c>
    </row>
    <row r="354" ht="12.75" hidden="1">
      <c r="C354" s="8" t="s">
        <v>330</v>
      </c>
    </row>
    <row r="355" ht="12.75" hidden="1">
      <c r="C355" s="8" t="s">
        <v>331</v>
      </c>
    </row>
    <row r="356" ht="12.75" hidden="1">
      <c r="C356" s="8" t="s">
        <v>332</v>
      </c>
    </row>
    <row r="357" ht="12.75" hidden="1">
      <c r="C357" s="8" t="s">
        <v>333</v>
      </c>
    </row>
    <row r="358" ht="12.75" hidden="1">
      <c r="C358" s="8" t="s">
        <v>334</v>
      </c>
    </row>
    <row r="359" ht="12.75" hidden="1">
      <c r="C359" s="8" t="s">
        <v>335</v>
      </c>
    </row>
    <row r="360" ht="12.75" hidden="1">
      <c r="C360" s="8" t="s">
        <v>336</v>
      </c>
    </row>
    <row r="361" ht="12.75" hidden="1">
      <c r="C361" s="8" t="s">
        <v>337</v>
      </c>
    </row>
    <row r="362" ht="12.75" hidden="1">
      <c r="C362" s="97" t="s">
        <v>458</v>
      </c>
    </row>
    <row r="363" ht="12.75" hidden="1">
      <c r="C363" s="98" t="s">
        <v>380</v>
      </c>
    </row>
    <row r="364" ht="12.75" hidden="1">
      <c r="C364" s="98" t="s">
        <v>374</v>
      </c>
    </row>
    <row r="365" ht="12.75" hidden="1">
      <c r="C365" s="98" t="s">
        <v>400</v>
      </c>
    </row>
    <row r="366" ht="12.75" hidden="1">
      <c r="C366" s="98" t="s">
        <v>396</v>
      </c>
    </row>
    <row r="367" ht="12.75" hidden="1">
      <c r="C367" s="98" t="s">
        <v>393</v>
      </c>
    </row>
    <row r="368" ht="12.75" hidden="1">
      <c r="C368" s="98" t="s">
        <v>388</v>
      </c>
    </row>
    <row r="369" ht="12.75" hidden="1">
      <c r="C369" s="98" t="s">
        <v>385</v>
      </c>
    </row>
    <row r="370" ht="12.75" hidden="1">
      <c r="C370" s="98" t="s">
        <v>381</v>
      </c>
    </row>
    <row r="371" ht="12.75" hidden="1">
      <c r="C371" s="98" t="s">
        <v>386</v>
      </c>
    </row>
    <row r="372" ht="12.75" hidden="1">
      <c r="C372" s="98" t="s">
        <v>376</v>
      </c>
    </row>
    <row r="373" ht="12.75" hidden="1">
      <c r="C373" s="98" t="s">
        <v>382</v>
      </c>
    </row>
    <row r="374" ht="12.75" hidden="1">
      <c r="C374" s="98" t="s">
        <v>383</v>
      </c>
    </row>
    <row r="375" ht="12.75" hidden="1">
      <c r="C375" s="98" t="s">
        <v>395</v>
      </c>
    </row>
    <row r="376" ht="12.75" hidden="1">
      <c r="C376" s="98" t="s">
        <v>379</v>
      </c>
    </row>
    <row r="377" ht="12.75" hidden="1">
      <c r="C377" s="98" t="s">
        <v>398</v>
      </c>
    </row>
    <row r="378" ht="12.75" hidden="1">
      <c r="C378" s="98" t="s">
        <v>399</v>
      </c>
    </row>
    <row r="379" ht="12.75" hidden="1">
      <c r="C379" s="98" t="s">
        <v>389</v>
      </c>
    </row>
    <row r="380" ht="12.75" hidden="1">
      <c r="C380" s="98" t="s">
        <v>387</v>
      </c>
    </row>
    <row r="381" ht="12.75" hidden="1">
      <c r="C381" s="98" t="s">
        <v>392</v>
      </c>
    </row>
    <row r="382" ht="12.75" hidden="1">
      <c r="C382" s="98" t="s">
        <v>375</v>
      </c>
    </row>
    <row r="383" ht="12.75" hidden="1">
      <c r="C383" s="98" t="s">
        <v>394</v>
      </c>
    </row>
    <row r="384" ht="12.75" hidden="1">
      <c r="C384" s="98" t="s">
        <v>391</v>
      </c>
    </row>
    <row r="385" ht="12.75" hidden="1">
      <c r="C385" s="98" t="s">
        <v>397</v>
      </c>
    </row>
    <row r="386" ht="12.75" hidden="1">
      <c r="C386" s="98" t="s">
        <v>390</v>
      </c>
    </row>
    <row r="387" ht="12.75" hidden="1">
      <c r="C387" s="98" t="s">
        <v>377</v>
      </c>
    </row>
    <row r="388" ht="12.75" hidden="1">
      <c r="C388" s="98" t="s">
        <v>378</v>
      </c>
    </row>
    <row r="389" ht="12.75" hidden="1">
      <c r="C389" s="98" t="s">
        <v>384</v>
      </c>
    </row>
  </sheetData>
  <sheetProtection sheet="1" objects="1" scenarios="1" selectLockedCells="1"/>
  <mergeCells count="15">
    <mergeCell ref="B29:O29"/>
    <mergeCell ref="B14:C15"/>
    <mergeCell ref="D7:G7"/>
    <mergeCell ref="B17:C17"/>
    <mergeCell ref="B5:C5"/>
    <mergeCell ref="D8:G8"/>
    <mergeCell ref="B3:E3"/>
    <mergeCell ref="B20:L24"/>
    <mergeCell ref="N18:P19"/>
    <mergeCell ref="B30:O30"/>
    <mergeCell ref="B27:O27"/>
    <mergeCell ref="B19:C19"/>
    <mergeCell ref="M5:N5"/>
    <mergeCell ref="D5:G5"/>
    <mergeCell ref="D6:G6"/>
  </mergeCells>
  <dataValidations count="3">
    <dataValidation type="whole" operator="greaterThan" allowBlank="1" showInputMessage="1" showErrorMessage="1" sqref="D17:K17">
      <formula1>-1000000</formula1>
    </dataValidation>
    <dataValidation type="whole" operator="greaterThan" allowBlank="1" showInputMessage="1" showErrorMessage="1" error="Please enter a numerical value only." sqref="D19">
      <formula1>-1000000</formula1>
    </dataValidation>
    <dataValidation type="list" allowBlank="1" showErrorMessage="1" sqref="B5:C5">
      <formula1>$C$35:$C$389</formula1>
    </dataValidation>
  </dataValidations>
  <hyperlinks>
    <hyperlink ref="O4" location="'New Homes Bonus'!I14" tooltip="Click here to return to homepage" display="Return to homepage"/>
  </hyperlinks>
  <printOptions/>
  <pageMargins left="0.7480314960629921" right="0.7480314960629921" top="0.984251968503937" bottom="0.984251968503937" header="0.5118110236220472" footer="0.5118110236220472"/>
  <pageSetup fitToHeight="1" fitToWidth="1" horizontalDpi="600" verticalDpi="600" orientation="landscape" paperSize="9" scale="46" r:id="rId4"/>
  <drawing r:id="rId3"/>
  <legacyDrawing r:id="rId2"/>
</worksheet>
</file>

<file path=xl/worksheets/sheet5.xml><?xml version="1.0" encoding="utf-8"?>
<worksheet xmlns="http://schemas.openxmlformats.org/spreadsheetml/2006/main" xmlns:r="http://schemas.openxmlformats.org/officeDocument/2006/relationships">
  <sheetPr codeName="Sheet5"/>
  <dimension ref="A1:BO359"/>
  <sheetViews>
    <sheetView workbookViewId="0" topLeftCell="A1">
      <pane xSplit="3" ySplit="3" topLeftCell="D4" activePane="bottomRight" state="frozen"/>
      <selection pane="topLeft" activeCell="A1" sqref="A1"/>
      <selection pane="topRight" activeCell="D1" sqref="D1"/>
      <selection pane="bottomLeft" activeCell="A4" sqref="A4"/>
      <selection pane="bottomRight" activeCell="BJ6" sqref="BJ6"/>
    </sheetView>
  </sheetViews>
  <sheetFormatPr defaultColWidth="9.140625" defaultRowHeight="12.75"/>
  <cols>
    <col min="3" max="3" width="37.140625" style="0" customWidth="1"/>
    <col min="4" max="4" width="13.421875" style="3" customWidth="1"/>
    <col min="5" max="5" width="21.421875" style="0" customWidth="1"/>
    <col min="6" max="6" width="23.57421875" style="0" customWidth="1"/>
    <col min="7" max="7" width="50.00390625" style="3" customWidth="1"/>
    <col min="8" max="8" width="28.421875" style="0" customWidth="1"/>
    <col min="9" max="9" width="36.7109375" style="0" customWidth="1"/>
    <col min="10" max="10" width="23.140625" style="0" customWidth="1"/>
    <col min="19" max="20" width="11.28125" style="0" customWidth="1"/>
    <col min="21" max="26" width="10.28125" style="0" customWidth="1"/>
    <col min="27" max="27" width="11.28125" style="0" customWidth="1"/>
    <col min="29" max="37" width="9.28125" style="0" customWidth="1"/>
    <col min="47" max="47" width="10.28125" style="0" customWidth="1"/>
    <col min="56" max="56" width="10.28125" style="0" customWidth="1"/>
    <col min="58" max="58" width="15.421875" style="0" customWidth="1"/>
    <col min="59" max="60" width="21.7109375" style="3" customWidth="1"/>
    <col min="61" max="61" width="22.421875" style="3" customWidth="1"/>
    <col min="62" max="63" width="11.28125" style="0" customWidth="1"/>
    <col min="64" max="64" width="11.8515625" style="0" customWidth="1"/>
    <col min="65" max="65" width="12.421875" style="3" customWidth="1"/>
  </cols>
  <sheetData>
    <row r="1" spans="3:67" ht="20.25">
      <c r="C1" s="28"/>
      <c r="F1" s="11" t="s">
        <v>10</v>
      </c>
      <c r="H1" t="s">
        <v>442</v>
      </c>
      <c r="I1" s="11" t="s">
        <v>350</v>
      </c>
      <c r="J1" s="3" t="s">
        <v>1</v>
      </c>
      <c r="K1" s="29" t="s">
        <v>2</v>
      </c>
      <c r="L1" s="29" t="s">
        <v>3</v>
      </c>
      <c r="M1" s="29" t="s">
        <v>4</v>
      </c>
      <c r="N1" s="29" t="s">
        <v>5</v>
      </c>
      <c r="O1" s="29" t="s">
        <v>6</v>
      </c>
      <c r="P1" s="29" t="s">
        <v>7</v>
      </c>
      <c r="Q1" s="29" t="s">
        <v>8</v>
      </c>
      <c r="R1" s="29" t="s">
        <v>9</v>
      </c>
      <c r="S1" s="1" t="s">
        <v>2</v>
      </c>
      <c r="T1" s="1" t="s">
        <v>3</v>
      </c>
      <c r="U1" s="1" t="s">
        <v>4</v>
      </c>
      <c r="V1" s="1" t="s">
        <v>5</v>
      </c>
      <c r="W1" s="1" t="s">
        <v>6</v>
      </c>
      <c r="X1" s="1" t="s">
        <v>7</v>
      </c>
      <c r="Y1" s="1" t="s">
        <v>8</v>
      </c>
      <c r="Z1" s="1" t="s">
        <v>9</v>
      </c>
      <c r="AA1" s="1" t="s">
        <v>338</v>
      </c>
      <c r="AC1" s="7" t="s">
        <v>2</v>
      </c>
      <c r="AD1" s="7" t="s">
        <v>3</v>
      </c>
      <c r="AE1" s="7" t="s">
        <v>4</v>
      </c>
      <c r="AF1" s="7" t="s">
        <v>5</v>
      </c>
      <c r="AG1" s="7" t="s">
        <v>6</v>
      </c>
      <c r="AH1" s="7" t="s">
        <v>7</v>
      </c>
      <c r="AI1" s="7" t="s">
        <v>8</v>
      </c>
      <c r="AJ1" s="7" t="s">
        <v>9</v>
      </c>
      <c r="AK1" s="7" t="s">
        <v>338</v>
      </c>
      <c r="AL1" s="7"/>
      <c r="AM1" s="7" t="s">
        <v>2</v>
      </c>
      <c r="AN1" s="7" t="s">
        <v>3</v>
      </c>
      <c r="AO1" s="7" t="s">
        <v>4</v>
      </c>
      <c r="AP1" s="7" t="s">
        <v>5</v>
      </c>
      <c r="AQ1" s="7" t="s">
        <v>6</v>
      </c>
      <c r="AR1" s="7" t="s">
        <v>7</v>
      </c>
      <c r="AS1" s="7" t="s">
        <v>8</v>
      </c>
      <c r="AT1" s="7" t="s">
        <v>9</v>
      </c>
      <c r="AU1" s="29" t="s">
        <v>338</v>
      </c>
      <c r="AV1" s="7" t="s">
        <v>2</v>
      </c>
      <c r="AW1" s="7" t="s">
        <v>3</v>
      </c>
      <c r="AX1" s="7" t="s">
        <v>4</v>
      </c>
      <c r="AY1" s="7" t="s">
        <v>5</v>
      </c>
      <c r="AZ1" s="7" t="s">
        <v>6</v>
      </c>
      <c r="BA1" s="7" t="s">
        <v>7</v>
      </c>
      <c r="BB1" s="7" t="s">
        <v>8</v>
      </c>
      <c r="BC1" s="7" t="s">
        <v>9</v>
      </c>
      <c r="BD1" s="7" t="s">
        <v>338</v>
      </c>
      <c r="BF1" s="10" t="s">
        <v>484</v>
      </c>
      <c r="BG1" s="24" t="s">
        <v>453</v>
      </c>
      <c r="BH1" s="24" t="s">
        <v>452</v>
      </c>
      <c r="BI1" s="24" t="s">
        <v>453</v>
      </c>
      <c r="BJ1" s="24" t="s">
        <v>452</v>
      </c>
      <c r="BK1" s="24" t="s">
        <v>453</v>
      </c>
      <c r="BL1" s="24" t="s">
        <v>452</v>
      </c>
      <c r="BM1" s="24" t="s">
        <v>475</v>
      </c>
      <c r="BN1" s="7"/>
      <c r="BO1" s="7"/>
    </row>
    <row r="2" spans="1:61" ht="15.75">
      <c r="A2" t="s">
        <v>403</v>
      </c>
      <c r="B2" t="s">
        <v>404</v>
      </c>
      <c r="C2" s="4" t="s">
        <v>373</v>
      </c>
      <c r="D2" s="10" t="s">
        <v>404</v>
      </c>
      <c r="E2" s="4" t="s">
        <v>360</v>
      </c>
      <c r="F2" s="4" t="s">
        <v>11</v>
      </c>
      <c r="G2" s="10" t="s">
        <v>362</v>
      </c>
      <c r="H2" s="4" t="s">
        <v>361</v>
      </c>
      <c r="I2" s="4" t="s">
        <v>351</v>
      </c>
      <c r="J2" s="3" t="s">
        <v>364</v>
      </c>
      <c r="K2" s="29"/>
      <c r="L2" s="29"/>
      <c r="M2" s="29"/>
      <c r="N2" s="29"/>
      <c r="O2" s="29"/>
      <c r="P2" s="29"/>
      <c r="Q2" s="29"/>
      <c r="R2" s="29"/>
      <c r="S2" s="35" t="s">
        <v>443</v>
      </c>
      <c r="T2" s="1"/>
      <c r="U2" s="1"/>
      <c r="V2" s="1"/>
      <c r="W2" s="1"/>
      <c r="X2" s="1"/>
      <c r="Y2" s="1"/>
      <c r="Z2" s="1"/>
      <c r="AA2" s="1"/>
      <c r="AC2" s="10" t="s">
        <v>362</v>
      </c>
      <c r="AM2" t="s">
        <v>366</v>
      </c>
      <c r="AU2" s="23">
        <v>-1</v>
      </c>
      <c r="AV2" s="4" t="s">
        <v>363</v>
      </c>
      <c r="BG2" s="10" t="s">
        <v>446</v>
      </c>
      <c r="BH2" s="10"/>
      <c r="BI2" s="10" t="s">
        <v>367</v>
      </c>
    </row>
    <row r="3" spans="3:65" s="23" customFormat="1" ht="12.75">
      <c r="C3" s="23" t="s">
        <v>463</v>
      </c>
      <c r="D3" s="24" t="s">
        <v>355</v>
      </c>
      <c r="E3" s="24" t="s">
        <v>355</v>
      </c>
      <c r="F3" s="24" t="s">
        <v>355</v>
      </c>
      <c r="G3" s="24" t="s">
        <v>355</v>
      </c>
      <c r="H3" s="24" t="s">
        <v>355</v>
      </c>
      <c r="I3" s="24" t="s">
        <v>355</v>
      </c>
      <c r="J3" s="24"/>
      <c r="K3" s="24">
        <v>0</v>
      </c>
      <c r="L3" s="24">
        <v>0</v>
      </c>
      <c r="M3" s="24">
        <v>0</v>
      </c>
      <c r="N3" s="24">
        <v>0</v>
      </c>
      <c r="O3" s="24">
        <v>0</v>
      </c>
      <c r="P3" s="24">
        <v>0</v>
      </c>
      <c r="Q3" s="24">
        <v>0</v>
      </c>
      <c r="R3" s="24">
        <v>0</v>
      </c>
      <c r="S3" s="25">
        <v>0</v>
      </c>
      <c r="T3" s="25">
        <v>0</v>
      </c>
      <c r="U3" s="25">
        <v>0</v>
      </c>
      <c r="V3" s="25">
        <v>0</v>
      </c>
      <c r="W3" s="25">
        <v>0</v>
      </c>
      <c r="X3" s="25">
        <v>0</v>
      </c>
      <c r="Y3" s="25">
        <v>0</v>
      </c>
      <c r="Z3" s="25">
        <v>0</v>
      </c>
      <c r="AA3" s="25">
        <v>0</v>
      </c>
      <c r="BI3" s="24"/>
      <c r="BM3" s="24"/>
    </row>
    <row r="4" spans="3:65" s="23" customFormat="1" ht="12.75">
      <c r="C4" s="23" t="s">
        <v>462</v>
      </c>
      <c r="D4" s="24" t="s">
        <v>355</v>
      </c>
      <c r="E4" s="24" t="s">
        <v>355</v>
      </c>
      <c r="F4" s="24" t="s">
        <v>355</v>
      </c>
      <c r="G4" s="24">
        <v>0</v>
      </c>
      <c r="H4" s="24" t="s">
        <v>355</v>
      </c>
      <c r="I4" s="24" t="s">
        <v>355</v>
      </c>
      <c r="J4" s="24"/>
      <c r="K4" s="24">
        <v>0</v>
      </c>
      <c r="L4" s="24">
        <v>0</v>
      </c>
      <c r="M4" s="24">
        <v>0</v>
      </c>
      <c r="N4" s="24">
        <v>0</v>
      </c>
      <c r="O4" s="24">
        <v>0</v>
      </c>
      <c r="P4" s="24">
        <v>0</v>
      </c>
      <c r="Q4" s="24">
        <v>0</v>
      </c>
      <c r="R4" s="24">
        <v>0</v>
      </c>
      <c r="S4" s="25">
        <v>0</v>
      </c>
      <c r="T4" s="25">
        <v>0</v>
      </c>
      <c r="U4" s="25">
        <v>0</v>
      </c>
      <c r="V4" s="25">
        <v>0</v>
      </c>
      <c r="W4" s="25">
        <v>0</v>
      </c>
      <c r="X4" s="25">
        <v>0</v>
      </c>
      <c r="Y4" s="25">
        <v>0</v>
      </c>
      <c r="Z4" s="25">
        <v>0</v>
      </c>
      <c r="AA4" s="25">
        <v>0</v>
      </c>
      <c r="BI4" s="24"/>
      <c r="BM4" s="24"/>
    </row>
    <row r="5" spans="1:67" ht="12.75">
      <c r="A5" s="3" t="s">
        <v>405</v>
      </c>
      <c r="B5" s="3" t="s">
        <v>406</v>
      </c>
      <c r="C5" s="2" t="s">
        <v>12</v>
      </c>
      <c r="D5" s="3" t="s">
        <v>344</v>
      </c>
      <c r="E5" s="6">
        <v>27509</v>
      </c>
      <c r="F5" s="5">
        <v>10.131642125228355</v>
      </c>
      <c r="G5" s="26">
        <v>53</v>
      </c>
      <c r="H5" s="6">
        <v>133</v>
      </c>
      <c r="I5" s="21">
        <v>10</v>
      </c>
      <c r="J5" s="3"/>
      <c r="K5" s="12">
        <f>S5/AA5</f>
        <v>0.09520520556908649</v>
      </c>
      <c r="L5" s="12">
        <f aca="true" t="shared" si="0" ref="L5:L68">T5/AA5</f>
        <v>0.17550619797157294</v>
      </c>
      <c r="M5" s="12">
        <f aca="true" t="shared" si="1" ref="M5:M68">U5/AA5</f>
        <v>0.40535824639208984</v>
      </c>
      <c r="N5" s="12">
        <f aca="true" t="shared" si="2" ref="N5:N68">V5/AA5</f>
        <v>0.21854665745755936</v>
      </c>
      <c r="O5" s="12">
        <f aca="true" t="shared" si="3" ref="O5:O68">W5/AA5</f>
        <v>0.06877749100294449</v>
      </c>
      <c r="P5" s="12">
        <f aca="true" t="shared" si="4" ref="P5:P68">X5/AA5</f>
        <v>0.025119051946635648</v>
      </c>
      <c r="Q5" s="12">
        <f>Y5/AA5</f>
        <v>0.01115998400523465</v>
      </c>
      <c r="R5" s="14">
        <f>Z5/AA5</f>
        <v>0.0003271656548765858</v>
      </c>
      <c r="S5" s="6">
        <v>2619</v>
      </c>
      <c r="T5" s="6">
        <v>4828</v>
      </c>
      <c r="U5" s="6">
        <v>11151</v>
      </c>
      <c r="V5" s="6">
        <v>6012</v>
      </c>
      <c r="W5" s="6">
        <v>1892</v>
      </c>
      <c r="X5" s="6">
        <v>691</v>
      </c>
      <c r="Y5" s="6">
        <v>307</v>
      </c>
      <c r="Z5" s="6">
        <v>9</v>
      </c>
      <c r="AA5" s="6">
        <v>27509</v>
      </c>
      <c r="AC5" s="6">
        <v>-35</v>
      </c>
      <c r="AD5" s="6">
        <v>57</v>
      </c>
      <c r="AE5" s="6">
        <v>26</v>
      </c>
      <c r="AF5" s="6">
        <v>-1</v>
      </c>
      <c r="AG5" s="6">
        <v>6</v>
      </c>
      <c r="AH5" s="6">
        <v>2</v>
      </c>
      <c r="AI5" s="6">
        <v>-1</v>
      </c>
      <c r="AJ5" s="6">
        <v>-1</v>
      </c>
      <c r="AK5" s="6">
        <f>SUM(AC5:AJ5)</f>
        <v>53</v>
      </c>
      <c r="AL5" s="6"/>
      <c r="AM5">
        <v>-18</v>
      </c>
      <c r="AN5">
        <v>8</v>
      </c>
      <c r="AO5">
        <v>3</v>
      </c>
      <c r="AP5">
        <v>0</v>
      </c>
      <c r="AQ5">
        <v>2</v>
      </c>
      <c r="AR5">
        <v>1</v>
      </c>
      <c r="AS5">
        <v>-2</v>
      </c>
      <c r="AT5">
        <v>-1</v>
      </c>
      <c r="AU5">
        <f>SUM(AM5:AT5)</f>
        <v>-7</v>
      </c>
      <c r="AV5">
        <f>AM5*$AU$2</f>
        <v>18</v>
      </c>
      <c r="AW5">
        <f aca="true" t="shared" si="5" ref="AW5:AW68">AN5*$AU$2</f>
        <v>-8</v>
      </c>
      <c r="AX5">
        <f aca="true" t="shared" si="6" ref="AX5:AX68">AO5*$AU$2</f>
        <v>-3</v>
      </c>
      <c r="AY5">
        <f aca="true" t="shared" si="7" ref="AY5:AY68">AP5*$AU$2</f>
        <v>0</v>
      </c>
      <c r="AZ5">
        <f aca="true" t="shared" si="8" ref="AZ5:AZ68">AQ5*$AU$2</f>
        <v>-2</v>
      </c>
      <c r="BA5">
        <f aca="true" t="shared" si="9" ref="BA5:BA68">AR5*$AU$2</f>
        <v>-1</v>
      </c>
      <c r="BB5">
        <f aca="true" t="shared" si="10" ref="BB5:BB68">AS5*$AU$2</f>
        <v>2</v>
      </c>
      <c r="BC5">
        <f aca="true" t="shared" si="11" ref="BC5:BC68">AT5*$AU$2</f>
        <v>1</v>
      </c>
      <c r="BD5">
        <f aca="true" t="shared" si="12" ref="BD5:BD68">AU5*$AU$2</f>
        <v>7</v>
      </c>
      <c r="BF5" s="13">
        <f>G5+BD5</f>
        <v>60</v>
      </c>
      <c r="BG5" s="145">
        <v>62430.16533333333</v>
      </c>
      <c r="BH5" s="146">
        <f>IF(A5="","0",(25%*BG5))</f>
        <v>15607.541333333333</v>
      </c>
      <c r="BI5" s="147">
        <f aca="true" t="shared" si="13" ref="BI5:BI36">BG5*6</f>
        <v>374580.99199999997</v>
      </c>
      <c r="BJ5" s="40">
        <f>IF(BH5="","",(6*BH5))</f>
        <v>93645.24799999999</v>
      </c>
      <c r="BK5" s="38">
        <f>IF(A5="","100%",80%)</f>
        <v>0.8</v>
      </c>
      <c r="BL5" s="39">
        <f>IF(A5="","0%",20%)</f>
        <v>0.2</v>
      </c>
      <c r="BM5" s="150">
        <f>BG5+BH5</f>
        <v>78037.70666666667</v>
      </c>
      <c r="BN5" s="34"/>
      <c r="BO5" s="34"/>
    </row>
    <row r="6" spans="1:67" ht="12.75">
      <c r="A6" s="3" t="s">
        <v>407</v>
      </c>
      <c r="B6" s="3" t="s">
        <v>408</v>
      </c>
      <c r="C6" s="2" t="s">
        <v>13</v>
      </c>
      <c r="D6" s="3" t="s">
        <v>343</v>
      </c>
      <c r="E6" s="6">
        <v>45108</v>
      </c>
      <c r="F6" s="5">
        <v>5.362009735467882</v>
      </c>
      <c r="G6" s="26">
        <v>135</v>
      </c>
      <c r="H6" s="6">
        <v>766</v>
      </c>
      <c r="I6" s="21">
        <v>100</v>
      </c>
      <c r="K6" s="12">
        <f aca="true" t="shared" si="14" ref="K6:K68">S6/AA6</f>
        <v>0.4868316041500399</v>
      </c>
      <c r="L6" s="12">
        <f t="shared" si="0"/>
        <v>0.1577103839673672</v>
      </c>
      <c r="M6" s="12">
        <f t="shared" si="1"/>
        <v>0.14981821406402412</v>
      </c>
      <c r="N6" s="12">
        <f t="shared" si="2"/>
        <v>0.11044604061363839</v>
      </c>
      <c r="O6" s="12">
        <f t="shared" si="3"/>
        <v>0.06092045756850226</v>
      </c>
      <c r="P6" s="12">
        <f t="shared" si="4"/>
        <v>0.023233129378380776</v>
      </c>
      <c r="Q6" s="12">
        <f aca="true" t="shared" si="15" ref="Q6:Q68">Y6/AA6</f>
        <v>0.010441606810321894</v>
      </c>
      <c r="R6" s="14">
        <f aca="true" t="shared" si="16" ref="R6:R68">Z6/AA6</f>
        <v>0.0005985634477254589</v>
      </c>
      <c r="S6" s="6">
        <v>21960</v>
      </c>
      <c r="T6" s="6">
        <v>7114</v>
      </c>
      <c r="U6" s="6">
        <v>6758</v>
      </c>
      <c r="V6" s="6">
        <v>4982</v>
      </c>
      <c r="W6" s="6">
        <v>2748</v>
      </c>
      <c r="X6" s="6">
        <v>1048</v>
      </c>
      <c r="Y6" s="6">
        <v>471</v>
      </c>
      <c r="Z6" s="6">
        <v>27</v>
      </c>
      <c r="AA6" s="6">
        <v>45108</v>
      </c>
      <c r="AC6" s="6">
        <v>51</v>
      </c>
      <c r="AD6" s="6">
        <v>44</v>
      </c>
      <c r="AE6" s="6">
        <v>27</v>
      </c>
      <c r="AF6" s="6">
        <v>6</v>
      </c>
      <c r="AG6" s="6">
        <v>3</v>
      </c>
      <c r="AH6" s="6">
        <v>5</v>
      </c>
      <c r="AI6" s="6">
        <v>-2</v>
      </c>
      <c r="AJ6" s="6">
        <v>1</v>
      </c>
      <c r="AK6" s="6">
        <f aca="true" t="shared" si="17" ref="AK6:AK69">SUM(AC6:AJ6)</f>
        <v>135</v>
      </c>
      <c r="AL6" s="6"/>
      <c r="AM6">
        <v>4</v>
      </c>
      <c r="AN6">
        <v>13</v>
      </c>
      <c r="AO6">
        <v>16</v>
      </c>
      <c r="AP6">
        <v>3</v>
      </c>
      <c r="AQ6">
        <v>-6</v>
      </c>
      <c r="AR6">
        <v>6</v>
      </c>
      <c r="AS6">
        <v>2</v>
      </c>
      <c r="AT6">
        <v>0</v>
      </c>
      <c r="AU6">
        <f aca="true" t="shared" si="18" ref="AU6:AU69">SUM(AM6:AT6)</f>
        <v>38</v>
      </c>
      <c r="AV6">
        <f aca="true" t="shared" si="19" ref="AV6:AV68">AM6*$AU$2</f>
        <v>-4</v>
      </c>
      <c r="AW6">
        <f t="shared" si="5"/>
        <v>-13</v>
      </c>
      <c r="AX6">
        <f t="shared" si="6"/>
        <v>-16</v>
      </c>
      <c r="AY6">
        <f t="shared" si="7"/>
        <v>-3</v>
      </c>
      <c r="AZ6">
        <f t="shared" si="8"/>
        <v>6</v>
      </c>
      <c r="BA6">
        <f t="shared" si="9"/>
        <v>-6</v>
      </c>
      <c r="BB6">
        <f t="shared" si="10"/>
        <v>-2</v>
      </c>
      <c r="BC6">
        <f t="shared" si="11"/>
        <v>0</v>
      </c>
      <c r="BD6">
        <f t="shared" si="12"/>
        <v>-38</v>
      </c>
      <c r="BF6" s="13">
        <f aca="true" t="shared" si="20" ref="BF6:BF69">G6+BD6</f>
        <v>97</v>
      </c>
      <c r="BG6" s="145">
        <v>84178.37866666667</v>
      </c>
      <c r="BH6" s="146">
        <f aca="true" t="shared" si="21" ref="BH6:BH68">IF(A6="","0",(25%*BG6))</f>
        <v>21044.594666666668</v>
      </c>
      <c r="BI6" s="147">
        <f t="shared" si="13"/>
        <v>505070.272</v>
      </c>
      <c r="BJ6" s="40">
        <f aca="true" t="shared" si="22" ref="BJ6:BJ69">IF(BH6="","",(6*BH6))</f>
        <v>126267.568</v>
      </c>
      <c r="BK6" s="38">
        <f aca="true" t="shared" si="23" ref="BK6:BK16">IF(A6="","100%",80%)</f>
        <v>0.8</v>
      </c>
      <c r="BL6" s="39">
        <f aca="true" t="shared" si="24" ref="BL6:BL69">IF(A6="","0%",20%)</f>
        <v>0.2</v>
      </c>
      <c r="BM6" s="150">
        <f aca="true" t="shared" si="25" ref="BM6:BM69">BG6+BH6</f>
        <v>105222.97333333334</v>
      </c>
      <c r="BN6" s="34"/>
      <c r="BO6" s="34"/>
    </row>
    <row r="7" spans="1:65" ht="12.75">
      <c r="A7" s="3" t="s">
        <v>409</v>
      </c>
      <c r="B7" s="3" t="s">
        <v>410</v>
      </c>
      <c r="C7" s="2" t="s">
        <v>14</v>
      </c>
      <c r="D7" s="3" t="s">
        <v>340</v>
      </c>
      <c r="E7" s="6">
        <v>54451</v>
      </c>
      <c r="F7" s="5">
        <v>5.696085848150997</v>
      </c>
      <c r="G7" s="26">
        <v>229</v>
      </c>
      <c r="H7" s="6">
        <v>727</v>
      </c>
      <c r="I7" s="21">
        <v>20</v>
      </c>
      <c r="K7" s="12">
        <f t="shared" si="14"/>
        <v>0.3953830049034912</v>
      </c>
      <c r="L7" s="12">
        <f t="shared" si="0"/>
        <v>0.20908706910800537</v>
      </c>
      <c r="M7" s="12">
        <f t="shared" si="1"/>
        <v>0.1813557143119502</v>
      </c>
      <c r="N7" s="12">
        <f t="shared" si="2"/>
        <v>0.10743604341518062</v>
      </c>
      <c r="O7" s="12">
        <f t="shared" si="3"/>
        <v>0.05289159060439661</v>
      </c>
      <c r="P7" s="12">
        <f t="shared" si="4"/>
        <v>0.02734568694789811</v>
      </c>
      <c r="Q7" s="12">
        <f t="shared" si="15"/>
        <v>0.024407265247653853</v>
      </c>
      <c r="R7" s="12">
        <f t="shared" si="16"/>
        <v>0.0020936254614240327</v>
      </c>
      <c r="S7" s="6">
        <v>21529</v>
      </c>
      <c r="T7" s="6">
        <v>11385</v>
      </c>
      <c r="U7" s="6">
        <v>9875</v>
      </c>
      <c r="V7" s="6">
        <v>5850</v>
      </c>
      <c r="W7" s="6">
        <v>2880</v>
      </c>
      <c r="X7" s="6">
        <v>1489</v>
      </c>
      <c r="Y7" s="6">
        <v>1329</v>
      </c>
      <c r="Z7" s="6">
        <v>114</v>
      </c>
      <c r="AA7" s="6">
        <v>54451</v>
      </c>
      <c r="AC7" s="6">
        <v>79</v>
      </c>
      <c r="AD7" s="6">
        <v>41</v>
      </c>
      <c r="AE7" s="6">
        <v>61</v>
      </c>
      <c r="AF7" s="6">
        <v>21</v>
      </c>
      <c r="AG7" s="6">
        <v>17</v>
      </c>
      <c r="AH7" s="6">
        <v>11</v>
      </c>
      <c r="AI7" s="6">
        <v>-1</v>
      </c>
      <c r="AJ7" s="6">
        <v>0</v>
      </c>
      <c r="AK7" s="6">
        <f t="shared" si="17"/>
        <v>229</v>
      </c>
      <c r="AL7" s="6"/>
      <c r="AM7">
        <v>36</v>
      </c>
      <c r="AN7">
        <v>5</v>
      </c>
      <c r="AO7">
        <v>-2</v>
      </c>
      <c r="AP7">
        <v>5</v>
      </c>
      <c r="AQ7">
        <v>-1</v>
      </c>
      <c r="AR7">
        <v>-8</v>
      </c>
      <c r="AS7">
        <v>-2</v>
      </c>
      <c r="AT7">
        <v>1</v>
      </c>
      <c r="AU7">
        <f t="shared" si="18"/>
        <v>34</v>
      </c>
      <c r="AV7">
        <f t="shared" si="19"/>
        <v>-36</v>
      </c>
      <c r="AW7">
        <f t="shared" si="5"/>
        <v>-5</v>
      </c>
      <c r="AX7">
        <f t="shared" si="6"/>
        <v>2</v>
      </c>
      <c r="AY7">
        <f t="shared" si="7"/>
        <v>-5</v>
      </c>
      <c r="AZ7">
        <f t="shared" si="8"/>
        <v>1</v>
      </c>
      <c r="BA7">
        <f t="shared" si="9"/>
        <v>8</v>
      </c>
      <c r="BB7">
        <f t="shared" si="10"/>
        <v>2</v>
      </c>
      <c r="BC7">
        <f t="shared" si="11"/>
        <v>-1</v>
      </c>
      <c r="BD7">
        <f t="shared" si="12"/>
        <v>-34</v>
      </c>
      <c r="BF7" s="13">
        <f t="shared" si="20"/>
        <v>195</v>
      </c>
      <c r="BG7" s="145">
        <v>204689.06666666665</v>
      </c>
      <c r="BH7" s="146">
        <f t="shared" si="21"/>
        <v>51172.26666666666</v>
      </c>
      <c r="BI7" s="147">
        <f t="shared" si="13"/>
        <v>1228134.4</v>
      </c>
      <c r="BJ7" s="40">
        <f t="shared" si="22"/>
        <v>307033.6</v>
      </c>
      <c r="BK7" s="38">
        <f t="shared" si="23"/>
        <v>0.8</v>
      </c>
      <c r="BL7" s="39">
        <f t="shared" si="24"/>
        <v>0.2</v>
      </c>
      <c r="BM7" s="150">
        <f t="shared" si="25"/>
        <v>255861.3333333333</v>
      </c>
    </row>
    <row r="8" spans="1:65" ht="12.75">
      <c r="A8" s="3" t="s">
        <v>405</v>
      </c>
      <c r="B8" s="3" t="s">
        <v>406</v>
      </c>
      <c r="C8" s="2" t="s">
        <v>15</v>
      </c>
      <c r="D8" s="3" t="s">
        <v>344</v>
      </c>
      <c r="E8" s="6">
        <v>70003</v>
      </c>
      <c r="F8" s="5">
        <v>10.073965145388906</v>
      </c>
      <c r="G8" s="26">
        <v>437</v>
      </c>
      <c r="H8" s="6">
        <v>638</v>
      </c>
      <c r="I8" s="21">
        <v>40</v>
      </c>
      <c r="K8" s="12">
        <f t="shared" si="14"/>
        <v>0.1057668957044698</v>
      </c>
      <c r="L8" s="12">
        <f t="shared" si="0"/>
        <v>0.1682785023498993</v>
      </c>
      <c r="M8" s="12">
        <f t="shared" si="1"/>
        <v>0.2648315072211191</v>
      </c>
      <c r="N8" s="12">
        <f t="shared" si="2"/>
        <v>0.20246275159636015</v>
      </c>
      <c r="O8" s="12">
        <f t="shared" si="3"/>
        <v>0.1394083110723826</v>
      </c>
      <c r="P8" s="12">
        <f t="shared" si="4"/>
        <v>0.07819664871505506</v>
      </c>
      <c r="Q8" s="12">
        <f t="shared" si="15"/>
        <v>0.037255546190877536</v>
      </c>
      <c r="R8" s="12">
        <f t="shared" si="16"/>
        <v>0.0037998371498364357</v>
      </c>
      <c r="S8" s="6">
        <v>7404</v>
      </c>
      <c r="T8" s="6">
        <v>11780</v>
      </c>
      <c r="U8" s="6">
        <v>18539</v>
      </c>
      <c r="V8" s="6">
        <v>14173</v>
      </c>
      <c r="W8" s="6">
        <v>9759</v>
      </c>
      <c r="X8" s="6">
        <v>5474</v>
      </c>
      <c r="Y8" s="6">
        <v>2608</v>
      </c>
      <c r="Z8" s="6">
        <v>266</v>
      </c>
      <c r="AA8" s="6">
        <v>70003</v>
      </c>
      <c r="AC8" s="6">
        <v>99</v>
      </c>
      <c r="AD8" s="6">
        <v>78</v>
      </c>
      <c r="AE8" s="6">
        <v>133</v>
      </c>
      <c r="AF8" s="6">
        <v>69</v>
      </c>
      <c r="AG8" s="6">
        <v>32</v>
      </c>
      <c r="AH8" s="6">
        <v>16</v>
      </c>
      <c r="AI8" s="6">
        <v>10</v>
      </c>
      <c r="AJ8" s="6">
        <v>0</v>
      </c>
      <c r="AK8" s="6">
        <f t="shared" si="17"/>
        <v>437</v>
      </c>
      <c r="AL8" s="6"/>
      <c r="AM8">
        <v>-55</v>
      </c>
      <c r="AN8">
        <v>-18</v>
      </c>
      <c r="AO8">
        <v>3</v>
      </c>
      <c r="AP8">
        <v>-9</v>
      </c>
      <c r="AQ8">
        <v>-2</v>
      </c>
      <c r="AR8">
        <v>11</v>
      </c>
      <c r="AS8">
        <v>-7</v>
      </c>
      <c r="AT8">
        <v>3</v>
      </c>
      <c r="AU8">
        <f t="shared" si="18"/>
        <v>-74</v>
      </c>
      <c r="AV8">
        <f t="shared" si="19"/>
        <v>55</v>
      </c>
      <c r="AW8">
        <f t="shared" si="5"/>
        <v>18</v>
      </c>
      <c r="AX8">
        <f t="shared" si="6"/>
        <v>-3</v>
      </c>
      <c r="AY8">
        <f t="shared" si="7"/>
        <v>9</v>
      </c>
      <c r="AZ8">
        <f t="shared" si="8"/>
        <v>2</v>
      </c>
      <c r="BA8">
        <f t="shared" si="9"/>
        <v>-11</v>
      </c>
      <c r="BB8">
        <f t="shared" si="10"/>
        <v>7</v>
      </c>
      <c r="BC8">
        <f t="shared" si="11"/>
        <v>-3</v>
      </c>
      <c r="BD8">
        <f t="shared" si="12"/>
        <v>74</v>
      </c>
      <c r="BF8" s="13">
        <f t="shared" si="20"/>
        <v>511</v>
      </c>
      <c r="BG8" s="145">
        <v>508908.192</v>
      </c>
      <c r="BH8" s="146">
        <f t="shared" si="21"/>
        <v>127227.048</v>
      </c>
      <c r="BI8" s="147">
        <f t="shared" si="13"/>
        <v>3053449.152</v>
      </c>
      <c r="BJ8" s="40">
        <f t="shared" si="22"/>
        <v>763362.288</v>
      </c>
      <c r="BK8" s="38">
        <f t="shared" si="23"/>
        <v>0.8</v>
      </c>
      <c r="BL8" s="39">
        <f t="shared" si="24"/>
        <v>0.2</v>
      </c>
      <c r="BM8" s="150">
        <f t="shared" si="25"/>
        <v>636135.24</v>
      </c>
    </row>
    <row r="9" spans="1:65" ht="12.75">
      <c r="A9" s="3" t="s">
        <v>411</v>
      </c>
      <c r="B9" s="3" t="s">
        <v>410</v>
      </c>
      <c r="C9" s="2" t="s">
        <v>16</v>
      </c>
      <c r="D9" s="3" t="s">
        <v>340</v>
      </c>
      <c r="E9" s="6">
        <v>52236</v>
      </c>
      <c r="F9" s="5">
        <v>4.526709302609911</v>
      </c>
      <c r="G9" s="26">
        <v>467</v>
      </c>
      <c r="H9" s="6">
        <v>910</v>
      </c>
      <c r="I9" s="21">
        <v>160</v>
      </c>
      <c r="K9" s="12">
        <f t="shared" si="14"/>
        <v>0.5512673252163259</v>
      </c>
      <c r="L9" s="12">
        <f t="shared" si="0"/>
        <v>0.19976644459759552</v>
      </c>
      <c r="M9" s="12">
        <f t="shared" si="1"/>
        <v>0.1520215943027797</v>
      </c>
      <c r="N9" s="12">
        <f t="shared" si="2"/>
        <v>0.06633356305995865</v>
      </c>
      <c r="O9" s="12">
        <f t="shared" si="3"/>
        <v>0.020426525767669807</v>
      </c>
      <c r="P9" s="12">
        <f t="shared" si="4"/>
        <v>0.0074086836664369405</v>
      </c>
      <c r="Q9" s="12">
        <f t="shared" si="15"/>
        <v>0.0023546979094877097</v>
      </c>
      <c r="R9" s="12">
        <f t="shared" si="16"/>
        <v>0.0004211654797457692</v>
      </c>
      <c r="S9" s="6">
        <v>28796</v>
      </c>
      <c r="T9" s="6">
        <v>10435</v>
      </c>
      <c r="U9" s="6">
        <v>7941</v>
      </c>
      <c r="V9" s="6">
        <v>3465</v>
      </c>
      <c r="W9" s="6">
        <v>1067</v>
      </c>
      <c r="X9" s="6">
        <v>387</v>
      </c>
      <c r="Y9" s="6">
        <v>123</v>
      </c>
      <c r="Z9" s="6">
        <v>22</v>
      </c>
      <c r="AA9" s="6">
        <v>52236</v>
      </c>
      <c r="AC9" s="6">
        <v>266</v>
      </c>
      <c r="AD9" s="6">
        <v>-8</v>
      </c>
      <c r="AE9" s="6">
        <v>98</v>
      </c>
      <c r="AF9" s="6">
        <v>45</v>
      </c>
      <c r="AG9" s="6">
        <v>55</v>
      </c>
      <c r="AH9" s="6">
        <v>10</v>
      </c>
      <c r="AI9" s="6">
        <v>0</v>
      </c>
      <c r="AJ9" s="6">
        <v>1</v>
      </c>
      <c r="AK9" s="6">
        <f t="shared" si="17"/>
        <v>467</v>
      </c>
      <c r="AL9" s="6"/>
      <c r="AM9">
        <v>7</v>
      </c>
      <c r="AN9">
        <v>-5</v>
      </c>
      <c r="AO9">
        <v>-8</v>
      </c>
      <c r="AP9">
        <v>7</v>
      </c>
      <c r="AQ9">
        <v>4</v>
      </c>
      <c r="AR9">
        <v>1</v>
      </c>
      <c r="AS9">
        <v>0</v>
      </c>
      <c r="AT9">
        <v>0</v>
      </c>
      <c r="AU9">
        <f t="shared" si="18"/>
        <v>6</v>
      </c>
      <c r="AV9">
        <f t="shared" si="19"/>
        <v>-7</v>
      </c>
      <c r="AW9">
        <f t="shared" si="5"/>
        <v>5</v>
      </c>
      <c r="AX9">
        <f t="shared" si="6"/>
        <v>8</v>
      </c>
      <c r="AY9">
        <f t="shared" si="7"/>
        <v>-7</v>
      </c>
      <c r="AZ9">
        <f t="shared" si="8"/>
        <v>-4</v>
      </c>
      <c r="BA9">
        <f t="shared" si="9"/>
        <v>-1</v>
      </c>
      <c r="BB9">
        <f t="shared" si="10"/>
        <v>0</v>
      </c>
      <c r="BC9">
        <f t="shared" si="11"/>
        <v>0</v>
      </c>
      <c r="BD9">
        <f t="shared" si="12"/>
        <v>-6</v>
      </c>
      <c r="BF9" s="13">
        <f t="shared" si="20"/>
        <v>461</v>
      </c>
      <c r="BG9" s="145">
        <v>437394.9493333333</v>
      </c>
      <c r="BH9" s="146">
        <f t="shared" si="21"/>
        <v>109348.73733333332</v>
      </c>
      <c r="BI9" s="147">
        <f t="shared" si="13"/>
        <v>2624369.6959999995</v>
      </c>
      <c r="BJ9" s="40">
        <f t="shared" si="22"/>
        <v>656092.4239999999</v>
      </c>
      <c r="BK9" s="38">
        <f t="shared" si="23"/>
        <v>0.8</v>
      </c>
      <c r="BL9" s="39">
        <f t="shared" si="24"/>
        <v>0.2</v>
      </c>
      <c r="BM9" s="150">
        <f t="shared" si="25"/>
        <v>546743.6866666666</v>
      </c>
    </row>
    <row r="10" spans="1:65" ht="12.75">
      <c r="A10" s="3" t="s">
        <v>412</v>
      </c>
      <c r="B10" s="3" t="s">
        <v>406</v>
      </c>
      <c r="C10" s="2" t="s">
        <v>17</v>
      </c>
      <c r="D10" s="3" t="s">
        <v>344</v>
      </c>
      <c r="E10" s="6">
        <v>49495</v>
      </c>
      <c r="F10" s="5">
        <v>8.756756734065567</v>
      </c>
      <c r="G10" s="26">
        <v>533</v>
      </c>
      <c r="H10" s="6">
        <v>484</v>
      </c>
      <c r="I10" s="21">
        <v>270</v>
      </c>
      <c r="K10" s="12">
        <f t="shared" si="14"/>
        <v>0.0734013536720881</v>
      </c>
      <c r="L10" s="12">
        <f t="shared" si="0"/>
        <v>0.23281139509041318</v>
      </c>
      <c r="M10" s="12">
        <f t="shared" si="1"/>
        <v>0.24248914031720376</v>
      </c>
      <c r="N10" s="12">
        <f t="shared" si="2"/>
        <v>0.16102636629962622</v>
      </c>
      <c r="O10" s="12">
        <f t="shared" si="3"/>
        <v>0.12599252449742399</v>
      </c>
      <c r="P10" s="12">
        <f t="shared" si="4"/>
        <v>0.10011112233558946</v>
      </c>
      <c r="Q10" s="12">
        <f t="shared" si="15"/>
        <v>0.060349530255581374</v>
      </c>
      <c r="R10" s="12">
        <f t="shared" si="16"/>
        <v>0.0038185675320739467</v>
      </c>
      <c r="S10" s="6">
        <v>3633</v>
      </c>
      <c r="T10" s="6">
        <v>11523</v>
      </c>
      <c r="U10" s="6">
        <v>12002</v>
      </c>
      <c r="V10" s="6">
        <v>7970</v>
      </c>
      <c r="W10" s="6">
        <v>6236</v>
      </c>
      <c r="X10" s="6">
        <v>4955</v>
      </c>
      <c r="Y10" s="6">
        <v>2987</v>
      </c>
      <c r="Z10" s="6">
        <v>189</v>
      </c>
      <c r="AA10" s="6">
        <v>49495</v>
      </c>
      <c r="AC10" s="6">
        <v>33</v>
      </c>
      <c r="AD10" s="6">
        <v>167</v>
      </c>
      <c r="AE10" s="6">
        <v>129</v>
      </c>
      <c r="AF10" s="6">
        <v>143</v>
      </c>
      <c r="AG10" s="6">
        <v>21</v>
      </c>
      <c r="AH10" s="6">
        <v>31</v>
      </c>
      <c r="AI10" s="6">
        <v>9</v>
      </c>
      <c r="AJ10" s="6">
        <v>0</v>
      </c>
      <c r="AK10" s="6">
        <f t="shared" si="17"/>
        <v>533</v>
      </c>
      <c r="AL10" s="6"/>
      <c r="AM10">
        <v>-36</v>
      </c>
      <c r="AN10">
        <v>38</v>
      </c>
      <c r="AO10">
        <v>-28</v>
      </c>
      <c r="AP10">
        <v>-20</v>
      </c>
      <c r="AQ10">
        <v>-2</v>
      </c>
      <c r="AR10">
        <v>3</v>
      </c>
      <c r="AS10">
        <v>-3</v>
      </c>
      <c r="AT10">
        <v>-1</v>
      </c>
      <c r="AU10">
        <f t="shared" si="18"/>
        <v>-49</v>
      </c>
      <c r="AV10">
        <f t="shared" si="19"/>
        <v>36</v>
      </c>
      <c r="AW10">
        <f t="shared" si="5"/>
        <v>-38</v>
      </c>
      <c r="AX10">
        <f t="shared" si="6"/>
        <v>28</v>
      </c>
      <c r="AY10">
        <f t="shared" si="7"/>
        <v>20</v>
      </c>
      <c r="AZ10">
        <f t="shared" si="8"/>
        <v>2</v>
      </c>
      <c r="BA10">
        <f t="shared" si="9"/>
        <v>-3</v>
      </c>
      <c r="BB10">
        <f t="shared" si="10"/>
        <v>3</v>
      </c>
      <c r="BC10">
        <f t="shared" si="11"/>
        <v>1</v>
      </c>
      <c r="BD10">
        <f t="shared" si="12"/>
        <v>49</v>
      </c>
      <c r="BF10" s="13">
        <f t="shared" si="20"/>
        <v>582</v>
      </c>
      <c r="BG10" s="145">
        <v>621103.3866666667</v>
      </c>
      <c r="BH10" s="146">
        <f t="shared" si="21"/>
        <v>155275.84666666668</v>
      </c>
      <c r="BI10" s="147">
        <f t="shared" si="13"/>
        <v>3726620.3200000003</v>
      </c>
      <c r="BJ10" s="40">
        <f t="shared" si="22"/>
        <v>931655.0800000001</v>
      </c>
      <c r="BK10" s="38">
        <f t="shared" si="23"/>
        <v>0.8</v>
      </c>
      <c r="BL10" s="39">
        <f t="shared" si="24"/>
        <v>0.2</v>
      </c>
      <c r="BM10" s="150">
        <f t="shared" si="25"/>
        <v>776379.2333333334</v>
      </c>
    </row>
    <row r="11" spans="1:65" ht="12.75">
      <c r="A11" s="3" t="s">
        <v>413</v>
      </c>
      <c r="B11" s="3" t="s">
        <v>406</v>
      </c>
      <c r="C11" s="2" t="s">
        <v>18</v>
      </c>
      <c r="D11" s="3" t="s">
        <v>344</v>
      </c>
      <c r="E11" s="6">
        <v>71357</v>
      </c>
      <c r="F11" s="5">
        <v>8.024014205606044</v>
      </c>
      <c r="G11" s="26">
        <v>681</v>
      </c>
      <c r="H11" s="6">
        <v>430</v>
      </c>
      <c r="I11" s="21">
        <v>540</v>
      </c>
      <c r="K11" s="12">
        <f t="shared" si="14"/>
        <v>0.042602687893269056</v>
      </c>
      <c r="L11" s="12">
        <f t="shared" si="0"/>
        <v>0.1645248539036114</v>
      </c>
      <c r="M11" s="12">
        <f t="shared" si="1"/>
        <v>0.2888994772762308</v>
      </c>
      <c r="N11" s="12">
        <f t="shared" si="2"/>
        <v>0.17052286390963745</v>
      </c>
      <c r="O11" s="12">
        <f t="shared" si="3"/>
        <v>0.14416245077567724</v>
      </c>
      <c r="P11" s="12">
        <f t="shared" si="4"/>
        <v>0.10340961643566854</v>
      </c>
      <c r="Q11" s="12">
        <f t="shared" si="15"/>
        <v>0.0806087699875275</v>
      </c>
      <c r="R11" s="12">
        <f t="shared" si="16"/>
        <v>0.005269279818378015</v>
      </c>
      <c r="S11" s="6">
        <v>3040</v>
      </c>
      <c r="T11" s="6">
        <v>11740</v>
      </c>
      <c r="U11" s="6">
        <v>20615</v>
      </c>
      <c r="V11" s="6">
        <v>12168</v>
      </c>
      <c r="W11" s="6">
        <v>10287</v>
      </c>
      <c r="X11" s="6">
        <v>7379</v>
      </c>
      <c r="Y11" s="6">
        <v>5752</v>
      </c>
      <c r="Z11" s="6">
        <v>376</v>
      </c>
      <c r="AA11" s="6">
        <v>71357</v>
      </c>
      <c r="AC11" s="6">
        <v>42</v>
      </c>
      <c r="AD11" s="6">
        <v>96</v>
      </c>
      <c r="AE11" s="6">
        <v>234</v>
      </c>
      <c r="AF11" s="6">
        <v>146</v>
      </c>
      <c r="AG11" s="6">
        <v>59</v>
      </c>
      <c r="AH11" s="6">
        <v>61</v>
      </c>
      <c r="AI11" s="6">
        <v>43</v>
      </c>
      <c r="AJ11" s="6">
        <v>0</v>
      </c>
      <c r="AK11" s="6">
        <f t="shared" si="17"/>
        <v>681</v>
      </c>
      <c r="AL11" s="6"/>
      <c r="AM11">
        <v>22</v>
      </c>
      <c r="AN11">
        <v>-33</v>
      </c>
      <c r="AO11">
        <v>-13</v>
      </c>
      <c r="AP11">
        <v>-1</v>
      </c>
      <c r="AQ11">
        <v>12</v>
      </c>
      <c r="AR11">
        <v>-1</v>
      </c>
      <c r="AS11">
        <v>-3</v>
      </c>
      <c r="AT11">
        <v>0</v>
      </c>
      <c r="AU11">
        <f t="shared" si="18"/>
        <v>-17</v>
      </c>
      <c r="AV11">
        <f t="shared" si="19"/>
        <v>-22</v>
      </c>
      <c r="AW11">
        <f t="shared" si="5"/>
        <v>33</v>
      </c>
      <c r="AX11">
        <f t="shared" si="6"/>
        <v>13</v>
      </c>
      <c r="AY11">
        <f t="shared" si="7"/>
        <v>1</v>
      </c>
      <c r="AZ11">
        <f t="shared" si="8"/>
        <v>-12</v>
      </c>
      <c r="BA11">
        <f t="shared" si="9"/>
        <v>1</v>
      </c>
      <c r="BB11">
        <f t="shared" si="10"/>
        <v>3</v>
      </c>
      <c r="BC11">
        <f t="shared" si="11"/>
        <v>0</v>
      </c>
      <c r="BD11">
        <f t="shared" si="12"/>
        <v>17</v>
      </c>
      <c r="BF11" s="13">
        <f t="shared" si="20"/>
        <v>698</v>
      </c>
      <c r="BG11" s="145">
        <v>810440.7733333332</v>
      </c>
      <c r="BH11" s="146">
        <f t="shared" si="21"/>
        <v>202610.1933333333</v>
      </c>
      <c r="BI11" s="147">
        <f t="shared" si="13"/>
        <v>4862644.639999999</v>
      </c>
      <c r="BJ11" s="40">
        <f t="shared" si="22"/>
        <v>1215661.1599999997</v>
      </c>
      <c r="BK11" s="38">
        <f t="shared" si="23"/>
        <v>0.8</v>
      </c>
      <c r="BL11" s="39">
        <f t="shared" si="24"/>
        <v>0.2</v>
      </c>
      <c r="BM11" s="150">
        <f t="shared" si="25"/>
        <v>1013050.9666666666</v>
      </c>
    </row>
    <row r="12" spans="1:65" ht="12.75">
      <c r="A12" s="3" t="s">
        <v>414</v>
      </c>
      <c r="B12" s="3" t="s">
        <v>415</v>
      </c>
      <c r="C12" s="2" t="s">
        <v>19</v>
      </c>
      <c r="D12" s="3" t="s">
        <v>339</v>
      </c>
      <c r="E12" s="6">
        <v>38665</v>
      </c>
      <c r="F12" s="5">
        <v>8.864572255404914</v>
      </c>
      <c r="G12" s="26">
        <v>246</v>
      </c>
      <c r="H12" s="6">
        <v>377</v>
      </c>
      <c r="I12" s="21">
        <v>80</v>
      </c>
      <c r="K12" s="12">
        <f t="shared" si="14"/>
        <v>0.1165136428294323</v>
      </c>
      <c r="L12" s="12">
        <f t="shared" si="0"/>
        <v>0.2947627052890211</v>
      </c>
      <c r="M12" s="12">
        <f t="shared" si="1"/>
        <v>0.2046295098926678</v>
      </c>
      <c r="N12" s="12">
        <f t="shared" si="2"/>
        <v>0.17995603258761153</v>
      </c>
      <c r="O12" s="12">
        <f t="shared" si="3"/>
        <v>0.10368550368550368</v>
      </c>
      <c r="P12" s="12">
        <f t="shared" si="4"/>
        <v>0.05488167593430751</v>
      </c>
      <c r="Q12" s="12">
        <f t="shared" si="15"/>
        <v>0.04094141988878831</v>
      </c>
      <c r="R12" s="12">
        <f t="shared" si="16"/>
        <v>0.004629509892667787</v>
      </c>
      <c r="S12" s="6">
        <v>4505</v>
      </c>
      <c r="T12" s="6">
        <v>11397</v>
      </c>
      <c r="U12" s="6">
        <v>7912</v>
      </c>
      <c r="V12" s="6">
        <v>6958</v>
      </c>
      <c r="W12" s="6">
        <v>4009</v>
      </c>
      <c r="X12" s="6">
        <v>2122</v>
      </c>
      <c r="Y12" s="6">
        <v>1583</v>
      </c>
      <c r="Z12" s="6">
        <v>179</v>
      </c>
      <c r="AA12" s="6">
        <v>38665</v>
      </c>
      <c r="AC12" s="6">
        <v>60</v>
      </c>
      <c r="AD12" s="6">
        <v>61</v>
      </c>
      <c r="AE12" s="6">
        <v>25</v>
      </c>
      <c r="AF12" s="6">
        <v>17</v>
      </c>
      <c r="AG12" s="6">
        <v>40</v>
      </c>
      <c r="AH12" s="6">
        <v>35</v>
      </c>
      <c r="AI12" s="6">
        <v>8</v>
      </c>
      <c r="AJ12" s="6">
        <v>0</v>
      </c>
      <c r="AK12" s="6">
        <f t="shared" si="17"/>
        <v>246</v>
      </c>
      <c r="AL12" s="6"/>
      <c r="AM12">
        <v>7</v>
      </c>
      <c r="AN12">
        <v>-11</v>
      </c>
      <c r="AO12">
        <v>6</v>
      </c>
      <c r="AP12">
        <v>5</v>
      </c>
      <c r="AQ12">
        <v>-9</v>
      </c>
      <c r="AR12">
        <v>-5</v>
      </c>
      <c r="AS12">
        <v>-2</v>
      </c>
      <c r="AT12">
        <v>-1</v>
      </c>
      <c r="AU12">
        <f t="shared" si="18"/>
        <v>-10</v>
      </c>
      <c r="AV12">
        <f t="shared" si="19"/>
        <v>-7</v>
      </c>
      <c r="AW12">
        <f t="shared" si="5"/>
        <v>11</v>
      </c>
      <c r="AX12">
        <f t="shared" si="6"/>
        <v>-6</v>
      </c>
      <c r="AY12">
        <f t="shared" si="7"/>
        <v>-5</v>
      </c>
      <c r="AZ12">
        <f t="shared" si="8"/>
        <v>9</v>
      </c>
      <c r="BA12">
        <f t="shared" si="9"/>
        <v>5</v>
      </c>
      <c r="BB12">
        <f t="shared" si="10"/>
        <v>2</v>
      </c>
      <c r="BC12">
        <f t="shared" si="11"/>
        <v>1</v>
      </c>
      <c r="BD12">
        <f t="shared" si="12"/>
        <v>10</v>
      </c>
      <c r="BF12" s="13">
        <f t="shared" si="20"/>
        <v>256</v>
      </c>
      <c r="BG12" s="145">
        <v>295391.9093333334</v>
      </c>
      <c r="BH12" s="146">
        <f t="shared" si="21"/>
        <v>73847.97733333334</v>
      </c>
      <c r="BI12" s="147">
        <f t="shared" si="13"/>
        <v>1772351.4560000002</v>
      </c>
      <c r="BJ12" s="40">
        <f t="shared" si="22"/>
        <v>443087.86400000006</v>
      </c>
      <c r="BK12" s="38">
        <f t="shared" si="23"/>
        <v>0.8</v>
      </c>
      <c r="BL12" s="39">
        <f t="shared" si="24"/>
        <v>0.2</v>
      </c>
      <c r="BM12" s="150">
        <f t="shared" si="25"/>
        <v>369239.8866666667</v>
      </c>
    </row>
    <row r="13" spans="1:65" ht="12.75">
      <c r="A13" s="3"/>
      <c r="B13" s="3" t="s">
        <v>416</v>
      </c>
      <c r="C13" s="2" t="s">
        <v>20</v>
      </c>
      <c r="D13" s="3" t="s">
        <v>341</v>
      </c>
      <c r="E13" s="6">
        <v>71104</v>
      </c>
      <c r="F13" s="5">
        <v>6.561938837661142</v>
      </c>
      <c r="G13" s="26">
        <v>511</v>
      </c>
      <c r="H13" s="6">
        <v>557</v>
      </c>
      <c r="I13" s="21">
        <v>150</v>
      </c>
      <c r="K13" s="12">
        <f t="shared" si="14"/>
        <v>0.10040222772277228</v>
      </c>
      <c r="L13" s="12">
        <f t="shared" si="0"/>
        <v>0.14999156165616562</v>
      </c>
      <c r="M13" s="12">
        <f t="shared" si="1"/>
        <v>0.6050573807380738</v>
      </c>
      <c r="N13" s="12">
        <f t="shared" si="2"/>
        <v>0.11578814131413141</v>
      </c>
      <c r="O13" s="12">
        <f t="shared" si="3"/>
        <v>0.023233573357335734</v>
      </c>
      <c r="P13" s="12">
        <f t="shared" si="4"/>
        <v>0.004641089108910891</v>
      </c>
      <c r="Q13" s="12">
        <f t="shared" si="15"/>
        <v>0.0006047479747974797</v>
      </c>
      <c r="R13" s="12">
        <f t="shared" si="16"/>
        <v>0.0002812781278127813</v>
      </c>
      <c r="S13" s="6">
        <v>7139</v>
      </c>
      <c r="T13" s="6">
        <v>10665</v>
      </c>
      <c r="U13" s="6">
        <v>43022</v>
      </c>
      <c r="V13" s="6">
        <v>8233</v>
      </c>
      <c r="W13" s="6">
        <v>1652</v>
      </c>
      <c r="X13" s="6">
        <v>330</v>
      </c>
      <c r="Y13" s="6">
        <v>43</v>
      </c>
      <c r="Z13" s="6">
        <v>20</v>
      </c>
      <c r="AA13" s="6">
        <v>71104</v>
      </c>
      <c r="AC13" s="6">
        <v>22</v>
      </c>
      <c r="AD13" s="6">
        <v>131</v>
      </c>
      <c r="AE13" s="6">
        <v>325</v>
      </c>
      <c r="AF13" s="6">
        <v>42</v>
      </c>
      <c r="AG13" s="6">
        <v>-10</v>
      </c>
      <c r="AH13" s="6">
        <v>2</v>
      </c>
      <c r="AI13" s="6">
        <v>-1</v>
      </c>
      <c r="AJ13" s="6">
        <v>0</v>
      </c>
      <c r="AK13" s="6">
        <f t="shared" si="17"/>
        <v>511</v>
      </c>
      <c r="AL13" s="6"/>
      <c r="AM13">
        <v>-6</v>
      </c>
      <c r="AN13">
        <v>-13</v>
      </c>
      <c r="AO13">
        <v>-42</v>
      </c>
      <c r="AP13">
        <v>-4</v>
      </c>
      <c r="AQ13">
        <v>-2</v>
      </c>
      <c r="AR13">
        <v>-1</v>
      </c>
      <c r="AS13">
        <v>0</v>
      </c>
      <c r="AT13">
        <v>-2</v>
      </c>
      <c r="AU13">
        <f t="shared" si="18"/>
        <v>-70</v>
      </c>
      <c r="AV13">
        <f t="shared" si="19"/>
        <v>6</v>
      </c>
      <c r="AW13">
        <f t="shared" si="5"/>
        <v>13</v>
      </c>
      <c r="AX13">
        <f t="shared" si="6"/>
        <v>42</v>
      </c>
      <c r="AY13">
        <f t="shared" si="7"/>
        <v>4</v>
      </c>
      <c r="AZ13">
        <f t="shared" si="8"/>
        <v>2</v>
      </c>
      <c r="BA13">
        <f t="shared" si="9"/>
        <v>1</v>
      </c>
      <c r="BB13">
        <f t="shared" si="10"/>
        <v>0</v>
      </c>
      <c r="BC13">
        <f t="shared" si="11"/>
        <v>2</v>
      </c>
      <c r="BD13">
        <f t="shared" si="12"/>
        <v>70</v>
      </c>
      <c r="BF13" s="13">
        <f t="shared" si="20"/>
        <v>581</v>
      </c>
      <c r="BG13" s="145">
        <v>719290.1733333335</v>
      </c>
      <c r="BH13" s="144" t="str">
        <f>IF(A13="","0",(25%*BG13))</f>
        <v>0</v>
      </c>
      <c r="BI13" s="147">
        <f t="shared" si="13"/>
        <v>4315741.040000001</v>
      </c>
      <c r="BJ13" s="40">
        <f t="shared" si="22"/>
        <v>0</v>
      </c>
      <c r="BK13" s="38" t="str">
        <f t="shared" si="23"/>
        <v>100%</v>
      </c>
      <c r="BL13" s="39" t="str">
        <f t="shared" si="24"/>
        <v>0%</v>
      </c>
      <c r="BM13" s="150">
        <f t="shared" si="25"/>
        <v>719290.1733333335</v>
      </c>
    </row>
    <row r="14" spans="1:65" ht="12.75">
      <c r="A14" s="3"/>
      <c r="B14" s="3" t="s">
        <v>416</v>
      </c>
      <c r="C14" s="2" t="s">
        <v>21</v>
      </c>
      <c r="D14" s="3" t="s">
        <v>341</v>
      </c>
      <c r="E14" s="6">
        <v>138136</v>
      </c>
      <c r="F14" s="5">
        <v>11.582810793603766</v>
      </c>
      <c r="G14" s="26">
        <v>769</v>
      </c>
      <c r="H14" s="6">
        <v>1525</v>
      </c>
      <c r="I14" s="21">
        <v>220</v>
      </c>
      <c r="K14" s="12">
        <f t="shared" si="14"/>
        <v>0.01506486361267157</v>
      </c>
      <c r="L14" s="12">
        <f t="shared" si="0"/>
        <v>0.06756385011872358</v>
      </c>
      <c r="M14" s="12">
        <f t="shared" si="1"/>
        <v>0.19559709272021775</v>
      </c>
      <c r="N14" s="12">
        <f t="shared" si="2"/>
        <v>0.2288179764869404</v>
      </c>
      <c r="O14" s="12">
        <f t="shared" si="3"/>
        <v>0.21534574622111544</v>
      </c>
      <c r="P14" s="12">
        <f t="shared" si="4"/>
        <v>0.13669861585683674</v>
      </c>
      <c r="Q14" s="12">
        <f t="shared" si="15"/>
        <v>0.1126932877743673</v>
      </c>
      <c r="R14" s="12">
        <f t="shared" si="16"/>
        <v>0.028218567209127236</v>
      </c>
      <c r="S14" s="6">
        <v>2081</v>
      </c>
      <c r="T14" s="6">
        <v>9333</v>
      </c>
      <c r="U14" s="6">
        <v>27019</v>
      </c>
      <c r="V14" s="6">
        <v>31608</v>
      </c>
      <c r="W14" s="6">
        <v>29747</v>
      </c>
      <c r="X14" s="6">
        <v>18883</v>
      </c>
      <c r="Y14" s="6">
        <v>15567</v>
      </c>
      <c r="Z14" s="6">
        <v>3898</v>
      </c>
      <c r="AA14" s="6">
        <v>138136</v>
      </c>
      <c r="AC14" s="6">
        <v>97</v>
      </c>
      <c r="AD14" s="6">
        <v>51</v>
      </c>
      <c r="AE14" s="6">
        <v>184</v>
      </c>
      <c r="AF14" s="6">
        <v>206</v>
      </c>
      <c r="AG14" s="6">
        <v>86</v>
      </c>
      <c r="AH14" s="6">
        <v>99</v>
      </c>
      <c r="AI14" s="6">
        <v>13</v>
      </c>
      <c r="AJ14" s="6">
        <v>33</v>
      </c>
      <c r="AK14" s="6">
        <f t="shared" si="17"/>
        <v>769</v>
      </c>
      <c r="AL14" s="6"/>
      <c r="AM14">
        <v>28</v>
      </c>
      <c r="AN14">
        <v>-69</v>
      </c>
      <c r="AO14">
        <v>-19</v>
      </c>
      <c r="AP14">
        <v>-47</v>
      </c>
      <c r="AQ14">
        <v>-4</v>
      </c>
      <c r="AR14">
        <v>-19</v>
      </c>
      <c r="AS14">
        <v>-43</v>
      </c>
      <c r="AT14">
        <v>-21</v>
      </c>
      <c r="AU14">
        <f t="shared" si="18"/>
        <v>-194</v>
      </c>
      <c r="AV14">
        <f t="shared" si="19"/>
        <v>-28</v>
      </c>
      <c r="AW14">
        <f t="shared" si="5"/>
        <v>69</v>
      </c>
      <c r="AX14">
        <f t="shared" si="6"/>
        <v>19</v>
      </c>
      <c r="AY14">
        <f t="shared" si="7"/>
        <v>47</v>
      </c>
      <c r="AZ14">
        <f t="shared" si="8"/>
        <v>4</v>
      </c>
      <c r="BA14">
        <f t="shared" si="9"/>
        <v>19</v>
      </c>
      <c r="BB14">
        <f t="shared" si="10"/>
        <v>43</v>
      </c>
      <c r="BC14">
        <f t="shared" si="11"/>
        <v>21</v>
      </c>
      <c r="BD14">
        <f t="shared" si="12"/>
        <v>194</v>
      </c>
      <c r="BF14" s="13">
        <f t="shared" si="20"/>
        <v>963</v>
      </c>
      <c r="BG14" s="145">
        <v>1517737.4466666665</v>
      </c>
      <c r="BH14" s="146" t="str">
        <f t="shared" si="21"/>
        <v>0</v>
      </c>
      <c r="BI14" s="147">
        <f t="shared" si="13"/>
        <v>9106424.68</v>
      </c>
      <c r="BJ14" s="40">
        <f t="shared" si="22"/>
        <v>0</v>
      </c>
      <c r="BK14" s="38" t="str">
        <f t="shared" si="23"/>
        <v>100%</v>
      </c>
      <c r="BL14" s="39" t="str">
        <f t="shared" si="24"/>
        <v>0%</v>
      </c>
      <c r="BM14" s="150">
        <f t="shared" si="25"/>
        <v>1517737.4466666665</v>
      </c>
    </row>
    <row r="15" spans="1:65" ht="12.75">
      <c r="A15" s="3"/>
      <c r="B15" s="3" t="s">
        <v>417</v>
      </c>
      <c r="C15" s="2" t="s">
        <v>22</v>
      </c>
      <c r="D15" s="3" t="s">
        <v>347</v>
      </c>
      <c r="E15" s="6">
        <v>104658</v>
      </c>
      <c r="F15" s="5">
        <v>4.317728036180094</v>
      </c>
      <c r="G15" s="26">
        <v>682</v>
      </c>
      <c r="H15" s="6">
        <v>2173</v>
      </c>
      <c r="I15" s="21">
        <v>300</v>
      </c>
      <c r="K15" s="12">
        <f t="shared" si="14"/>
        <v>0.605218903476084</v>
      </c>
      <c r="L15" s="12">
        <f t="shared" si="0"/>
        <v>0.1560702478549179</v>
      </c>
      <c r="M15" s="12">
        <f t="shared" si="1"/>
        <v>0.11325460069942098</v>
      </c>
      <c r="N15" s="12">
        <f t="shared" si="2"/>
        <v>0.07519730933134591</v>
      </c>
      <c r="O15" s="12">
        <f t="shared" si="3"/>
        <v>0.03185614095434654</v>
      </c>
      <c r="P15" s="12">
        <f t="shared" si="4"/>
        <v>0.012411855758757095</v>
      </c>
      <c r="Q15" s="12">
        <f t="shared" si="15"/>
        <v>0.00565651932962602</v>
      </c>
      <c r="R15" s="12">
        <f t="shared" si="16"/>
        <v>0.00033442259550153834</v>
      </c>
      <c r="S15" s="6">
        <v>63341</v>
      </c>
      <c r="T15" s="6">
        <v>16334</v>
      </c>
      <c r="U15" s="6">
        <v>11853</v>
      </c>
      <c r="V15" s="6">
        <v>7870</v>
      </c>
      <c r="W15" s="6">
        <v>3334</v>
      </c>
      <c r="X15" s="6">
        <v>1299</v>
      </c>
      <c r="Y15" s="6">
        <v>592</v>
      </c>
      <c r="Z15" s="6">
        <v>35</v>
      </c>
      <c r="AA15" s="6">
        <v>104658</v>
      </c>
      <c r="AC15" s="6">
        <v>73</v>
      </c>
      <c r="AD15" s="6">
        <v>282</v>
      </c>
      <c r="AE15" s="6">
        <v>201</v>
      </c>
      <c r="AF15" s="6">
        <v>50</v>
      </c>
      <c r="AG15" s="6">
        <v>48</v>
      </c>
      <c r="AH15" s="6">
        <v>22</v>
      </c>
      <c r="AI15" s="6">
        <v>6</v>
      </c>
      <c r="AJ15" s="6">
        <v>0</v>
      </c>
      <c r="AK15" s="6">
        <f t="shared" si="17"/>
        <v>682</v>
      </c>
      <c r="AL15" s="6"/>
      <c r="AM15">
        <v>32</v>
      </c>
      <c r="AN15">
        <v>16</v>
      </c>
      <c r="AO15">
        <v>26</v>
      </c>
      <c r="AP15">
        <v>24</v>
      </c>
      <c r="AQ15">
        <v>22</v>
      </c>
      <c r="AR15">
        <v>-1</v>
      </c>
      <c r="AS15">
        <v>2</v>
      </c>
      <c r="AT15">
        <v>1</v>
      </c>
      <c r="AU15">
        <f t="shared" si="18"/>
        <v>122</v>
      </c>
      <c r="AV15">
        <f t="shared" si="19"/>
        <v>-32</v>
      </c>
      <c r="AW15">
        <f t="shared" si="5"/>
        <v>-16</v>
      </c>
      <c r="AX15">
        <f t="shared" si="6"/>
        <v>-26</v>
      </c>
      <c r="AY15">
        <f t="shared" si="7"/>
        <v>-24</v>
      </c>
      <c r="AZ15">
        <f t="shared" si="8"/>
        <v>-22</v>
      </c>
      <c r="BA15">
        <f t="shared" si="9"/>
        <v>1</v>
      </c>
      <c r="BB15">
        <f t="shared" si="10"/>
        <v>-2</v>
      </c>
      <c r="BC15">
        <f t="shared" si="11"/>
        <v>-1</v>
      </c>
      <c r="BD15">
        <f t="shared" si="12"/>
        <v>-122</v>
      </c>
      <c r="BF15" s="13">
        <f t="shared" si="20"/>
        <v>560</v>
      </c>
      <c r="BG15" s="145">
        <v>698661.3533333335</v>
      </c>
      <c r="BH15" s="146" t="str">
        <f t="shared" si="21"/>
        <v>0</v>
      </c>
      <c r="BI15" s="147">
        <f t="shared" si="13"/>
        <v>4191968.120000001</v>
      </c>
      <c r="BJ15" s="40">
        <f t="shared" si="22"/>
        <v>0</v>
      </c>
      <c r="BK15" s="38" t="str">
        <f t="shared" si="23"/>
        <v>100%</v>
      </c>
      <c r="BL15" s="39" t="str">
        <f t="shared" si="24"/>
        <v>0%</v>
      </c>
      <c r="BM15" s="150">
        <f t="shared" si="25"/>
        <v>698661.3533333335</v>
      </c>
    </row>
    <row r="16" spans="1:65" ht="12.75">
      <c r="A16" s="3" t="s">
        <v>407</v>
      </c>
      <c r="B16" s="3" t="s">
        <v>408</v>
      </c>
      <c r="C16" s="2" t="s">
        <v>23</v>
      </c>
      <c r="D16" s="3" t="s">
        <v>343</v>
      </c>
      <c r="E16" s="6">
        <v>33275</v>
      </c>
      <c r="F16" s="5">
        <v>3.7195828419099253</v>
      </c>
      <c r="G16" s="26">
        <v>56</v>
      </c>
      <c r="H16" s="6">
        <v>737</v>
      </c>
      <c r="I16" s="21">
        <v>0</v>
      </c>
      <c r="K16" s="12">
        <f t="shared" si="14"/>
        <v>0.593809166040571</v>
      </c>
      <c r="L16" s="12">
        <f t="shared" si="0"/>
        <v>0.1636664162283997</v>
      </c>
      <c r="M16" s="12">
        <f t="shared" si="1"/>
        <v>0.1373703981968445</v>
      </c>
      <c r="N16" s="12">
        <f t="shared" si="2"/>
        <v>0.06749812171299775</v>
      </c>
      <c r="O16" s="12">
        <f t="shared" si="3"/>
        <v>0.02839969947407964</v>
      </c>
      <c r="P16" s="12">
        <f t="shared" si="4"/>
        <v>0.006912096168294515</v>
      </c>
      <c r="Q16" s="12">
        <f t="shared" si="15"/>
        <v>0.0020435762584522913</v>
      </c>
      <c r="R16" s="12">
        <f t="shared" si="16"/>
        <v>0.00030052592036063113</v>
      </c>
      <c r="S16" s="6">
        <v>19759</v>
      </c>
      <c r="T16" s="6">
        <v>5446</v>
      </c>
      <c r="U16" s="6">
        <v>4571</v>
      </c>
      <c r="V16" s="6">
        <v>2246</v>
      </c>
      <c r="W16" s="6">
        <v>945</v>
      </c>
      <c r="X16" s="6">
        <v>230</v>
      </c>
      <c r="Y16" s="6">
        <v>68</v>
      </c>
      <c r="Z16" s="6">
        <v>10</v>
      </c>
      <c r="AA16" s="6">
        <v>33275</v>
      </c>
      <c r="AC16" s="6">
        <v>40</v>
      </c>
      <c r="AD16" s="6">
        <v>-13</v>
      </c>
      <c r="AE16" s="6">
        <v>14</v>
      </c>
      <c r="AF16" s="6">
        <v>15</v>
      </c>
      <c r="AG16" s="6">
        <v>1</v>
      </c>
      <c r="AH16" s="6">
        <v>-1</v>
      </c>
      <c r="AI16" s="6">
        <v>0</v>
      </c>
      <c r="AJ16" s="6">
        <v>0</v>
      </c>
      <c r="AK16" s="6">
        <f t="shared" si="17"/>
        <v>56</v>
      </c>
      <c r="AL16" s="6"/>
      <c r="AM16">
        <v>-164</v>
      </c>
      <c r="AN16">
        <v>7</v>
      </c>
      <c r="AO16">
        <v>-3</v>
      </c>
      <c r="AP16">
        <v>12</v>
      </c>
      <c r="AQ16">
        <v>1</v>
      </c>
      <c r="AR16">
        <v>0</v>
      </c>
      <c r="AS16">
        <v>0</v>
      </c>
      <c r="AT16">
        <v>0</v>
      </c>
      <c r="AU16">
        <f t="shared" si="18"/>
        <v>-147</v>
      </c>
      <c r="AV16">
        <f t="shared" si="19"/>
        <v>164</v>
      </c>
      <c r="AW16">
        <f t="shared" si="5"/>
        <v>-7</v>
      </c>
      <c r="AX16">
        <f t="shared" si="6"/>
        <v>3</v>
      </c>
      <c r="AY16">
        <f t="shared" si="7"/>
        <v>-12</v>
      </c>
      <c r="AZ16">
        <f t="shared" si="8"/>
        <v>-1</v>
      </c>
      <c r="BA16">
        <f t="shared" si="9"/>
        <v>0</v>
      </c>
      <c r="BB16">
        <f t="shared" si="10"/>
        <v>0</v>
      </c>
      <c r="BC16">
        <f t="shared" si="11"/>
        <v>0</v>
      </c>
      <c r="BD16">
        <f t="shared" si="12"/>
        <v>147</v>
      </c>
      <c r="BF16" s="13">
        <f t="shared" si="20"/>
        <v>203</v>
      </c>
      <c r="BG16" s="145">
        <v>157866.44266666667</v>
      </c>
      <c r="BH16" s="146">
        <f t="shared" si="21"/>
        <v>39466.61066666667</v>
      </c>
      <c r="BI16" s="147">
        <f t="shared" si="13"/>
        <v>947198.656</v>
      </c>
      <c r="BJ16" s="40">
        <f t="shared" si="22"/>
        <v>236799.664</v>
      </c>
      <c r="BK16" s="38">
        <f t="shared" si="23"/>
        <v>0.8</v>
      </c>
      <c r="BL16" s="39">
        <f>IF(A16="","0%",20%)</f>
        <v>0.2</v>
      </c>
      <c r="BM16" s="150">
        <f t="shared" si="25"/>
        <v>197333.05333333334</v>
      </c>
    </row>
    <row r="17" spans="1:65" ht="12.75">
      <c r="A17" s="3" t="s">
        <v>418</v>
      </c>
      <c r="B17" s="3" t="s">
        <v>415</v>
      </c>
      <c r="C17" s="2" t="s">
        <v>24</v>
      </c>
      <c r="D17" s="3" t="s">
        <v>339</v>
      </c>
      <c r="E17" s="6">
        <v>74271</v>
      </c>
      <c r="F17" s="5">
        <v>7.668173110572906</v>
      </c>
      <c r="G17" s="26">
        <v>118</v>
      </c>
      <c r="H17" s="6">
        <v>579</v>
      </c>
      <c r="I17" s="21">
        <v>300</v>
      </c>
      <c r="K17" s="12">
        <f t="shared" si="14"/>
        <v>0.11961600086170915</v>
      </c>
      <c r="L17" s="12">
        <f t="shared" si="0"/>
        <v>0.20339028692221728</v>
      </c>
      <c r="M17" s="12">
        <f t="shared" si="1"/>
        <v>0.3100671863849955</v>
      </c>
      <c r="N17" s="12">
        <f t="shared" si="2"/>
        <v>0.18545596531620687</v>
      </c>
      <c r="O17" s="12">
        <f t="shared" si="3"/>
        <v>0.09534003850762747</v>
      </c>
      <c r="P17" s="12">
        <f t="shared" si="4"/>
        <v>0.059269432214457865</v>
      </c>
      <c r="Q17" s="12">
        <f t="shared" si="15"/>
        <v>0.02502995785703707</v>
      </c>
      <c r="R17" s="12">
        <f t="shared" si="16"/>
        <v>0.0018311319357488117</v>
      </c>
      <c r="S17" s="6">
        <v>8884</v>
      </c>
      <c r="T17" s="6">
        <v>15106</v>
      </c>
      <c r="U17" s="6">
        <v>23029</v>
      </c>
      <c r="V17" s="6">
        <v>13774</v>
      </c>
      <c r="W17" s="6">
        <v>7081</v>
      </c>
      <c r="X17" s="6">
        <v>4402</v>
      </c>
      <c r="Y17" s="6">
        <v>1859</v>
      </c>
      <c r="Z17" s="6">
        <v>136</v>
      </c>
      <c r="AA17" s="6">
        <v>74271</v>
      </c>
      <c r="AC17" s="6">
        <v>-101</v>
      </c>
      <c r="AD17" s="6">
        <v>55</v>
      </c>
      <c r="AE17" s="6">
        <v>110</v>
      </c>
      <c r="AF17" s="6">
        <v>10</v>
      </c>
      <c r="AG17" s="6">
        <v>7</v>
      </c>
      <c r="AH17" s="6">
        <v>35</v>
      </c>
      <c r="AI17" s="6">
        <v>-2</v>
      </c>
      <c r="AJ17" s="6">
        <v>4</v>
      </c>
      <c r="AK17" s="6">
        <f t="shared" si="17"/>
        <v>118</v>
      </c>
      <c r="AL17" s="6"/>
      <c r="AM17">
        <v>-45</v>
      </c>
      <c r="AN17">
        <v>22</v>
      </c>
      <c r="AO17">
        <v>-1</v>
      </c>
      <c r="AP17">
        <v>13</v>
      </c>
      <c r="AQ17">
        <v>1</v>
      </c>
      <c r="AR17">
        <v>2</v>
      </c>
      <c r="AS17">
        <v>5</v>
      </c>
      <c r="AT17">
        <v>1</v>
      </c>
      <c r="AU17">
        <f t="shared" si="18"/>
        <v>-2</v>
      </c>
      <c r="AV17">
        <f t="shared" si="19"/>
        <v>45</v>
      </c>
      <c r="AW17">
        <f t="shared" si="5"/>
        <v>-22</v>
      </c>
      <c r="AX17">
        <f t="shared" si="6"/>
        <v>1</v>
      </c>
      <c r="AY17">
        <f t="shared" si="7"/>
        <v>-13</v>
      </c>
      <c r="AZ17">
        <f t="shared" si="8"/>
        <v>-1</v>
      </c>
      <c r="BA17">
        <f t="shared" si="9"/>
        <v>-2</v>
      </c>
      <c r="BB17">
        <f t="shared" si="10"/>
        <v>-5</v>
      </c>
      <c r="BC17">
        <f t="shared" si="11"/>
        <v>-1</v>
      </c>
      <c r="BD17">
        <f t="shared" si="12"/>
        <v>2</v>
      </c>
      <c r="BF17" s="13">
        <f t="shared" si="20"/>
        <v>120</v>
      </c>
      <c r="BG17" s="145">
        <v>153516.8</v>
      </c>
      <c r="BH17" s="146">
        <f t="shared" si="21"/>
        <v>38379.2</v>
      </c>
      <c r="BI17" s="147">
        <f t="shared" si="13"/>
        <v>921100.7999999999</v>
      </c>
      <c r="BJ17" s="40">
        <f t="shared" si="22"/>
        <v>230275.19999999998</v>
      </c>
      <c r="BK17" s="38">
        <f aca="true" t="shared" si="26" ref="BK17:BK80">IF(A17="","100%",80%)</f>
        <v>0.8</v>
      </c>
      <c r="BL17" s="39">
        <f t="shared" si="24"/>
        <v>0.2</v>
      </c>
      <c r="BM17" s="150">
        <f t="shared" si="25"/>
        <v>191896</v>
      </c>
    </row>
    <row r="18" spans="1:65" ht="12.75">
      <c r="A18" s="3" t="s">
        <v>419</v>
      </c>
      <c r="B18" s="3" t="s">
        <v>406</v>
      </c>
      <c r="C18" s="2" t="s">
        <v>25</v>
      </c>
      <c r="D18" s="3" t="s">
        <v>344</v>
      </c>
      <c r="E18" s="6">
        <v>70315</v>
      </c>
      <c r="F18" s="5">
        <v>7.830868341494639</v>
      </c>
      <c r="G18" s="26">
        <v>1130</v>
      </c>
      <c r="H18" s="6">
        <v>645</v>
      </c>
      <c r="I18" s="21">
        <v>710</v>
      </c>
      <c r="K18" s="12">
        <f t="shared" si="14"/>
        <v>0.03113133755244258</v>
      </c>
      <c r="L18" s="12">
        <f t="shared" si="0"/>
        <v>0.15891346085472516</v>
      </c>
      <c r="M18" s="12">
        <f t="shared" si="1"/>
        <v>0.35248524496906775</v>
      </c>
      <c r="N18" s="12">
        <f t="shared" si="2"/>
        <v>0.18182464623480055</v>
      </c>
      <c r="O18" s="12">
        <f t="shared" si="3"/>
        <v>0.14365355898456944</v>
      </c>
      <c r="P18" s="12">
        <f t="shared" si="4"/>
        <v>0.08355258479698499</v>
      </c>
      <c r="Q18" s="12">
        <f t="shared" si="15"/>
        <v>0.043219796629453175</v>
      </c>
      <c r="R18" s="12">
        <f t="shared" si="16"/>
        <v>0.005219369977956339</v>
      </c>
      <c r="S18" s="6">
        <v>2189</v>
      </c>
      <c r="T18" s="6">
        <v>11174</v>
      </c>
      <c r="U18" s="6">
        <v>24785</v>
      </c>
      <c r="V18" s="6">
        <v>12785</v>
      </c>
      <c r="W18" s="6">
        <v>10101</v>
      </c>
      <c r="X18" s="6">
        <v>5875</v>
      </c>
      <c r="Y18" s="6">
        <v>3039</v>
      </c>
      <c r="Z18" s="6">
        <v>367</v>
      </c>
      <c r="AA18" s="6">
        <v>70315</v>
      </c>
      <c r="AC18" s="6">
        <v>50</v>
      </c>
      <c r="AD18" s="6">
        <v>25</v>
      </c>
      <c r="AE18" s="6">
        <v>549</v>
      </c>
      <c r="AF18" s="6">
        <v>236</v>
      </c>
      <c r="AG18" s="6">
        <v>198</v>
      </c>
      <c r="AH18" s="6">
        <v>36</v>
      </c>
      <c r="AI18" s="6">
        <v>31</v>
      </c>
      <c r="AJ18" s="6">
        <v>5</v>
      </c>
      <c r="AK18" s="6">
        <f t="shared" si="17"/>
        <v>1130</v>
      </c>
      <c r="AL18" s="6"/>
      <c r="AM18">
        <v>-10</v>
      </c>
      <c r="AN18">
        <v>28</v>
      </c>
      <c r="AO18">
        <v>114</v>
      </c>
      <c r="AP18">
        <v>-19</v>
      </c>
      <c r="AQ18">
        <v>-34</v>
      </c>
      <c r="AR18">
        <v>-20</v>
      </c>
      <c r="AS18">
        <v>-20</v>
      </c>
      <c r="AT18">
        <v>-6</v>
      </c>
      <c r="AU18">
        <f t="shared" si="18"/>
        <v>33</v>
      </c>
      <c r="AV18">
        <f t="shared" si="19"/>
        <v>10</v>
      </c>
      <c r="AW18">
        <f t="shared" si="5"/>
        <v>-28</v>
      </c>
      <c r="AX18">
        <f t="shared" si="6"/>
        <v>-114</v>
      </c>
      <c r="AY18">
        <f t="shared" si="7"/>
        <v>19</v>
      </c>
      <c r="AZ18">
        <f t="shared" si="8"/>
        <v>34</v>
      </c>
      <c r="BA18">
        <f t="shared" si="9"/>
        <v>20</v>
      </c>
      <c r="BB18">
        <f t="shared" si="10"/>
        <v>20</v>
      </c>
      <c r="BC18">
        <f t="shared" si="11"/>
        <v>6</v>
      </c>
      <c r="BD18">
        <f t="shared" si="12"/>
        <v>-33</v>
      </c>
      <c r="BF18" s="13">
        <f t="shared" si="20"/>
        <v>1097</v>
      </c>
      <c r="BG18" s="145">
        <v>1324977.9146666669</v>
      </c>
      <c r="BH18" s="146">
        <f t="shared" si="21"/>
        <v>331244.4786666667</v>
      </c>
      <c r="BI18" s="147">
        <f t="shared" si="13"/>
        <v>7949867.488000002</v>
      </c>
      <c r="BJ18" s="40">
        <f t="shared" si="22"/>
        <v>1987466.8720000004</v>
      </c>
      <c r="BK18" s="38">
        <f t="shared" si="26"/>
        <v>0.8</v>
      </c>
      <c r="BL18" s="39">
        <f t="shared" si="24"/>
        <v>0.2</v>
      </c>
      <c r="BM18" s="150">
        <f t="shared" si="25"/>
        <v>1656222.3933333335</v>
      </c>
    </row>
    <row r="19" spans="1:65" ht="12.75">
      <c r="A19" s="3" t="s">
        <v>411</v>
      </c>
      <c r="B19" s="3" t="s">
        <v>410</v>
      </c>
      <c r="C19" s="2" t="s">
        <v>26</v>
      </c>
      <c r="D19" s="3" t="s">
        <v>340</v>
      </c>
      <c r="E19" s="6">
        <v>49883</v>
      </c>
      <c r="F19" s="5">
        <v>4.920579833093932</v>
      </c>
      <c r="G19" s="26">
        <v>155</v>
      </c>
      <c r="H19" s="6">
        <v>775</v>
      </c>
      <c r="I19" s="21">
        <v>40</v>
      </c>
      <c r="K19" s="12">
        <f t="shared" si="14"/>
        <v>0.5211595132610308</v>
      </c>
      <c r="L19" s="12">
        <f t="shared" si="0"/>
        <v>0.14652286350059138</v>
      </c>
      <c r="M19" s="12">
        <f t="shared" si="1"/>
        <v>0.11919892548563639</v>
      </c>
      <c r="N19" s="12">
        <f t="shared" si="2"/>
        <v>0.11470841769741194</v>
      </c>
      <c r="O19" s="12">
        <f t="shared" si="3"/>
        <v>0.05739430266824369</v>
      </c>
      <c r="P19" s="12">
        <f t="shared" si="4"/>
        <v>0.02654210853396949</v>
      </c>
      <c r="Q19" s="12">
        <f t="shared" si="15"/>
        <v>0.013331194996291321</v>
      </c>
      <c r="R19" s="12">
        <f t="shared" si="16"/>
        <v>0.0011426738568249704</v>
      </c>
      <c r="S19" s="6">
        <v>25997</v>
      </c>
      <c r="T19" s="6">
        <v>7309</v>
      </c>
      <c r="U19" s="6">
        <v>5946</v>
      </c>
      <c r="V19" s="6">
        <v>5722</v>
      </c>
      <c r="W19" s="6">
        <v>2863</v>
      </c>
      <c r="X19" s="6">
        <v>1324</v>
      </c>
      <c r="Y19" s="6">
        <v>665</v>
      </c>
      <c r="Z19" s="6">
        <v>57</v>
      </c>
      <c r="AA19" s="6">
        <v>49883</v>
      </c>
      <c r="AC19" s="6">
        <v>79</v>
      </c>
      <c r="AD19" s="6">
        <v>38</v>
      </c>
      <c r="AE19" s="6">
        <v>-27</v>
      </c>
      <c r="AF19" s="6">
        <v>34</v>
      </c>
      <c r="AG19" s="6">
        <v>12</v>
      </c>
      <c r="AH19" s="6">
        <v>15</v>
      </c>
      <c r="AI19" s="6">
        <v>4</v>
      </c>
      <c r="AJ19" s="6">
        <v>0</v>
      </c>
      <c r="AK19" s="6">
        <f t="shared" si="17"/>
        <v>155</v>
      </c>
      <c r="AL19" s="6"/>
      <c r="AM19">
        <v>-23</v>
      </c>
      <c r="AN19">
        <v>-54</v>
      </c>
      <c r="AO19">
        <v>-22</v>
      </c>
      <c r="AP19">
        <v>-19</v>
      </c>
      <c r="AQ19">
        <v>-16</v>
      </c>
      <c r="AR19">
        <v>2</v>
      </c>
      <c r="AS19">
        <v>1</v>
      </c>
      <c r="AT19">
        <v>-1</v>
      </c>
      <c r="AU19">
        <f t="shared" si="18"/>
        <v>-132</v>
      </c>
      <c r="AV19">
        <f t="shared" si="19"/>
        <v>23</v>
      </c>
      <c r="AW19">
        <f t="shared" si="5"/>
        <v>54</v>
      </c>
      <c r="AX19">
        <f t="shared" si="6"/>
        <v>22</v>
      </c>
      <c r="AY19">
        <f t="shared" si="7"/>
        <v>19</v>
      </c>
      <c r="AZ19">
        <f t="shared" si="8"/>
        <v>16</v>
      </c>
      <c r="BA19">
        <f t="shared" si="9"/>
        <v>-2</v>
      </c>
      <c r="BB19">
        <f t="shared" si="10"/>
        <v>-1</v>
      </c>
      <c r="BC19">
        <f t="shared" si="11"/>
        <v>1</v>
      </c>
      <c r="BD19">
        <f t="shared" si="12"/>
        <v>132</v>
      </c>
      <c r="BF19" s="13">
        <f t="shared" si="20"/>
        <v>287</v>
      </c>
      <c r="BG19" s="145">
        <v>285669.1786666666</v>
      </c>
      <c r="BH19" s="146">
        <f t="shared" si="21"/>
        <v>71417.29466666665</v>
      </c>
      <c r="BI19" s="147">
        <f t="shared" si="13"/>
        <v>1714015.0719999997</v>
      </c>
      <c r="BJ19" s="40">
        <f t="shared" si="22"/>
        <v>428503.7679999999</v>
      </c>
      <c r="BK19" s="38">
        <f t="shared" si="26"/>
        <v>0.8</v>
      </c>
      <c r="BL19" s="39">
        <f t="shared" si="24"/>
        <v>0.2</v>
      </c>
      <c r="BM19" s="150">
        <f t="shared" si="25"/>
        <v>357086.47333333327</v>
      </c>
    </row>
    <row r="20" spans="1:65" ht="12.75">
      <c r="A20" s="3"/>
      <c r="B20" s="3" t="s">
        <v>420</v>
      </c>
      <c r="C20" s="2" t="s">
        <v>27</v>
      </c>
      <c r="D20" s="3" t="s">
        <v>345</v>
      </c>
      <c r="E20" s="6">
        <v>76015</v>
      </c>
      <c r="F20" s="5">
        <v>9.568808029206345</v>
      </c>
      <c r="G20" s="26">
        <v>323</v>
      </c>
      <c r="H20" s="6">
        <v>480</v>
      </c>
      <c r="I20" s="21">
        <v>190</v>
      </c>
      <c r="K20" s="12">
        <f t="shared" si="14"/>
        <v>0.09675721896994015</v>
      </c>
      <c r="L20" s="12">
        <f t="shared" si="0"/>
        <v>0.23459843451950274</v>
      </c>
      <c r="M20" s="12">
        <f t="shared" si="1"/>
        <v>0.25092415970532134</v>
      </c>
      <c r="N20" s="12">
        <f t="shared" si="2"/>
        <v>0.17154508978491087</v>
      </c>
      <c r="O20" s="12">
        <f t="shared" si="3"/>
        <v>0.1166611852923765</v>
      </c>
      <c r="P20" s="12">
        <f t="shared" si="4"/>
        <v>0.06651318818654213</v>
      </c>
      <c r="Q20" s="12">
        <f t="shared" si="15"/>
        <v>0.057975399592185756</v>
      </c>
      <c r="R20" s="12">
        <f t="shared" si="16"/>
        <v>0.0050253239492205485</v>
      </c>
      <c r="S20" s="6">
        <v>7355</v>
      </c>
      <c r="T20" s="6">
        <v>17833</v>
      </c>
      <c r="U20" s="6">
        <v>19074</v>
      </c>
      <c r="V20" s="6">
        <v>13040</v>
      </c>
      <c r="W20" s="6">
        <v>8868</v>
      </c>
      <c r="X20" s="6">
        <v>5056</v>
      </c>
      <c r="Y20" s="6">
        <v>4407</v>
      </c>
      <c r="Z20" s="6">
        <v>382</v>
      </c>
      <c r="AA20" s="6">
        <v>76015</v>
      </c>
      <c r="AC20" s="6">
        <v>14</v>
      </c>
      <c r="AD20" s="6">
        <v>71</v>
      </c>
      <c r="AE20" s="6">
        <v>112</v>
      </c>
      <c r="AF20" s="6">
        <v>17</v>
      </c>
      <c r="AG20" s="6">
        <v>58</v>
      </c>
      <c r="AH20" s="6">
        <v>37</v>
      </c>
      <c r="AI20" s="6">
        <v>16</v>
      </c>
      <c r="AJ20" s="6">
        <v>-2</v>
      </c>
      <c r="AK20" s="6">
        <f t="shared" si="17"/>
        <v>323</v>
      </c>
      <c r="AL20" s="6"/>
      <c r="AM20">
        <v>-18</v>
      </c>
      <c r="AN20">
        <v>-13</v>
      </c>
      <c r="AO20">
        <v>-20</v>
      </c>
      <c r="AP20">
        <v>-15</v>
      </c>
      <c r="AQ20">
        <v>-5</v>
      </c>
      <c r="AR20">
        <v>-12</v>
      </c>
      <c r="AS20">
        <v>-11</v>
      </c>
      <c r="AT20">
        <v>0</v>
      </c>
      <c r="AU20">
        <f t="shared" si="18"/>
        <v>-94</v>
      </c>
      <c r="AV20">
        <f t="shared" si="19"/>
        <v>18</v>
      </c>
      <c r="AW20">
        <f t="shared" si="5"/>
        <v>13</v>
      </c>
      <c r="AX20">
        <f t="shared" si="6"/>
        <v>20</v>
      </c>
      <c r="AY20">
        <f t="shared" si="7"/>
        <v>15</v>
      </c>
      <c r="AZ20">
        <f t="shared" si="8"/>
        <v>5</v>
      </c>
      <c r="BA20">
        <f t="shared" si="9"/>
        <v>12</v>
      </c>
      <c r="BB20">
        <f t="shared" si="10"/>
        <v>11</v>
      </c>
      <c r="BC20">
        <f t="shared" si="11"/>
        <v>0</v>
      </c>
      <c r="BD20">
        <f t="shared" si="12"/>
        <v>94</v>
      </c>
      <c r="BF20" s="13">
        <f t="shared" si="20"/>
        <v>417</v>
      </c>
      <c r="BG20" s="145">
        <v>611348.6733333333</v>
      </c>
      <c r="BH20" s="146" t="str">
        <f t="shared" si="21"/>
        <v>0</v>
      </c>
      <c r="BI20" s="147">
        <f t="shared" si="13"/>
        <v>3668092.04</v>
      </c>
      <c r="BJ20" s="40">
        <f t="shared" si="22"/>
        <v>0</v>
      </c>
      <c r="BK20" s="38" t="str">
        <f t="shared" si="26"/>
        <v>100%</v>
      </c>
      <c r="BL20" s="39" t="str">
        <f t="shared" si="24"/>
        <v>0%</v>
      </c>
      <c r="BM20" s="150">
        <f t="shared" si="25"/>
        <v>611348.6733333333</v>
      </c>
    </row>
    <row r="21" spans="1:65" ht="12.75">
      <c r="A21" s="3"/>
      <c r="B21" s="3" t="s">
        <v>415</v>
      </c>
      <c r="C21" s="2" t="s">
        <v>28</v>
      </c>
      <c r="D21" s="3" t="s">
        <v>339</v>
      </c>
      <c r="E21" s="6">
        <v>66334</v>
      </c>
      <c r="F21" s="5">
        <v>7.392197125256674</v>
      </c>
      <c r="G21" s="26">
        <v>578</v>
      </c>
      <c r="H21" s="6">
        <v>567</v>
      </c>
      <c r="I21" s="21">
        <v>350</v>
      </c>
      <c r="K21" s="12">
        <f t="shared" si="14"/>
        <v>0.13674736937317214</v>
      </c>
      <c r="L21" s="12">
        <f t="shared" si="0"/>
        <v>0.2497663340066934</v>
      </c>
      <c r="M21" s="12">
        <f t="shared" si="1"/>
        <v>0.249781409232068</v>
      </c>
      <c r="N21" s="12">
        <f t="shared" si="2"/>
        <v>0.14300358790363915</v>
      </c>
      <c r="O21" s="12">
        <f t="shared" si="3"/>
        <v>0.10842102089426237</v>
      </c>
      <c r="P21" s="12">
        <f t="shared" si="4"/>
        <v>0.06889377996201043</v>
      </c>
      <c r="Q21" s="12">
        <f t="shared" si="15"/>
        <v>0.04019055084873519</v>
      </c>
      <c r="R21" s="12">
        <f t="shared" si="16"/>
        <v>0.0031959477794193023</v>
      </c>
      <c r="S21" s="6">
        <v>9071</v>
      </c>
      <c r="T21" s="6">
        <v>16568</v>
      </c>
      <c r="U21" s="6">
        <v>16569</v>
      </c>
      <c r="V21" s="6">
        <v>9486</v>
      </c>
      <c r="W21" s="6">
        <v>7192</v>
      </c>
      <c r="X21" s="6">
        <v>4570</v>
      </c>
      <c r="Y21" s="6">
        <v>2666</v>
      </c>
      <c r="Z21" s="6">
        <v>212</v>
      </c>
      <c r="AA21" s="6">
        <v>66334</v>
      </c>
      <c r="AC21" s="6">
        <v>-95</v>
      </c>
      <c r="AD21" s="6">
        <v>121</v>
      </c>
      <c r="AE21" s="6">
        <v>194</v>
      </c>
      <c r="AF21" s="6">
        <v>154</v>
      </c>
      <c r="AG21" s="6">
        <v>98</v>
      </c>
      <c r="AH21" s="6">
        <v>71</v>
      </c>
      <c r="AI21" s="6">
        <v>33</v>
      </c>
      <c r="AJ21" s="6">
        <v>2</v>
      </c>
      <c r="AK21" s="6">
        <f t="shared" si="17"/>
        <v>578</v>
      </c>
      <c r="AL21" s="6"/>
      <c r="AM21">
        <v>-93</v>
      </c>
      <c r="AN21">
        <v>-38</v>
      </c>
      <c r="AO21">
        <v>-13</v>
      </c>
      <c r="AP21">
        <v>-10</v>
      </c>
      <c r="AQ21">
        <v>-7</v>
      </c>
      <c r="AR21">
        <v>1</v>
      </c>
      <c r="AS21">
        <v>2</v>
      </c>
      <c r="AT21">
        <v>0</v>
      </c>
      <c r="AU21">
        <f t="shared" si="18"/>
        <v>-158</v>
      </c>
      <c r="AV21">
        <f t="shared" si="19"/>
        <v>93</v>
      </c>
      <c r="AW21">
        <f t="shared" si="5"/>
        <v>38</v>
      </c>
      <c r="AX21">
        <f t="shared" si="6"/>
        <v>13</v>
      </c>
      <c r="AY21">
        <f t="shared" si="7"/>
        <v>10</v>
      </c>
      <c r="AZ21">
        <f t="shared" si="8"/>
        <v>7</v>
      </c>
      <c r="BA21">
        <f t="shared" si="9"/>
        <v>-1</v>
      </c>
      <c r="BB21">
        <f t="shared" si="10"/>
        <v>-2</v>
      </c>
      <c r="BC21">
        <f t="shared" si="11"/>
        <v>0</v>
      </c>
      <c r="BD21">
        <f t="shared" si="12"/>
        <v>158</v>
      </c>
      <c r="BF21" s="13">
        <f t="shared" si="20"/>
        <v>736</v>
      </c>
      <c r="BG21" s="145">
        <v>1087250.7533333332</v>
      </c>
      <c r="BH21" s="146" t="str">
        <f t="shared" si="21"/>
        <v>0</v>
      </c>
      <c r="BI21" s="147">
        <f t="shared" si="13"/>
        <v>6523504.52</v>
      </c>
      <c r="BJ21" s="40">
        <f t="shared" si="22"/>
        <v>0</v>
      </c>
      <c r="BK21" s="38" t="str">
        <f t="shared" si="26"/>
        <v>100%</v>
      </c>
      <c r="BL21" s="39" t="str">
        <f t="shared" si="24"/>
        <v>0%</v>
      </c>
      <c r="BM21" s="150">
        <f t="shared" si="25"/>
        <v>1087250.7533333332</v>
      </c>
    </row>
    <row r="22" spans="1:65" ht="12.75">
      <c r="A22" s="3"/>
      <c r="B22" s="3" t="s">
        <v>416</v>
      </c>
      <c r="C22" s="2" t="s">
        <v>29</v>
      </c>
      <c r="D22" s="3" t="s">
        <v>341</v>
      </c>
      <c r="E22" s="6">
        <v>94915</v>
      </c>
      <c r="F22" s="5">
        <v>8.499980267902949</v>
      </c>
      <c r="G22" s="26">
        <v>212</v>
      </c>
      <c r="H22" s="6">
        <v>670</v>
      </c>
      <c r="I22" s="21">
        <v>250</v>
      </c>
      <c r="K22" s="12">
        <f t="shared" si="14"/>
        <v>0.05092977927619449</v>
      </c>
      <c r="L22" s="12">
        <f t="shared" si="0"/>
        <v>0.105115102986883</v>
      </c>
      <c r="M22" s="12">
        <f t="shared" si="1"/>
        <v>0.2951588263182848</v>
      </c>
      <c r="N22" s="12">
        <f t="shared" si="2"/>
        <v>0.2804298582942633</v>
      </c>
      <c r="O22" s="12">
        <f t="shared" si="3"/>
        <v>0.20199125533371964</v>
      </c>
      <c r="P22" s="12">
        <f t="shared" si="4"/>
        <v>0.04843280830216509</v>
      </c>
      <c r="Q22" s="12">
        <f t="shared" si="15"/>
        <v>0.01747879681820576</v>
      </c>
      <c r="R22" s="12">
        <f t="shared" si="16"/>
        <v>0.00046357267028393826</v>
      </c>
      <c r="S22" s="6">
        <v>4834</v>
      </c>
      <c r="T22" s="6">
        <v>9977</v>
      </c>
      <c r="U22" s="6">
        <v>28015</v>
      </c>
      <c r="V22" s="6">
        <v>26617</v>
      </c>
      <c r="W22" s="6">
        <v>19172</v>
      </c>
      <c r="X22" s="6">
        <v>4597</v>
      </c>
      <c r="Y22" s="6">
        <v>1659</v>
      </c>
      <c r="Z22" s="6">
        <v>44</v>
      </c>
      <c r="AA22" s="6">
        <v>94915</v>
      </c>
      <c r="AC22" s="6">
        <v>21</v>
      </c>
      <c r="AD22" s="6">
        <v>55</v>
      </c>
      <c r="AE22" s="6">
        <v>75</v>
      </c>
      <c r="AF22" s="6">
        <v>83</v>
      </c>
      <c r="AG22" s="6">
        <v>-27</v>
      </c>
      <c r="AH22" s="6">
        <v>13</v>
      </c>
      <c r="AI22" s="6">
        <v>-7</v>
      </c>
      <c r="AJ22" s="6">
        <v>-1</v>
      </c>
      <c r="AK22" s="6">
        <f t="shared" si="17"/>
        <v>212</v>
      </c>
      <c r="AL22" s="6"/>
      <c r="AM22">
        <v>-7</v>
      </c>
      <c r="AN22">
        <v>-42</v>
      </c>
      <c r="AO22">
        <v>-36</v>
      </c>
      <c r="AP22">
        <v>-6</v>
      </c>
      <c r="AQ22">
        <v>12</v>
      </c>
      <c r="AR22">
        <v>1</v>
      </c>
      <c r="AS22">
        <v>-7</v>
      </c>
      <c r="AT22">
        <v>0</v>
      </c>
      <c r="AU22">
        <f t="shared" si="18"/>
        <v>-85</v>
      </c>
      <c r="AV22">
        <f t="shared" si="19"/>
        <v>7</v>
      </c>
      <c r="AW22">
        <f t="shared" si="5"/>
        <v>42</v>
      </c>
      <c r="AX22">
        <f t="shared" si="6"/>
        <v>36</v>
      </c>
      <c r="AY22">
        <f t="shared" si="7"/>
        <v>6</v>
      </c>
      <c r="AZ22">
        <f t="shared" si="8"/>
        <v>-12</v>
      </c>
      <c r="BA22">
        <f t="shared" si="9"/>
        <v>-1</v>
      </c>
      <c r="BB22">
        <f t="shared" si="10"/>
        <v>7</v>
      </c>
      <c r="BC22">
        <f t="shared" si="11"/>
        <v>0</v>
      </c>
      <c r="BD22">
        <f t="shared" si="12"/>
        <v>85</v>
      </c>
      <c r="BF22" s="13">
        <f t="shared" si="20"/>
        <v>297</v>
      </c>
      <c r="BG22" s="145">
        <v>359005.43333333335</v>
      </c>
      <c r="BH22" s="146" t="str">
        <f t="shared" si="21"/>
        <v>0</v>
      </c>
      <c r="BI22" s="147">
        <f t="shared" si="13"/>
        <v>2154032.6</v>
      </c>
      <c r="BJ22" s="40">
        <f t="shared" si="22"/>
        <v>0</v>
      </c>
      <c r="BK22" s="38" t="str">
        <f t="shared" si="26"/>
        <v>100%</v>
      </c>
      <c r="BL22" s="39" t="str">
        <f t="shared" si="24"/>
        <v>0%</v>
      </c>
      <c r="BM22" s="150">
        <f t="shared" si="25"/>
        <v>359005.43333333335</v>
      </c>
    </row>
    <row r="23" spans="1:65" ht="12.75">
      <c r="A23" s="3"/>
      <c r="B23" s="3" t="s">
        <v>421</v>
      </c>
      <c r="C23" s="2" t="s">
        <v>30</v>
      </c>
      <c r="D23" s="3" t="s">
        <v>346</v>
      </c>
      <c r="E23" s="6">
        <v>423436</v>
      </c>
      <c r="F23" s="5">
        <v>5.313056973048434</v>
      </c>
      <c r="G23" s="26">
        <v>1716</v>
      </c>
      <c r="H23" s="6">
        <v>6607</v>
      </c>
      <c r="I23" s="21">
        <v>810</v>
      </c>
      <c r="K23" s="12">
        <f t="shared" si="14"/>
        <v>0.3657671997657261</v>
      </c>
      <c r="L23" s="12">
        <f t="shared" si="0"/>
        <v>0.2934327737839957</v>
      </c>
      <c r="M23" s="12">
        <f t="shared" si="1"/>
        <v>0.17310053939674472</v>
      </c>
      <c r="N23" s="12">
        <f t="shared" si="2"/>
        <v>0.08515336438092179</v>
      </c>
      <c r="O23" s="12">
        <f t="shared" si="3"/>
        <v>0.04747352610547993</v>
      </c>
      <c r="P23" s="12">
        <f t="shared" si="4"/>
        <v>0.01974560500288119</v>
      </c>
      <c r="Q23" s="12">
        <f t="shared" si="15"/>
        <v>0.013359752123107152</v>
      </c>
      <c r="R23" s="12">
        <f t="shared" si="16"/>
        <v>0.001967239441143408</v>
      </c>
      <c r="S23" s="6">
        <v>154879</v>
      </c>
      <c r="T23" s="6">
        <v>124250</v>
      </c>
      <c r="U23" s="6">
        <v>73297</v>
      </c>
      <c r="V23" s="6">
        <v>36057</v>
      </c>
      <c r="W23" s="6">
        <v>20102</v>
      </c>
      <c r="X23" s="6">
        <v>8361</v>
      </c>
      <c r="Y23" s="6">
        <v>5657</v>
      </c>
      <c r="Z23" s="6">
        <v>833</v>
      </c>
      <c r="AA23" s="6">
        <v>423436</v>
      </c>
      <c r="AC23" s="6">
        <v>-403</v>
      </c>
      <c r="AD23" s="6">
        <v>718</v>
      </c>
      <c r="AE23" s="6">
        <v>721</v>
      </c>
      <c r="AF23" s="6">
        <v>551</v>
      </c>
      <c r="AG23" s="6">
        <v>120</v>
      </c>
      <c r="AH23" s="6">
        <v>13</v>
      </c>
      <c r="AI23" s="6">
        <v>0</v>
      </c>
      <c r="AJ23" s="6">
        <v>-4</v>
      </c>
      <c r="AK23" s="6">
        <f t="shared" si="17"/>
        <v>1716</v>
      </c>
      <c r="AL23" s="6"/>
      <c r="AM23">
        <v>-645</v>
      </c>
      <c r="AN23">
        <v>-110</v>
      </c>
      <c r="AO23">
        <v>-23</v>
      </c>
      <c r="AP23">
        <v>-11</v>
      </c>
      <c r="AQ23">
        <v>-16</v>
      </c>
      <c r="AR23">
        <v>-12</v>
      </c>
      <c r="AS23">
        <v>0</v>
      </c>
      <c r="AT23">
        <v>-1</v>
      </c>
      <c r="AU23">
        <f t="shared" si="18"/>
        <v>-818</v>
      </c>
      <c r="AV23">
        <f t="shared" si="19"/>
        <v>645</v>
      </c>
      <c r="AW23">
        <f t="shared" si="5"/>
        <v>110</v>
      </c>
      <c r="AX23">
        <f t="shared" si="6"/>
        <v>23</v>
      </c>
      <c r="AY23">
        <f t="shared" si="7"/>
        <v>11</v>
      </c>
      <c r="AZ23">
        <f t="shared" si="8"/>
        <v>16</v>
      </c>
      <c r="BA23">
        <f t="shared" si="9"/>
        <v>12</v>
      </c>
      <c r="BB23">
        <f t="shared" si="10"/>
        <v>0</v>
      </c>
      <c r="BC23">
        <f t="shared" si="11"/>
        <v>1</v>
      </c>
      <c r="BD23">
        <f t="shared" si="12"/>
        <v>818</v>
      </c>
      <c r="BF23" s="13">
        <f t="shared" si="20"/>
        <v>2534</v>
      </c>
      <c r="BG23" s="145">
        <v>3202264.5</v>
      </c>
      <c r="BH23" s="149" t="str">
        <f t="shared" si="21"/>
        <v>0</v>
      </c>
      <c r="BI23" s="147">
        <f t="shared" si="13"/>
        <v>19213587</v>
      </c>
      <c r="BJ23" s="40">
        <f t="shared" si="22"/>
        <v>0</v>
      </c>
      <c r="BK23" s="38" t="str">
        <f t="shared" si="26"/>
        <v>100%</v>
      </c>
      <c r="BL23" s="39" t="str">
        <f t="shared" si="24"/>
        <v>0%</v>
      </c>
      <c r="BM23" s="150">
        <f t="shared" si="25"/>
        <v>3202264.5</v>
      </c>
    </row>
    <row r="24" spans="1:65" ht="12.75">
      <c r="A24" s="3" t="s">
        <v>422</v>
      </c>
      <c r="B24" s="3" t="s">
        <v>410</v>
      </c>
      <c r="C24" s="2" t="s">
        <v>31</v>
      </c>
      <c r="D24" s="3" t="s">
        <v>340</v>
      </c>
      <c r="E24" s="6">
        <v>38997</v>
      </c>
      <c r="F24" s="5">
        <v>6.714180041313309</v>
      </c>
      <c r="G24" s="26">
        <v>111</v>
      </c>
      <c r="H24" s="6">
        <v>304</v>
      </c>
      <c r="I24" s="21">
        <v>30</v>
      </c>
      <c r="K24" s="12">
        <f t="shared" si="14"/>
        <v>0.11534220581070338</v>
      </c>
      <c r="L24" s="12">
        <f t="shared" si="0"/>
        <v>0.35897633151268044</v>
      </c>
      <c r="M24" s="12">
        <f t="shared" si="1"/>
        <v>0.23365899941021104</v>
      </c>
      <c r="N24" s="12">
        <f t="shared" si="2"/>
        <v>0.1540374900633382</v>
      </c>
      <c r="O24" s="12">
        <f t="shared" si="3"/>
        <v>0.09434059030181809</v>
      </c>
      <c r="P24" s="12">
        <f t="shared" si="4"/>
        <v>0.030310023847988306</v>
      </c>
      <c r="Q24" s="12">
        <f t="shared" si="15"/>
        <v>0.01241121111880401</v>
      </c>
      <c r="R24" s="12">
        <f t="shared" si="16"/>
        <v>0.0009231479344564967</v>
      </c>
      <c r="S24" s="6">
        <v>4498</v>
      </c>
      <c r="T24" s="6">
        <v>13999</v>
      </c>
      <c r="U24" s="6">
        <v>9112</v>
      </c>
      <c r="V24" s="6">
        <v>6007</v>
      </c>
      <c r="W24" s="6">
        <v>3679</v>
      </c>
      <c r="X24" s="6">
        <v>1182</v>
      </c>
      <c r="Y24" s="6">
        <v>484</v>
      </c>
      <c r="Z24" s="6">
        <v>36</v>
      </c>
      <c r="AA24" s="6">
        <v>38997</v>
      </c>
      <c r="AC24" s="6">
        <v>16</v>
      </c>
      <c r="AD24" s="6">
        <v>32</v>
      </c>
      <c r="AE24" s="6">
        <v>22</v>
      </c>
      <c r="AF24" s="6">
        <v>14</v>
      </c>
      <c r="AG24" s="6">
        <v>19</v>
      </c>
      <c r="AH24" s="6">
        <v>2</v>
      </c>
      <c r="AI24" s="6">
        <v>4</v>
      </c>
      <c r="AJ24" s="6">
        <v>2</v>
      </c>
      <c r="AK24" s="6">
        <f t="shared" si="17"/>
        <v>111</v>
      </c>
      <c r="AL24" s="6"/>
      <c r="AM24">
        <v>-18</v>
      </c>
      <c r="AN24">
        <v>-6</v>
      </c>
      <c r="AO24">
        <v>15</v>
      </c>
      <c r="AP24">
        <v>1</v>
      </c>
      <c r="AQ24">
        <v>-13</v>
      </c>
      <c r="AR24">
        <v>-6</v>
      </c>
      <c r="AS24">
        <v>-2</v>
      </c>
      <c r="AT24">
        <v>1</v>
      </c>
      <c r="AU24">
        <f t="shared" si="18"/>
        <v>-28</v>
      </c>
      <c r="AV24">
        <f t="shared" si="19"/>
        <v>18</v>
      </c>
      <c r="AW24">
        <f t="shared" si="5"/>
        <v>6</v>
      </c>
      <c r="AX24">
        <f t="shared" si="6"/>
        <v>-15</v>
      </c>
      <c r="AY24">
        <f t="shared" si="7"/>
        <v>-1</v>
      </c>
      <c r="AZ24">
        <f t="shared" si="8"/>
        <v>13</v>
      </c>
      <c r="BA24">
        <f t="shared" si="9"/>
        <v>6</v>
      </c>
      <c r="BB24">
        <f t="shared" si="10"/>
        <v>2</v>
      </c>
      <c r="BC24">
        <f t="shared" si="11"/>
        <v>-1</v>
      </c>
      <c r="BD24">
        <f t="shared" si="12"/>
        <v>28</v>
      </c>
      <c r="BF24" s="13">
        <f t="shared" si="20"/>
        <v>139</v>
      </c>
      <c r="BG24" s="145">
        <v>154412.31466666667</v>
      </c>
      <c r="BH24" s="146">
        <f t="shared" si="21"/>
        <v>38603.07866666667</v>
      </c>
      <c r="BI24" s="147">
        <f t="shared" si="13"/>
        <v>926473.888</v>
      </c>
      <c r="BJ24" s="40">
        <f t="shared" si="22"/>
        <v>231618.472</v>
      </c>
      <c r="BK24" s="38">
        <f t="shared" si="26"/>
        <v>0.8</v>
      </c>
      <c r="BL24" s="39">
        <f t="shared" si="24"/>
        <v>0.2</v>
      </c>
      <c r="BM24" s="150">
        <f t="shared" si="25"/>
        <v>193015.39333333334</v>
      </c>
    </row>
    <row r="25" spans="1:65" ht="12.75">
      <c r="A25" s="3"/>
      <c r="B25" s="3" t="s">
        <v>408</v>
      </c>
      <c r="C25" s="2" t="s">
        <v>32</v>
      </c>
      <c r="D25" s="3" t="s">
        <v>343</v>
      </c>
      <c r="E25" s="6">
        <v>59673</v>
      </c>
      <c r="F25" s="5">
        <v>4.093533905758865</v>
      </c>
      <c r="G25" s="26">
        <v>120</v>
      </c>
      <c r="H25" s="6">
        <v>1586</v>
      </c>
      <c r="I25" s="21">
        <v>180</v>
      </c>
      <c r="K25" s="12">
        <f t="shared" si="14"/>
        <v>0.5862617934409197</v>
      </c>
      <c r="L25" s="12">
        <f t="shared" si="0"/>
        <v>0.14778878219630318</v>
      </c>
      <c r="M25" s="12">
        <f t="shared" si="1"/>
        <v>0.13679553566939823</v>
      </c>
      <c r="N25" s="12">
        <f t="shared" si="2"/>
        <v>0.07086957250347728</v>
      </c>
      <c r="O25" s="12">
        <f t="shared" si="3"/>
        <v>0.034487959378613445</v>
      </c>
      <c r="P25" s="12">
        <f t="shared" si="4"/>
        <v>0.013289092219261642</v>
      </c>
      <c r="Q25" s="12">
        <f t="shared" si="15"/>
        <v>0.009334204749216564</v>
      </c>
      <c r="R25" s="12">
        <f t="shared" si="16"/>
        <v>0.001173059842809981</v>
      </c>
      <c r="S25" s="6">
        <v>34984</v>
      </c>
      <c r="T25" s="6">
        <v>8819</v>
      </c>
      <c r="U25" s="6">
        <v>8163</v>
      </c>
      <c r="V25" s="6">
        <v>4229</v>
      </c>
      <c r="W25" s="6">
        <v>2058</v>
      </c>
      <c r="X25" s="6">
        <v>793</v>
      </c>
      <c r="Y25" s="6">
        <v>557</v>
      </c>
      <c r="Z25" s="6">
        <v>70</v>
      </c>
      <c r="AA25" s="6">
        <v>59673</v>
      </c>
      <c r="AC25" s="6">
        <v>-79</v>
      </c>
      <c r="AD25" s="6">
        <v>142</v>
      </c>
      <c r="AE25" s="6">
        <v>27</v>
      </c>
      <c r="AF25" s="6">
        <v>18</v>
      </c>
      <c r="AG25" s="6">
        <v>-1</v>
      </c>
      <c r="AH25" s="6">
        <v>2</v>
      </c>
      <c r="AI25" s="6">
        <v>6</v>
      </c>
      <c r="AJ25" s="6">
        <v>5</v>
      </c>
      <c r="AK25" s="6">
        <f t="shared" si="17"/>
        <v>120</v>
      </c>
      <c r="AL25" s="6"/>
      <c r="AM25">
        <v>34</v>
      </c>
      <c r="AN25">
        <v>0</v>
      </c>
      <c r="AO25">
        <v>16</v>
      </c>
      <c r="AP25">
        <v>0</v>
      </c>
      <c r="AQ25">
        <v>2</v>
      </c>
      <c r="AR25">
        <v>3</v>
      </c>
      <c r="AS25">
        <v>3</v>
      </c>
      <c r="AT25">
        <v>-2</v>
      </c>
      <c r="AU25">
        <f t="shared" si="18"/>
        <v>56</v>
      </c>
      <c r="AV25">
        <f t="shared" si="19"/>
        <v>-34</v>
      </c>
      <c r="AW25">
        <f t="shared" si="5"/>
        <v>0</v>
      </c>
      <c r="AX25">
        <f t="shared" si="6"/>
        <v>-16</v>
      </c>
      <c r="AY25">
        <f t="shared" si="7"/>
        <v>0</v>
      </c>
      <c r="AZ25">
        <f t="shared" si="8"/>
        <v>-2</v>
      </c>
      <c r="BA25">
        <f t="shared" si="9"/>
        <v>-3</v>
      </c>
      <c r="BB25">
        <f t="shared" si="10"/>
        <v>-3</v>
      </c>
      <c r="BC25">
        <f t="shared" si="11"/>
        <v>2</v>
      </c>
      <c r="BD25">
        <f t="shared" si="12"/>
        <v>-56</v>
      </c>
      <c r="BF25" s="13">
        <f t="shared" si="20"/>
        <v>64</v>
      </c>
      <c r="BG25" s="145">
        <v>110500.11333333339</v>
      </c>
      <c r="BH25" s="146" t="str">
        <f t="shared" si="21"/>
        <v>0</v>
      </c>
      <c r="BI25" s="147">
        <f t="shared" si="13"/>
        <v>663000.6800000003</v>
      </c>
      <c r="BJ25" s="40">
        <f t="shared" si="22"/>
        <v>0</v>
      </c>
      <c r="BK25" s="38" t="str">
        <f t="shared" si="26"/>
        <v>100%</v>
      </c>
      <c r="BL25" s="39" t="str">
        <f t="shared" si="24"/>
        <v>0%</v>
      </c>
      <c r="BM25" s="150">
        <f t="shared" si="25"/>
        <v>110500.11333333339</v>
      </c>
    </row>
    <row r="26" spans="1:65" ht="12.75">
      <c r="A26" s="3"/>
      <c r="B26" s="3" t="s">
        <v>408</v>
      </c>
      <c r="C26" s="2" t="s">
        <v>33</v>
      </c>
      <c r="D26" s="3" t="s">
        <v>343</v>
      </c>
      <c r="E26" s="6">
        <v>70219</v>
      </c>
      <c r="F26" s="5">
        <v>5.202566816403043</v>
      </c>
      <c r="G26" s="26">
        <v>353</v>
      </c>
      <c r="H26" s="6">
        <v>1461</v>
      </c>
      <c r="I26" s="21">
        <v>20</v>
      </c>
      <c r="K26" s="12">
        <f t="shared" si="14"/>
        <v>0.4457055782622937</v>
      </c>
      <c r="L26" s="12">
        <f t="shared" si="0"/>
        <v>0.2914026118287073</v>
      </c>
      <c r="M26" s="12">
        <f t="shared" si="1"/>
        <v>0.15938706048220566</v>
      </c>
      <c r="N26" s="12">
        <f t="shared" si="2"/>
        <v>0.06540964696164855</v>
      </c>
      <c r="O26" s="12">
        <f t="shared" si="3"/>
        <v>0.026104045913499196</v>
      </c>
      <c r="P26" s="12">
        <f t="shared" si="4"/>
        <v>0.007704467451829277</v>
      </c>
      <c r="Q26" s="12">
        <f t="shared" si="15"/>
        <v>0.0038451131460146113</v>
      </c>
      <c r="R26" s="12">
        <f t="shared" si="16"/>
        <v>0.0004414759538016776</v>
      </c>
      <c r="S26" s="6">
        <v>31297</v>
      </c>
      <c r="T26" s="6">
        <v>20462</v>
      </c>
      <c r="U26" s="6">
        <v>11192</v>
      </c>
      <c r="V26" s="6">
        <v>4593</v>
      </c>
      <c r="W26" s="6">
        <v>1833</v>
      </c>
      <c r="X26" s="6">
        <v>541</v>
      </c>
      <c r="Y26" s="6">
        <v>270</v>
      </c>
      <c r="Z26" s="6">
        <v>31</v>
      </c>
      <c r="AA26" s="6">
        <v>70219</v>
      </c>
      <c r="AC26" s="6">
        <v>267</v>
      </c>
      <c r="AD26" s="6">
        <v>72</v>
      </c>
      <c r="AE26" s="6">
        <v>-2</v>
      </c>
      <c r="AF26" s="6">
        <v>7</v>
      </c>
      <c r="AG26" s="6">
        <v>4</v>
      </c>
      <c r="AH26" s="6">
        <v>0</v>
      </c>
      <c r="AI26" s="6">
        <v>4</v>
      </c>
      <c r="AJ26" s="6">
        <v>1</v>
      </c>
      <c r="AK26" s="6">
        <f t="shared" si="17"/>
        <v>353</v>
      </c>
      <c r="AL26" s="6"/>
      <c r="AM26">
        <v>-8</v>
      </c>
      <c r="AN26">
        <v>-35</v>
      </c>
      <c r="AO26">
        <v>-20</v>
      </c>
      <c r="AP26">
        <v>-3</v>
      </c>
      <c r="AQ26">
        <v>-12</v>
      </c>
      <c r="AR26">
        <v>-1</v>
      </c>
      <c r="AS26">
        <v>-1</v>
      </c>
      <c r="AT26">
        <v>0</v>
      </c>
      <c r="AU26">
        <f t="shared" si="18"/>
        <v>-80</v>
      </c>
      <c r="AV26">
        <f t="shared" si="19"/>
        <v>8</v>
      </c>
      <c r="AW26">
        <f t="shared" si="5"/>
        <v>35</v>
      </c>
      <c r="AX26">
        <f t="shared" si="6"/>
        <v>20</v>
      </c>
      <c r="AY26">
        <f t="shared" si="7"/>
        <v>3</v>
      </c>
      <c r="AZ26">
        <f t="shared" si="8"/>
        <v>12</v>
      </c>
      <c r="BA26">
        <f t="shared" si="9"/>
        <v>1</v>
      </c>
      <c r="BB26">
        <f t="shared" si="10"/>
        <v>1</v>
      </c>
      <c r="BC26">
        <f t="shared" si="11"/>
        <v>0</v>
      </c>
      <c r="BD26">
        <f t="shared" si="12"/>
        <v>80</v>
      </c>
      <c r="BF26" s="13">
        <f t="shared" si="20"/>
        <v>433</v>
      </c>
      <c r="BG26" s="145">
        <v>466147.3666666667</v>
      </c>
      <c r="BH26" s="146" t="str">
        <f t="shared" si="21"/>
        <v>0</v>
      </c>
      <c r="BI26" s="147">
        <f t="shared" si="13"/>
        <v>2796884.2</v>
      </c>
      <c r="BJ26" s="40">
        <f t="shared" si="22"/>
        <v>0</v>
      </c>
      <c r="BK26" s="38" t="str">
        <f t="shared" si="26"/>
        <v>100%</v>
      </c>
      <c r="BL26" s="39" t="str">
        <f t="shared" si="24"/>
        <v>0%</v>
      </c>
      <c r="BM26" s="150">
        <f t="shared" si="25"/>
        <v>466147.3666666667</v>
      </c>
    </row>
    <row r="27" spans="1:65" ht="12.75">
      <c r="A27" s="3" t="s">
        <v>409</v>
      </c>
      <c r="B27" s="3" t="s">
        <v>410</v>
      </c>
      <c r="C27" s="2" t="s">
        <v>34</v>
      </c>
      <c r="D27" s="3" t="s">
        <v>340</v>
      </c>
      <c r="E27" s="6">
        <v>34208</v>
      </c>
      <c r="F27" s="5">
        <v>4.966659277452345</v>
      </c>
      <c r="G27" s="26">
        <v>214</v>
      </c>
      <c r="H27" s="6">
        <v>939</v>
      </c>
      <c r="I27" s="21">
        <v>40</v>
      </c>
      <c r="K27" s="12">
        <f t="shared" si="14"/>
        <v>0.6253800280636108</v>
      </c>
      <c r="L27" s="12">
        <f t="shared" si="0"/>
        <v>0.15619153414405987</v>
      </c>
      <c r="M27" s="12">
        <f t="shared" si="1"/>
        <v>0.11283910196445276</v>
      </c>
      <c r="N27" s="12">
        <f t="shared" si="2"/>
        <v>0.06331852198316183</v>
      </c>
      <c r="O27" s="12">
        <f t="shared" si="3"/>
        <v>0.02949602432179607</v>
      </c>
      <c r="P27" s="12">
        <f t="shared" si="4"/>
        <v>0.008711412535079514</v>
      </c>
      <c r="Q27" s="12">
        <f t="shared" si="15"/>
        <v>0.003537184284377923</v>
      </c>
      <c r="R27" s="12">
        <f t="shared" si="16"/>
        <v>0.0005261927034611787</v>
      </c>
      <c r="S27" s="6">
        <v>21393</v>
      </c>
      <c r="T27" s="6">
        <v>5343</v>
      </c>
      <c r="U27" s="6">
        <v>3860</v>
      </c>
      <c r="V27" s="6">
        <v>2166</v>
      </c>
      <c r="W27" s="6">
        <v>1009</v>
      </c>
      <c r="X27" s="6">
        <v>298</v>
      </c>
      <c r="Y27" s="6">
        <v>121</v>
      </c>
      <c r="Z27" s="6">
        <v>18</v>
      </c>
      <c r="AA27" s="6">
        <v>34208</v>
      </c>
      <c r="AC27" s="6">
        <v>64</v>
      </c>
      <c r="AD27" s="6">
        <v>52</v>
      </c>
      <c r="AE27" s="6">
        <v>57</v>
      </c>
      <c r="AF27" s="6">
        <v>27</v>
      </c>
      <c r="AG27" s="6">
        <v>6</v>
      </c>
      <c r="AH27" s="6">
        <v>9</v>
      </c>
      <c r="AI27" s="6">
        <v>-1</v>
      </c>
      <c r="AJ27" s="6">
        <v>0</v>
      </c>
      <c r="AK27" s="6">
        <f t="shared" si="17"/>
        <v>214</v>
      </c>
      <c r="AL27" s="6"/>
      <c r="AM27">
        <v>63</v>
      </c>
      <c r="AN27">
        <v>30</v>
      </c>
      <c r="AO27">
        <v>3</v>
      </c>
      <c r="AP27">
        <v>5</v>
      </c>
      <c r="AQ27">
        <v>7</v>
      </c>
      <c r="AR27">
        <v>-3</v>
      </c>
      <c r="AS27">
        <v>-1</v>
      </c>
      <c r="AT27">
        <v>1</v>
      </c>
      <c r="AU27">
        <f t="shared" si="18"/>
        <v>105</v>
      </c>
      <c r="AV27">
        <f t="shared" si="19"/>
        <v>-63</v>
      </c>
      <c r="AW27">
        <f t="shared" si="5"/>
        <v>-30</v>
      </c>
      <c r="AX27">
        <f t="shared" si="6"/>
        <v>-3</v>
      </c>
      <c r="AY27">
        <f t="shared" si="7"/>
        <v>-5</v>
      </c>
      <c r="AZ27">
        <f t="shared" si="8"/>
        <v>-7</v>
      </c>
      <c r="BA27">
        <f t="shared" si="9"/>
        <v>3</v>
      </c>
      <c r="BB27">
        <f t="shared" si="10"/>
        <v>1</v>
      </c>
      <c r="BC27">
        <f t="shared" si="11"/>
        <v>-1</v>
      </c>
      <c r="BD27">
        <f t="shared" si="12"/>
        <v>-105</v>
      </c>
      <c r="BF27" s="13">
        <f t="shared" si="20"/>
        <v>109</v>
      </c>
      <c r="BG27" s="145">
        <v>117312.42133333333</v>
      </c>
      <c r="BH27" s="146">
        <f t="shared" si="21"/>
        <v>29328.105333333333</v>
      </c>
      <c r="BI27" s="147">
        <f t="shared" si="13"/>
        <v>703874.5279999999</v>
      </c>
      <c r="BJ27" s="40">
        <f t="shared" si="22"/>
        <v>175968.63199999998</v>
      </c>
      <c r="BK27" s="38">
        <f t="shared" si="26"/>
        <v>0.8</v>
      </c>
      <c r="BL27" s="39">
        <f t="shared" si="24"/>
        <v>0.2</v>
      </c>
      <c r="BM27" s="150">
        <f t="shared" si="25"/>
        <v>146640.52666666667</v>
      </c>
    </row>
    <row r="28" spans="1:65" ht="12.75">
      <c r="A28" s="3"/>
      <c r="B28" s="3" t="s">
        <v>408</v>
      </c>
      <c r="C28" s="2" t="s">
        <v>35</v>
      </c>
      <c r="D28" s="3" t="s">
        <v>343</v>
      </c>
      <c r="E28" s="6">
        <v>121142</v>
      </c>
      <c r="F28" s="5">
        <v>4.784859065393985</v>
      </c>
      <c r="G28" s="26">
        <v>466</v>
      </c>
      <c r="H28" s="6">
        <v>2980</v>
      </c>
      <c r="I28" s="21">
        <v>90</v>
      </c>
      <c r="K28" s="12">
        <f t="shared" si="14"/>
        <v>0.5192831553053442</v>
      </c>
      <c r="L28" s="12">
        <f t="shared" si="0"/>
        <v>0.16999058955605817</v>
      </c>
      <c r="M28" s="12">
        <f t="shared" si="1"/>
        <v>0.1494857274933549</v>
      </c>
      <c r="N28" s="12">
        <f t="shared" si="2"/>
        <v>0.08395106569150254</v>
      </c>
      <c r="O28" s="12">
        <f t="shared" si="3"/>
        <v>0.043188984827722834</v>
      </c>
      <c r="P28" s="12">
        <f t="shared" si="4"/>
        <v>0.01764045500321936</v>
      </c>
      <c r="Q28" s="12">
        <f t="shared" si="15"/>
        <v>0.014586188109821532</v>
      </c>
      <c r="R28" s="12">
        <f t="shared" si="16"/>
        <v>0.0018738340129765068</v>
      </c>
      <c r="S28" s="6">
        <v>62907</v>
      </c>
      <c r="T28" s="6">
        <v>20593</v>
      </c>
      <c r="U28" s="6">
        <v>18109</v>
      </c>
      <c r="V28" s="6">
        <v>10170</v>
      </c>
      <c r="W28" s="6">
        <v>5232</v>
      </c>
      <c r="X28" s="6">
        <v>2137</v>
      </c>
      <c r="Y28" s="6">
        <v>1767</v>
      </c>
      <c r="Z28" s="6">
        <v>227</v>
      </c>
      <c r="AA28" s="6">
        <v>121142</v>
      </c>
      <c r="AC28" s="6">
        <v>163</v>
      </c>
      <c r="AD28" s="6">
        <v>178</v>
      </c>
      <c r="AE28" s="6">
        <v>49</v>
      </c>
      <c r="AF28" s="6">
        <v>20</v>
      </c>
      <c r="AG28" s="6">
        <v>32</v>
      </c>
      <c r="AH28" s="6">
        <v>18</v>
      </c>
      <c r="AI28" s="6">
        <v>6</v>
      </c>
      <c r="AJ28" s="6">
        <v>0</v>
      </c>
      <c r="AK28" s="6">
        <f t="shared" si="17"/>
        <v>466</v>
      </c>
      <c r="AL28" s="6"/>
      <c r="AM28">
        <v>-71</v>
      </c>
      <c r="AN28">
        <v>-46</v>
      </c>
      <c r="AO28">
        <v>-42</v>
      </c>
      <c r="AP28">
        <v>0</v>
      </c>
      <c r="AQ28">
        <v>-8</v>
      </c>
      <c r="AR28">
        <v>1</v>
      </c>
      <c r="AS28">
        <v>-3</v>
      </c>
      <c r="AT28">
        <v>-4</v>
      </c>
      <c r="AU28">
        <f t="shared" si="18"/>
        <v>-173</v>
      </c>
      <c r="AV28">
        <f t="shared" si="19"/>
        <v>71</v>
      </c>
      <c r="AW28">
        <f t="shared" si="5"/>
        <v>46</v>
      </c>
      <c r="AX28">
        <f t="shared" si="6"/>
        <v>42</v>
      </c>
      <c r="AY28">
        <f t="shared" si="7"/>
        <v>0</v>
      </c>
      <c r="AZ28">
        <f t="shared" si="8"/>
        <v>8</v>
      </c>
      <c r="BA28">
        <f t="shared" si="9"/>
        <v>-1</v>
      </c>
      <c r="BB28">
        <f t="shared" si="10"/>
        <v>3</v>
      </c>
      <c r="BC28">
        <f t="shared" si="11"/>
        <v>4</v>
      </c>
      <c r="BD28">
        <f t="shared" si="12"/>
        <v>173</v>
      </c>
      <c r="BF28" s="13">
        <f t="shared" si="20"/>
        <v>639</v>
      </c>
      <c r="BG28" s="145">
        <v>759268.5066666668</v>
      </c>
      <c r="BH28" s="146" t="str">
        <f t="shared" si="21"/>
        <v>0</v>
      </c>
      <c r="BI28" s="147">
        <f t="shared" si="13"/>
        <v>4555611.040000001</v>
      </c>
      <c r="BJ28" s="40">
        <f t="shared" si="22"/>
        <v>0</v>
      </c>
      <c r="BK28" s="38" t="str">
        <f t="shared" si="26"/>
        <v>100%</v>
      </c>
      <c r="BL28" s="39" t="str">
        <f t="shared" si="24"/>
        <v>0%</v>
      </c>
      <c r="BM28" s="150">
        <f t="shared" si="25"/>
        <v>759268.5066666668</v>
      </c>
    </row>
    <row r="29" spans="1:65" ht="12.75">
      <c r="A29" s="3" t="s">
        <v>423</v>
      </c>
      <c r="B29" s="3" t="s">
        <v>410</v>
      </c>
      <c r="C29" s="2" t="s">
        <v>36</v>
      </c>
      <c r="D29" s="3" t="s">
        <v>340</v>
      </c>
      <c r="E29" s="6">
        <v>28154</v>
      </c>
      <c r="F29" s="5">
        <v>5.614481334237358</v>
      </c>
      <c r="G29" s="26">
        <v>174</v>
      </c>
      <c r="H29" s="6">
        <v>450</v>
      </c>
      <c r="I29" s="21">
        <v>30</v>
      </c>
      <c r="K29" s="12">
        <f t="shared" si="14"/>
        <v>0.48820771471194147</v>
      </c>
      <c r="L29" s="12">
        <f t="shared" si="0"/>
        <v>0.20068196348653833</v>
      </c>
      <c r="M29" s="12">
        <f t="shared" si="1"/>
        <v>0.20686225758329188</v>
      </c>
      <c r="N29" s="12">
        <f t="shared" si="2"/>
        <v>0.0671662996377069</v>
      </c>
      <c r="O29" s="12">
        <f t="shared" si="3"/>
        <v>0.026781274419265467</v>
      </c>
      <c r="P29" s="12">
        <f t="shared" si="4"/>
        <v>0.007032748454926476</v>
      </c>
      <c r="Q29" s="12">
        <f t="shared" si="15"/>
        <v>0.0028059955956524826</v>
      </c>
      <c r="R29" s="12">
        <f t="shared" si="16"/>
        <v>0.0004617461106769908</v>
      </c>
      <c r="S29" s="6">
        <v>13745</v>
      </c>
      <c r="T29" s="6">
        <v>5650</v>
      </c>
      <c r="U29" s="6">
        <v>5824</v>
      </c>
      <c r="V29" s="6">
        <v>1891</v>
      </c>
      <c r="W29" s="6">
        <v>754</v>
      </c>
      <c r="X29" s="6">
        <v>198</v>
      </c>
      <c r="Y29" s="6">
        <v>79</v>
      </c>
      <c r="Z29" s="6">
        <v>13</v>
      </c>
      <c r="AA29" s="6">
        <v>28154</v>
      </c>
      <c r="AC29" s="6">
        <v>99</v>
      </c>
      <c r="AD29" s="6">
        <v>23</v>
      </c>
      <c r="AE29" s="6">
        <v>18</v>
      </c>
      <c r="AF29" s="6">
        <v>23</v>
      </c>
      <c r="AG29" s="6">
        <v>11</v>
      </c>
      <c r="AH29" s="6">
        <v>0</v>
      </c>
      <c r="AI29" s="6">
        <v>0</v>
      </c>
      <c r="AJ29" s="6">
        <v>0</v>
      </c>
      <c r="AK29" s="6">
        <f t="shared" si="17"/>
        <v>174</v>
      </c>
      <c r="AL29" s="6"/>
      <c r="AM29">
        <v>10</v>
      </c>
      <c r="AN29">
        <v>2</v>
      </c>
      <c r="AO29">
        <v>1</v>
      </c>
      <c r="AP29">
        <v>0</v>
      </c>
      <c r="AQ29">
        <v>-4</v>
      </c>
      <c r="AR29">
        <v>0</v>
      </c>
      <c r="AS29">
        <v>0</v>
      </c>
      <c r="AT29">
        <v>0</v>
      </c>
      <c r="AU29">
        <f t="shared" si="18"/>
        <v>9</v>
      </c>
      <c r="AV29">
        <f t="shared" si="19"/>
        <v>-10</v>
      </c>
      <c r="AW29">
        <f t="shared" si="5"/>
        <v>-2</v>
      </c>
      <c r="AX29">
        <f t="shared" si="6"/>
        <v>-1</v>
      </c>
      <c r="AY29">
        <f t="shared" si="7"/>
        <v>0</v>
      </c>
      <c r="AZ29">
        <f t="shared" si="8"/>
        <v>4</v>
      </c>
      <c r="BA29">
        <f t="shared" si="9"/>
        <v>0</v>
      </c>
      <c r="BB29">
        <f t="shared" si="10"/>
        <v>0</v>
      </c>
      <c r="BC29">
        <f t="shared" si="11"/>
        <v>0</v>
      </c>
      <c r="BD29">
        <f t="shared" si="12"/>
        <v>-9</v>
      </c>
      <c r="BF29" s="13">
        <f t="shared" si="20"/>
        <v>165</v>
      </c>
      <c r="BG29" s="145">
        <v>152109.5626666667</v>
      </c>
      <c r="BH29" s="146">
        <f t="shared" si="21"/>
        <v>38027.39066666667</v>
      </c>
      <c r="BI29" s="147">
        <f t="shared" si="13"/>
        <v>912657.3760000002</v>
      </c>
      <c r="BJ29" s="40">
        <f t="shared" si="22"/>
        <v>228164.34400000004</v>
      </c>
      <c r="BK29" s="38">
        <f t="shared" si="26"/>
        <v>0.8</v>
      </c>
      <c r="BL29" s="39">
        <f t="shared" si="24"/>
        <v>0.2</v>
      </c>
      <c r="BM29" s="150">
        <f t="shared" si="25"/>
        <v>190136.95333333337</v>
      </c>
    </row>
    <row r="30" spans="1:65" ht="12.75">
      <c r="A30" s="3"/>
      <c r="B30" s="3" t="s">
        <v>420</v>
      </c>
      <c r="C30" s="2" t="s">
        <v>37</v>
      </c>
      <c r="D30" s="3" t="s">
        <v>345</v>
      </c>
      <c r="E30" s="6">
        <v>85574</v>
      </c>
      <c r="F30" s="5">
        <v>8.554240737071893</v>
      </c>
      <c r="G30" s="26">
        <v>504</v>
      </c>
      <c r="H30" s="6">
        <v>978</v>
      </c>
      <c r="I30" s="21">
        <v>250</v>
      </c>
      <c r="K30" s="12">
        <f t="shared" si="14"/>
        <v>0.18641176058148504</v>
      </c>
      <c r="L30" s="12">
        <f t="shared" si="0"/>
        <v>0.2109051814803562</v>
      </c>
      <c r="M30" s="12">
        <f t="shared" si="1"/>
        <v>0.2712856708813425</v>
      </c>
      <c r="N30" s="12">
        <f t="shared" si="2"/>
        <v>0.18155047093743426</v>
      </c>
      <c r="O30" s="12">
        <f t="shared" si="3"/>
        <v>0.0909388365625073</v>
      </c>
      <c r="P30" s="12">
        <f t="shared" si="4"/>
        <v>0.039965410054455794</v>
      </c>
      <c r="Q30" s="12">
        <f t="shared" si="15"/>
        <v>0.017505317035548182</v>
      </c>
      <c r="R30" s="12">
        <f t="shared" si="16"/>
        <v>0.0014373524668707786</v>
      </c>
      <c r="S30" s="6">
        <v>15952</v>
      </c>
      <c r="T30" s="6">
        <v>18048</v>
      </c>
      <c r="U30" s="6">
        <v>23215</v>
      </c>
      <c r="V30" s="6">
        <v>15536</v>
      </c>
      <c r="W30" s="6">
        <v>7782</v>
      </c>
      <c r="X30" s="6">
        <v>3420</v>
      </c>
      <c r="Y30" s="6">
        <v>1498</v>
      </c>
      <c r="Z30" s="6">
        <v>123</v>
      </c>
      <c r="AA30" s="6">
        <v>85574</v>
      </c>
      <c r="AC30" s="6">
        <v>262</v>
      </c>
      <c r="AD30" s="6">
        <v>93</v>
      </c>
      <c r="AE30" s="6">
        <v>51</v>
      </c>
      <c r="AF30" s="6">
        <v>30</v>
      </c>
      <c r="AG30" s="6">
        <v>49</v>
      </c>
      <c r="AH30" s="6">
        <v>4</v>
      </c>
      <c r="AI30" s="6">
        <v>14</v>
      </c>
      <c r="AJ30" s="6">
        <v>1</v>
      </c>
      <c r="AK30" s="6">
        <f t="shared" si="17"/>
        <v>504</v>
      </c>
      <c r="AL30" s="6"/>
      <c r="AM30">
        <v>37</v>
      </c>
      <c r="AN30">
        <v>-33</v>
      </c>
      <c r="AO30">
        <v>-34</v>
      </c>
      <c r="AP30">
        <v>-14</v>
      </c>
      <c r="AQ30">
        <v>-3</v>
      </c>
      <c r="AR30">
        <v>-12</v>
      </c>
      <c r="AS30">
        <v>9</v>
      </c>
      <c r="AT30">
        <v>-1</v>
      </c>
      <c r="AU30">
        <f t="shared" si="18"/>
        <v>-51</v>
      </c>
      <c r="AV30">
        <f t="shared" si="19"/>
        <v>-37</v>
      </c>
      <c r="AW30">
        <f t="shared" si="5"/>
        <v>33</v>
      </c>
      <c r="AX30">
        <f t="shared" si="6"/>
        <v>34</v>
      </c>
      <c r="AY30">
        <f t="shared" si="7"/>
        <v>14</v>
      </c>
      <c r="AZ30">
        <f t="shared" si="8"/>
        <v>3</v>
      </c>
      <c r="BA30">
        <f t="shared" si="9"/>
        <v>12</v>
      </c>
      <c r="BB30">
        <f t="shared" si="10"/>
        <v>-9</v>
      </c>
      <c r="BC30">
        <f t="shared" si="11"/>
        <v>1</v>
      </c>
      <c r="BD30">
        <f t="shared" si="12"/>
        <v>51</v>
      </c>
      <c r="BF30" s="13">
        <f t="shared" si="20"/>
        <v>555</v>
      </c>
      <c r="BG30" s="145">
        <v>671476.0866666667</v>
      </c>
      <c r="BH30" s="146" t="str">
        <f t="shared" si="21"/>
        <v>0</v>
      </c>
      <c r="BI30" s="147">
        <f t="shared" si="13"/>
        <v>4028856.52</v>
      </c>
      <c r="BJ30" s="40">
        <f t="shared" si="22"/>
        <v>0</v>
      </c>
      <c r="BK30" s="38" t="str">
        <f t="shared" si="26"/>
        <v>100%</v>
      </c>
      <c r="BL30" s="39" t="str">
        <f t="shared" si="24"/>
        <v>0%</v>
      </c>
      <c r="BM30" s="150">
        <f t="shared" si="25"/>
        <v>671476.0866666667</v>
      </c>
    </row>
    <row r="31" spans="1:65" ht="12.75">
      <c r="A31" s="3"/>
      <c r="B31" s="3" t="s">
        <v>406</v>
      </c>
      <c r="C31" s="2" t="s">
        <v>38</v>
      </c>
      <c r="D31" s="3" t="s">
        <v>344</v>
      </c>
      <c r="E31" s="6">
        <v>46667</v>
      </c>
      <c r="F31" s="5">
        <v>8.285518003483707</v>
      </c>
      <c r="G31" s="26">
        <v>409</v>
      </c>
      <c r="H31" s="6">
        <v>504</v>
      </c>
      <c r="I31" s="21">
        <v>170</v>
      </c>
      <c r="K31" s="12">
        <f t="shared" si="14"/>
        <v>0.03805687102234984</v>
      </c>
      <c r="L31" s="12">
        <f t="shared" si="0"/>
        <v>0.09113506332097628</v>
      </c>
      <c r="M31" s="12">
        <f t="shared" si="1"/>
        <v>0.37388304369254505</v>
      </c>
      <c r="N31" s="12">
        <f t="shared" si="2"/>
        <v>0.18700580710137785</v>
      </c>
      <c r="O31" s="12">
        <f t="shared" si="3"/>
        <v>0.16334883322261984</v>
      </c>
      <c r="P31" s="12">
        <f t="shared" si="4"/>
        <v>0.09644931107634945</v>
      </c>
      <c r="Q31" s="12">
        <f t="shared" si="15"/>
        <v>0.04480682280840851</v>
      </c>
      <c r="R31" s="12">
        <f t="shared" si="16"/>
        <v>0.005314247755373176</v>
      </c>
      <c r="S31" s="6">
        <v>1776</v>
      </c>
      <c r="T31" s="6">
        <v>4253</v>
      </c>
      <c r="U31" s="6">
        <v>17448</v>
      </c>
      <c r="V31" s="6">
        <v>8727</v>
      </c>
      <c r="W31" s="6">
        <v>7623</v>
      </c>
      <c r="X31" s="6">
        <v>4501</v>
      </c>
      <c r="Y31" s="6">
        <v>2091</v>
      </c>
      <c r="Z31" s="6">
        <v>248</v>
      </c>
      <c r="AA31" s="6">
        <v>46667</v>
      </c>
      <c r="AC31" s="6">
        <v>10</v>
      </c>
      <c r="AD31" s="6">
        <v>52</v>
      </c>
      <c r="AE31" s="6">
        <v>88</v>
      </c>
      <c r="AF31" s="6">
        <v>120</v>
      </c>
      <c r="AG31" s="6">
        <v>56</v>
      </c>
      <c r="AH31" s="6">
        <v>62</v>
      </c>
      <c r="AI31" s="6">
        <v>22</v>
      </c>
      <c r="AJ31" s="6">
        <v>-1</v>
      </c>
      <c r="AK31" s="6">
        <f t="shared" si="17"/>
        <v>409</v>
      </c>
      <c r="AL31" s="6"/>
      <c r="AM31">
        <v>0</v>
      </c>
      <c r="AN31">
        <v>-21</v>
      </c>
      <c r="AO31">
        <v>21</v>
      </c>
      <c r="AP31">
        <v>-9</v>
      </c>
      <c r="AQ31">
        <v>-6</v>
      </c>
      <c r="AR31">
        <v>5</v>
      </c>
      <c r="AS31">
        <v>2</v>
      </c>
      <c r="AT31">
        <v>-4</v>
      </c>
      <c r="AU31">
        <f t="shared" si="18"/>
        <v>-12</v>
      </c>
      <c r="AV31">
        <f t="shared" si="19"/>
        <v>0</v>
      </c>
      <c r="AW31">
        <f t="shared" si="5"/>
        <v>21</v>
      </c>
      <c r="AX31">
        <f t="shared" si="6"/>
        <v>-21</v>
      </c>
      <c r="AY31">
        <f t="shared" si="7"/>
        <v>9</v>
      </c>
      <c r="AZ31">
        <f t="shared" si="8"/>
        <v>6</v>
      </c>
      <c r="BA31">
        <f t="shared" si="9"/>
        <v>-5</v>
      </c>
      <c r="BB31">
        <f t="shared" si="10"/>
        <v>-2</v>
      </c>
      <c r="BC31">
        <f t="shared" si="11"/>
        <v>4</v>
      </c>
      <c r="BD31">
        <f t="shared" si="12"/>
        <v>12</v>
      </c>
      <c r="BF31" s="13">
        <f t="shared" si="20"/>
        <v>421</v>
      </c>
      <c r="BG31" s="145">
        <v>646849.4333333333</v>
      </c>
      <c r="BH31" s="146" t="str">
        <f t="shared" si="21"/>
        <v>0</v>
      </c>
      <c r="BI31" s="147">
        <f t="shared" si="13"/>
        <v>3881096.6</v>
      </c>
      <c r="BJ31" s="40">
        <f t="shared" si="22"/>
        <v>0</v>
      </c>
      <c r="BK31" s="38" t="str">
        <f t="shared" si="26"/>
        <v>100%</v>
      </c>
      <c r="BL31" s="39" t="str">
        <f t="shared" si="24"/>
        <v>0%</v>
      </c>
      <c r="BM31" s="150">
        <f t="shared" si="25"/>
        <v>646849.4333333333</v>
      </c>
    </row>
    <row r="32" spans="1:65" ht="12.75">
      <c r="A32" s="3"/>
      <c r="B32" s="3" t="s">
        <v>417</v>
      </c>
      <c r="C32" s="2" t="s">
        <v>39</v>
      </c>
      <c r="D32" s="3" t="s">
        <v>347</v>
      </c>
      <c r="E32" s="6">
        <v>208508</v>
      </c>
      <c r="F32" s="5">
        <v>4.966528104706098</v>
      </c>
      <c r="G32" s="26">
        <v>924</v>
      </c>
      <c r="H32" s="6">
        <v>5757</v>
      </c>
      <c r="I32" s="21">
        <v>310</v>
      </c>
      <c r="K32" s="12">
        <f t="shared" si="14"/>
        <v>0.4283240930803614</v>
      </c>
      <c r="L32" s="12">
        <f t="shared" si="0"/>
        <v>0.20903274694496135</v>
      </c>
      <c r="M32" s="12">
        <f t="shared" si="1"/>
        <v>0.18293302894852956</v>
      </c>
      <c r="N32" s="12">
        <f t="shared" si="2"/>
        <v>0.08032305714888638</v>
      </c>
      <c r="O32" s="12">
        <f t="shared" si="3"/>
        <v>0.05499069580064074</v>
      </c>
      <c r="P32" s="12">
        <f t="shared" si="4"/>
        <v>0.026430640550962073</v>
      </c>
      <c r="Q32" s="12">
        <f t="shared" si="15"/>
        <v>0.01654612772651409</v>
      </c>
      <c r="R32" s="12">
        <f t="shared" si="16"/>
        <v>0.0014196097991443974</v>
      </c>
      <c r="S32" s="6">
        <v>89309</v>
      </c>
      <c r="T32" s="6">
        <v>43585</v>
      </c>
      <c r="U32" s="6">
        <v>38143</v>
      </c>
      <c r="V32" s="6">
        <v>16748</v>
      </c>
      <c r="W32" s="6">
        <v>11466</v>
      </c>
      <c r="X32" s="6">
        <v>5511</v>
      </c>
      <c r="Y32" s="6">
        <v>3450</v>
      </c>
      <c r="Z32" s="6">
        <v>296</v>
      </c>
      <c r="AA32" s="6">
        <v>208508</v>
      </c>
      <c r="AC32" s="6">
        <v>453</v>
      </c>
      <c r="AD32" s="6">
        <v>225</v>
      </c>
      <c r="AE32" s="6">
        <v>163</v>
      </c>
      <c r="AF32" s="6">
        <v>36</v>
      </c>
      <c r="AG32" s="6">
        <v>35</v>
      </c>
      <c r="AH32" s="6">
        <v>25</v>
      </c>
      <c r="AI32" s="6">
        <v>-15</v>
      </c>
      <c r="AJ32" s="6">
        <v>2</v>
      </c>
      <c r="AK32" s="6">
        <f t="shared" si="17"/>
        <v>924</v>
      </c>
      <c r="AL32" s="6"/>
      <c r="AM32">
        <v>-767</v>
      </c>
      <c r="AN32">
        <v>-393</v>
      </c>
      <c r="AO32">
        <v>-281</v>
      </c>
      <c r="AP32">
        <v>-26</v>
      </c>
      <c r="AQ32">
        <v>-33</v>
      </c>
      <c r="AR32">
        <v>-28</v>
      </c>
      <c r="AS32">
        <v>-16</v>
      </c>
      <c r="AT32">
        <v>-1</v>
      </c>
      <c r="AU32">
        <f t="shared" si="18"/>
        <v>-1545</v>
      </c>
      <c r="AV32">
        <f t="shared" si="19"/>
        <v>767</v>
      </c>
      <c r="AW32">
        <f t="shared" si="5"/>
        <v>393</v>
      </c>
      <c r="AX32">
        <f t="shared" si="6"/>
        <v>281</v>
      </c>
      <c r="AY32">
        <f t="shared" si="7"/>
        <v>26</v>
      </c>
      <c r="AZ32">
        <f t="shared" si="8"/>
        <v>33</v>
      </c>
      <c r="BA32">
        <f t="shared" si="9"/>
        <v>28</v>
      </c>
      <c r="BB32">
        <f t="shared" si="10"/>
        <v>16</v>
      </c>
      <c r="BC32">
        <f t="shared" si="11"/>
        <v>1</v>
      </c>
      <c r="BD32">
        <f t="shared" si="12"/>
        <v>1545</v>
      </c>
      <c r="BF32" s="13">
        <f t="shared" si="20"/>
        <v>2469</v>
      </c>
      <c r="BG32" s="145">
        <v>2760423.96</v>
      </c>
      <c r="BH32" s="146" t="str">
        <f t="shared" si="21"/>
        <v>0</v>
      </c>
      <c r="BI32" s="147">
        <f t="shared" si="13"/>
        <v>16562543.76</v>
      </c>
      <c r="BJ32" s="40">
        <f t="shared" si="22"/>
        <v>0</v>
      </c>
      <c r="BK32" s="38" t="str">
        <f t="shared" si="26"/>
        <v>100%</v>
      </c>
      <c r="BL32" s="39" t="str">
        <f t="shared" si="24"/>
        <v>0%</v>
      </c>
      <c r="BM32" s="150">
        <f t="shared" si="25"/>
        <v>2760423.96</v>
      </c>
    </row>
    <row r="33" spans="1:65" ht="12.75">
      <c r="A33" s="3" t="s">
        <v>418</v>
      </c>
      <c r="B33" s="3" t="s">
        <v>415</v>
      </c>
      <c r="C33" s="2" t="s">
        <v>40</v>
      </c>
      <c r="D33" s="3" t="s">
        <v>339</v>
      </c>
      <c r="E33" s="6">
        <v>61754</v>
      </c>
      <c r="F33" s="5">
        <v>8.068796543016605</v>
      </c>
      <c r="G33" s="26">
        <v>511</v>
      </c>
      <c r="H33" s="6">
        <v>827</v>
      </c>
      <c r="I33" s="21">
        <v>130</v>
      </c>
      <c r="K33" s="12">
        <f t="shared" si="14"/>
        <v>0.09228551996631797</v>
      </c>
      <c r="L33" s="12">
        <f t="shared" si="0"/>
        <v>0.2587200829096091</v>
      </c>
      <c r="M33" s="12">
        <f t="shared" si="1"/>
        <v>0.29687145771933804</v>
      </c>
      <c r="N33" s="12">
        <f t="shared" si="2"/>
        <v>0.1418693525925446</v>
      </c>
      <c r="O33" s="12">
        <f t="shared" si="3"/>
        <v>0.10966091265343135</v>
      </c>
      <c r="P33" s="12">
        <f t="shared" si="4"/>
        <v>0.06282993814165884</v>
      </c>
      <c r="Q33" s="12">
        <f t="shared" si="15"/>
        <v>0.03441072643067655</v>
      </c>
      <c r="R33" s="12">
        <f t="shared" si="16"/>
        <v>0.0033520095864235516</v>
      </c>
      <c r="S33" s="6">
        <v>5699</v>
      </c>
      <c r="T33" s="6">
        <v>15977</v>
      </c>
      <c r="U33" s="6">
        <v>18333</v>
      </c>
      <c r="V33" s="6">
        <v>8761</v>
      </c>
      <c r="W33" s="6">
        <v>6772</v>
      </c>
      <c r="X33" s="6">
        <v>3880</v>
      </c>
      <c r="Y33" s="6">
        <v>2125</v>
      </c>
      <c r="Z33" s="6">
        <v>207</v>
      </c>
      <c r="AA33" s="6">
        <v>61754</v>
      </c>
      <c r="AC33" s="6">
        <v>67</v>
      </c>
      <c r="AD33" s="6">
        <v>245</v>
      </c>
      <c r="AE33" s="6">
        <v>82</v>
      </c>
      <c r="AF33" s="6">
        <v>18</v>
      </c>
      <c r="AG33" s="6">
        <v>49</v>
      </c>
      <c r="AH33" s="6">
        <v>36</v>
      </c>
      <c r="AI33" s="6">
        <v>10</v>
      </c>
      <c r="AJ33" s="6">
        <v>4</v>
      </c>
      <c r="AK33" s="6">
        <f t="shared" si="17"/>
        <v>511</v>
      </c>
      <c r="AL33" s="6"/>
      <c r="AM33">
        <v>25</v>
      </c>
      <c r="AN33">
        <v>-15</v>
      </c>
      <c r="AO33">
        <v>10</v>
      </c>
      <c r="AP33">
        <v>-3</v>
      </c>
      <c r="AQ33">
        <v>-4</v>
      </c>
      <c r="AR33">
        <v>5</v>
      </c>
      <c r="AS33">
        <v>2</v>
      </c>
      <c r="AT33">
        <v>2</v>
      </c>
      <c r="AU33">
        <f t="shared" si="18"/>
        <v>22</v>
      </c>
      <c r="AV33">
        <f t="shared" si="19"/>
        <v>-25</v>
      </c>
      <c r="AW33">
        <f t="shared" si="5"/>
        <v>15</v>
      </c>
      <c r="AX33">
        <f t="shared" si="6"/>
        <v>-10</v>
      </c>
      <c r="AY33">
        <f t="shared" si="7"/>
        <v>3</v>
      </c>
      <c r="AZ33">
        <f t="shared" si="8"/>
        <v>4</v>
      </c>
      <c r="BA33">
        <f t="shared" si="9"/>
        <v>-5</v>
      </c>
      <c r="BB33">
        <f t="shared" si="10"/>
        <v>-2</v>
      </c>
      <c r="BC33">
        <f t="shared" si="11"/>
        <v>-2</v>
      </c>
      <c r="BD33">
        <f t="shared" si="12"/>
        <v>-22</v>
      </c>
      <c r="BF33" s="13">
        <f t="shared" si="20"/>
        <v>489</v>
      </c>
      <c r="BG33" s="145">
        <v>509036.12266666663</v>
      </c>
      <c r="BH33" s="146">
        <f t="shared" si="21"/>
        <v>127259.03066666666</v>
      </c>
      <c r="BI33" s="147">
        <f t="shared" si="13"/>
        <v>3054216.7359999996</v>
      </c>
      <c r="BJ33" s="40">
        <f t="shared" si="22"/>
        <v>763554.1839999999</v>
      </c>
      <c r="BK33" s="38">
        <f t="shared" si="26"/>
        <v>0.8</v>
      </c>
      <c r="BL33" s="39">
        <f t="shared" si="24"/>
        <v>0.2</v>
      </c>
      <c r="BM33" s="150">
        <f t="shared" si="25"/>
        <v>636295.1533333333</v>
      </c>
    </row>
    <row r="34" spans="1:65" ht="12.75">
      <c r="A34" s="3" t="s">
        <v>424</v>
      </c>
      <c r="B34" s="3" t="s">
        <v>415</v>
      </c>
      <c r="C34" s="2" t="s">
        <v>41</v>
      </c>
      <c r="D34" s="3" t="s">
        <v>339</v>
      </c>
      <c r="E34" s="6">
        <v>57056</v>
      </c>
      <c r="F34" s="5">
        <v>7.615112638657323</v>
      </c>
      <c r="G34" s="26">
        <v>480</v>
      </c>
      <c r="H34" s="6">
        <v>627</v>
      </c>
      <c r="I34" s="21">
        <v>310</v>
      </c>
      <c r="K34" s="12">
        <f t="shared" si="14"/>
        <v>0.26133973639932695</v>
      </c>
      <c r="L34" s="12">
        <f t="shared" si="0"/>
        <v>0.2856842400448682</v>
      </c>
      <c r="M34" s="12">
        <f t="shared" si="1"/>
        <v>0.22684730790802018</v>
      </c>
      <c r="N34" s="12">
        <f t="shared" si="2"/>
        <v>0.12067091979809311</v>
      </c>
      <c r="O34" s="12">
        <f t="shared" si="3"/>
        <v>0.06754767246214245</v>
      </c>
      <c r="P34" s="12">
        <f t="shared" si="4"/>
        <v>0.02497546270330903</v>
      </c>
      <c r="Q34" s="12">
        <f t="shared" si="15"/>
        <v>0.011953168816601235</v>
      </c>
      <c r="R34" s="12">
        <f t="shared" si="16"/>
        <v>0.000981491867638811</v>
      </c>
      <c r="S34" s="6">
        <v>14911</v>
      </c>
      <c r="T34" s="6">
        <v>16300</v>
      </c>
      <c r="U34" s="6">
        <v>12943</v>
      </c>
      <c r="V34" s="6">
        <v>6885</v>
      </c>
      <c r="W34" s="6">
        <v>3854</v>
      </c>
      <c r="X34" s="6">
        <v>1425</v>
      </c>
      <c r="Y34" s="6">
        <v>682</v>
      </c>
      <c r="Z34" s="6">
        <v>56</v>
      </c>
      <c r="AA34" s="6">
        <v>57056</v>
      </c>
      <c r="AC34" s="6">
        <v>198</v>
      </c>
      <c r="AD34" s="6">
        <v>80</v>
      </c>
      <c r="AE34" s="6">
        <v>64</v>
      </c>
      <c r="AF34" s="6">
        <v>51</v>
      </c>
      <c r="AG34" s="6">
        <v>44</v>
      </c>
      <c r="AH34" s="6">
        <v>32</v>
      </c>
      <c r="AI34" s="6">
        <v>11</v>
      </c>
      <c r="AJ34" s="6">
        <v>0</v>
      </c>
      <c r="AK34" s="6">
        <f t="shared" si="17"/>
        <v>480</v>
      </c>
      <c r="AL34" s="6"/>
      <c r="AM34">
        <v>11</v>
      </c>
      <c r="AN34">
        <v>34</v>
      </c>
      <c r="AO34">
        <v>5</v>
      </c>
      <c r="AP34">
        <v>1</v>
      </c>
      <c r="AQ34">
        <v>-9</v>
      </c>
      <c r="AR34">
        <v>-3</v>
      </c>
      <c r="AS34">
        <v>-4</v>
      </c>
      <c r="AT34">
        <v>-3</v>
      </c>
      <c r="AU34">
        <f t="shared" si="18"/>
        <v>32</v>
      </c>
      <c r="AV34">
        <f t="shared" si="19"/>
        <v>-11</v>
      </c>
      <c r="AW34">
        <f t="shared" si="5"/>
        <v>-34</v>
      </c>
      <c r="AX34">
        <f t="shared" si="6"/>
        <v>-5</v>
      </c>
      <c r="AY34">
        <f t="shared" si="7"/>
        <v>-1</v>
      </c>
      <c r="AZ34">
        <f t="shared" si="8"/>
        <v>9</v>
      </c>
      <c r="BA34">
        <f t="shared" si="9"/>
        <v>3</v>
      </c>
      <c r="BB34">
        <f t="shared" si="10"/>
        <v>4</v>
      </c>
      <c r="BC34">
        <f t="shared" si="11"/>
        <v>3</v>
      </c>
      <c r="BD34">
        <f t="shared" si="12"/>
        <v>-32</v>
      </c>
      <c r="BF34" s="13">
        <f t="shared" si="20"/>
        <v>448</v>
      </c>
      <c r="BG34" s="145">
        <v>471168.6453333333</v>
      </c>
      <c r="BH34" s="146">
        <f t="shared" si="21"/>
        <v>117792.16133333332</v>
      </c>
      <c r="BI34" s="147">
        <f t="shared" si="13"/>
        <v>2827011.8719999995</v>
      </c>
      <c r="BJ34" s="40">
        <f t="shared" si="22"/>
        <v>706752.9679999999</v>
      </c>
      <c r="BK34" s="38">
        <f t="shared" si="26"/>
        <v>0.8</v>
      </c>
      <c r="BL34" s="39">
        <f t="shared" si="24"/>
        <v>0.2</v>
      </c>
      <c r="BM34" s="150">
        <f t="shared" si="25"/>
        <v>588960.8066666666</v>
      </c>
    </row>
    <row r="35" spans="1:65" ht="12.75">
      <c r="A35" s="3"/>
      <c r="B35" s="3" t="s">
        <v>416</v>
      </c>
      <c r="C35" s="2" t="s">
        <v>42</v>
      </c>
      <c r="D35" s="3" t="s">
        <v>341</v>
      </c>
      <c r="E35" s="6">
        <v>109921</v>
      </c>
      <c r="F35" s="5">
        <v>10.59035181674964</v>
      </c>
      <c r="G35" s="26">
        <v>718</v>
      </c>
      <c r="H35" s="6">
        <v>595</v>
      </c>
      <c r="I35" s="21">
        <v>630</v>
      </c>
      <c r="K35" s="12">
        <f t="shared" si="14"/>
        <v>0.021761082959580062</v>
      </c>
      <c r="L35" s="12">
        <f t="shared" si="0"/>
        <v>0.11145277062617698</v>
      </c>
      <c r="M35" s="12">
        <f t="shared" si="1"/>
        <v>0.3002247068349087</v>
      </c>
      <c r="N35" s="12">
        <f t="shared" si="2"/>
        <v>0.2807197896671246</v>
      </c>
      <c r="O35" s="12">
        <f t="shared" si="3"/>
        <v>0.19681407556335914</v>
      </c>
      <c r="P35" s="12">
        <f t="shared" si="4"/>
        <v>0.05647692433656899</v>
      </c>
      <c r="Q35" s="12">
        <f t="shared" si="15"/>
        <v>0.030258094449650202</v>
      </c>
      <c r="R35" s="12">
        <f t="shared" si="16"/>
        <v>0.0022925555626313442</v>
      </c>
      <c r="S35" s="6">
        <v>2392</v>
      </c>
      <c r="T35" s="6">
        <v>12251</v>
      </c>
      <c r="U35" s="6">
        <v>33001</v>
      </c>
      <c r="V35" s="6">
        <v>30857</v>
      </c>
      <c r="W35" s="6">
        <v>21634</v>
      </c>
      <c r="X35" s="6">
        <v>6208</v>
      </c>
      <c r="Y35" s="6">
        <v>3326</v>
      </c>
      <c r="Z35" s="6">
        <v>252</v>
      </c>
      <c r="AA35" s="6">
        <v>109921</v>
      </c>
      <c r="AC35" s="6">
        <v>-153</v>
      </c>
      <c r="AD35" s="6">
        <v>265</v>
      </c>
      <c r="AE35" s="6">
        <v>352</v>
      </c>
      <c r="AF35" s="6">
        <v>274</v>
      </c>
      <c r="AG35" s="6">
        <v>-31</v>
      </c>
      <c r="AH35" s="6">
        <v>19</v>
      </c>
      <c r="AI35" s="6">
        <v>-6</v>
      </c>
      <c r="AJ35" s="6">
        <v>-2</v>
      </c>
      <c r="AK35" s="6">
        <f t="shared" si="17"/>
        <v>718</v>
      </c>
      <c r="AL35" s="6"/>
      <c r="AM35">
        <v>-174</v>
      </c>
      <c r="AN35">
        <v>17</v>
      </c>
      <c r="AO35">
        <v>-11</v>
      </c>
      <c r="AP35">
        <v>1</v>
      </c>
      <c r="AQ35">
        <v>22</v>
      </c>
      <c r="AR35">
        <v>0</v>
      </c>
      <c r="AS35">
        <v>9</v>
      </c>
      <c r="AT35">
        <v>-2</v>
      </c>
      <c r="AU35">
        <f t="shared" si="18"/>
        <v>-138</v>
      </c>
      <c r="AV35">
        <f t="shared" si="19"/>
        <v>174</v>
      </c>
      <c r="AW35">
        <f t="shared" si="5"/>
        <v>-17</v>
      </c>
      <c r="AX35">
        <f t="shared" si="6"/>
        <v>11</v>
      </c>
      <c r="AY35">
        <f t="shared" si="7"/>
        <v>-1</v>
      </c>
      <c r="AZ35">
        <f t="shared" si="8"/>
        <v>-22</v>
      </c>
      <c r="BA35">
        <f t="shared" si="9"/>
        <v>0</v>
      </c>
      <c r="BB35">
        <f t="shared" si="10"/>
        <v>-9</v>
      </c>
      <c r="BC35">
        <f t="shared" si="11"/>
        <v>2</v>
      </c>
      <c r="BD35">
        <f t="shared" si="12"/>
        <v>138</v>
      </c>
      <c r="BF35" s="13">
        <f t="shared" si="20"/>
        <v>856</v>
      </c>
      <c r="BG35" s="145">
        <v>1065342.6266666667</v>
      </c>
      <c r="BH35" s="146" t="str">
        <f t="shared" si="21"/>
        <v>0</v>
      </c>
      <c r="BI35" s="147">
        <f t="shared" si="13"/>
        <v>6392055.76</v>
      </c>
      <c r="BJ35" s="40">
        <f t="shared" si="22"/>
        <v>0</v>
      </c>
      <c r="BK35" s="38" t="str">
        <f t="shared" si="26"/>
        <v>100%</v>
      </c>
      <c r="BL35" s="39" t="str">
        <f t="shared" si="24"/>
        <v>0%</v>
      </c>
      <c r="BM35" s="150">
        <f t="shared" si="25"/>
        <v>1065342.6266666667</v>
      </c>
    </row>
    <row r="36" spans="1:65" ht="12.75">
      <c r="A36" s="3" t="s">
        <v>418</v>
      </c>
      <c r="B36" s="3" t="s">
        <v>415</v>
      </c>
      <c r="C36" s="2" t="s">
        <v>43</v>
      </c>
      <c r="D36" s="3" t="s">
        <v>339</v>
      </c>
      <c r="E36" s="6">
        <v>31955</v>
      </c>
      <c r="F36" s="5">
        <v>10.697919448891279</v>
      </c>
      <c r="G36" s="26">
        <v>220</v>
      </c>
      <c r="H36" s="6">
        <v>238</v>
      </c>
      <c r="I36" s="21">
        <v>100</v>
      </c>
      <c r="K36" s="12">
        <f t="shared" si="14"/>
        <v>0.018776404318572994</v>
      </c>
      <c r="L36" s="12">
        <f t="shared" si="0"/>
        <v>0.08790486621811923</v>
      </c>
      <c r="M36" s="12">
        <f t="shared" si="1"/>
        <v>0.20134564230949772</v>
      </c>
      <c r="N36" s="12">
        <f t="shared" si="2"/>
        <v>0.250539821624159</v>
      </c>
      <c r="O36" s="12">
        <f t="shared" si="3"/>
        <v>0.17249256767329058</v>
      </c>
      <c r="P36" s="12">
        <f t="shared" si="4"/>
        <v>0.13687998748239713</v>
      </c>
      <c r="Q36" s="12">
        <f t="shared" si="15"/>
        <v>0.11616335471757158</v>
      </c>
      <c r="R36" s="12">
        <f t="shared" si="16"/>
        <v>0.0158973556563918</v>
      </c>
      <c r="S36" s="6">
        <v>600</v>
      </c>
      <c r="T36" s="6">
        <v>2809</v>
      </c>
      <c r="U36" s="6">
        <v>6434</v>
      </c>
      <c r="V36" s="6">
        <v>8006</v>
      </c>
      <c r="W36" s="6">
        <v>5512</v>
      </c>
      <c r="X36" s="6">
        <v>4374</v>
      </c>
      <c r="Y36" s="6">
        <v>3712</v>
      </c>
      <c r="Z36" s="6">
        <v>508</v>
      </c>
      <c r="AA36" s="6">
        <v>31955</v>
      </c>
      <c r="AC36" s="6">
        <v>22</v>
      </c>
      <c r="AD36" s="6">
        <v>56</v>
      </c>
      <c r="AE36" s="6">
        <v>54</v>
      </c>
      <c r="AF36" s="6">
        <v>70</v>
      </c>
      <c r="AG36" s="6">
        <v>-9</v>
      </c>
      <c r="AH36" s="6">
        <v>37</v>
      </c>
      <c r="AI36" s="6">
        <v>-18</v>
      </c>
      <c r="AJ36" s="6">
        <v>8</v>
      </c>
      <c r="AK36" s="6">
        <f t="shared" si="17"/>
        <v>220</v>
      </c>
      <c r="AL36" s="6"/>
      <c r="AM36">
        <v>1</v>
      </c>
      <c r="AN36">
        <v>6</v>
      </c>
      <c r="AO36">
        <v>-10</v>
      </c>
      <c r="AP36">
        <v>-11</v>
      </c>
      <c r="AQ36">
        <v>-2</v>
      </c>
      <c r="AR36">
        <v>-7</v>
      </c>
      <c r="AS36">
        <v>5</v>
      </c>
      <c r="AT36">
        <v>1</v>
      </c>
      <c r="AU36">
        <f t="shared" si="18"/>
        <v>-17</v>
      </c>
      <c r="AV36">
        <f t="shared" si="19"/>
        <v>-1</v>
      </c>
      <c r="AW36">
        <f t="shared" si="5"/>
        <v>-6</v>
      </c>
      <c r="AX36">
        <f t="shared" si="6"/>
        <v>10</v>
      </c>
      <c r="AY36">
        <f t="shared" si="7"/>
        <v>11</v>
      </c>
      <c r="AZ36">
        <f t="shared" si="8"/>
        <v>2</v>
      </c>
      <c r="BA36">
        <f t="shared" si="9"/>
        <v>7</v>
      </c>
      <c r="BB36">
        <f t="shared" si="10"/>
        <v>-5</v>
      </c>
      <c r="BC36">
        <f t="shared" si="11"/>
        <v>-1</v>
      </c>
      <c r="BD36">
        <f t="shared" si="12"/>
        <v>17</v>
      </c>
      <c r="BF36" s="13">
        <f t="shared" si="20"/>
        <v>237</v>
      </c>
      <c r="BG36" s="145">
        <v>254965.8186666667</v>
      </c>
      <c r="BH36" s="146">
        <f t="shared" si="21"/>
        <v>63741.45466666667</v>
      </c>
      <c r="BI36" s="147">
        <f t="shared" si="13"/>
        <v>1529794.912</v>
      </c>
      <c r="BJ36" s="40">
        <f t="shared" si="22"/>
        <v>382448.728</v>
      </c>
      <c r="BK36" s="38">
        <f t="shared" si="26"/>
        <v>0.8</v>
      </c>
      <c r="BL36" s="39">
        <f t="shared" si="24"/>
        <v>0.2</v>
      </c>
      <c r="BM36" s="150">
        <f t="shared" si="25"/>
        <v>318707.2733333334</v>
      </c>
    </row>
    <row r="37" spans="1:65" ht="12.75">
      <c r="A37" s="3"/>
      <c r="B37" s="3" t="s">
        <v>406</v>
      </c>
      <c r="C37" s="2" t="s">
        <v>44</v>
      </c>
      <c r="D37" s="3" t="s">
        <v>344</v>
      </c>
      <c r="E37" s="6">
        <v>125177</v>
      </c>
      <c r="F37" s="5">
        <v>9.630099124258138</v>
      </c>
      <c r="G37" s="26">
        <v>493</v>
      </c>
      <c r="H37" s="6">
        <v>933</v>
      </c>
      <c r="I37" s="21">
        <v>220</v>
      </c>
      <c r="K37" s="12">
        <f t="shared" si="14"/>
        <v>0.21209966687170967</v>
      </c>
      <c r="L37" s="12">
        <f t="shared" si="0"/>
        <v>0.22513720571670515</v>
      </c>
      <c r="M37" s="12">
        <f t="shared" si="1"/>
        <v>0.26578365035110285</v>
      </c>
      <c r="N37" s="12">
        <f t="shared" si="2"/>
        <v>0.15271176014763096</v>
      </c>
      <c r="O37" s="12">
        <f t="shared" si="3"/>
        <v>0.08657341204853927</v>
      </c>
      <c r="P37" s="12">
        <f t="shared" si="4"/>
        <v>0.03522212547033401</v>
      </c>
      <c r="Q37" s="12">
        <f t="shared" si="15"/>
        <v>0.021066170302851163</v>
      </c>
      <c r="R37" s="12">
        <f t="shared" si="16"/>
        <v>0.0014060090911269642</v>
      </c>
      <c r="S37" s="6">
        <v>26550</v>
      </c>
      <c r="T37" s="6">
        <v>28182</v>
      </c>
      <c r="U37" s="6">
        <v>33270</v>
      </c>
      <c r="V37" s="6">
        <v>19116</v>
      </c>
      <c r="W37" s="6">
        <v>10837</v>
      </c>
      <c r="X37" s="6">
        <v>4409</v>
      </c>
      <c r="Y37" s="6">
        <v>2637</v>
      </c>
      <c r="Z37" s="6">
        <v>176</v>
      </c>
      <c r="AA37" s="6">
        <v>125177</v>
      </c>
      <c r="AC37" s="6">
        <v>195</v>
      </c>
      <c r="AD37" s="6">
        <v>143</v>
      </c>
      <c r="AE37" s="6">
        <v>65</v>
      </c>
      <c r="AF37" s="6">
        <v>40</v>
      </c>
      <c r="AG37" s="6">
        <v>16</v>
      </c>
      <c r="AH37" s="6">
        <v>13</v>
      </c>
      <c r="AI37" s="6">
        <v>20</v>
      </c>
      <c r="AJ37" s="6">
        <v>1</v>
      </c>
      <c r="AK37" s="6">
        <f t="shared" si="17"/>
        <v>493</v>
      </c>
      <c r="AL37" s="6"/>
      <c r="AM37">
        <v>57</v>
      </c>
      <c r="AN37">
        <v>35</v>
      </c>
      <c r="AO37">
        <v>-40</v>
      </c>
      <c r="AP37">
        <v>-23</v>
      </c>
      <c r="AQ37">
        <v>5</v>
      </c>
      <c r="AR37">
        <v>-5</v>
      </c>
      <c r="AS37">
        <v>-3</v>
      </c>
      <c r="AT37">
        <v>-1</v>
      </c>
      <c r="AU37">
        <f t="shared" si="18"/>
        <v>25</v>
      </c>
      <c r="AV37">
        <f t="shared" si="19"/>
        <v>-57</v>
      </c>
      <c r="AW37">
        <f t="shared" si="5"/>
        <v>-35</v>
      </c>
      <c r="AX37">
        <f t="shared" si="6"/>
        <v>40</v>
      </c>
      <c r="AY37">
        <f t="shared" si="7"/>
        <v>23</v>
      </c>
      <c r="AZ37">
        <f t="shared" si="8"/>
        <v>-5</v>
      </c>
      <c r="BA37">
        <f t="shared" si="9"/>
        <v>5</v>
      </c>
      <c r="BB37">
        <f t="shared" si="10"/>
        <v>3</v>
      </c>
      <c r="BC37">
        <f t="shared" si="11"/>
        <v>1</v>
      </c>
      <c r="BD37">
        <f t="shared" si="12"/>
        <v>-25</v>
      </c>
      <c r="BF37" s="13">
        <f t="shared" si="20"/>
        <v>468</v>
      </c>
      <c r="BG37" s="145">
        <v>595996.9933333332</v>
      </c>
      <c r="BH37" s="146" t="str">
        <f t="shared" si="21"/>
        <v>0</v>
      </c>
      <c r="BI37" s="147">
        <f aca="true" t="shared" si="27" ref="BI37:BI69">BG37*6</f>
        <v>3575981.959999999</v>
      </c>
      <c r="BJ37" s="40">
        <f t="shared" si="22"/>
        <v>0</v>
      </c>
      <c r="BK37" s="38" t="str">
        <f t="shared" si="26"/>
        <v>100%</v>
      </c>
      <c r="BL37" s="39" t="str">
        <f t="shared" si="24"/>
        <v>0%</v>
      </c>
      <c r="BM37" s="150">
        <f t="shared" si="25"/>
        <v>595996.9933333332</v>
      </c>
    </row>
    <row r="38" spans="1:65" ht="12.75">
      <c r="A38" s="3"/>
      <c r="B38" s="3" t="s">
        <v>420</v>
      </c>
      <c r="C38" s="2" t="s">
        <v>45</v>
      </c>
      <c r="D38" s="3" t="s">
        <v>345</v>
      </c>
      <c r="E38" s="6">
        <v>187010</v>
      </c>
      <c r="F38" s="5">
        <v>7.094239083739611</v>
      </c>
      <c r="G38" s="26">
        <v>1946</v>
      </c>
      <c r="H38" s="6">
        <v>1929</v>
      </c>
      <c r="I38" s="21">
        <v>650</v>
      </c>
      <c r="K38" s="12">
        <f t="shared" si="14"/>
        <v>0.24948398481364634</v>
      </c>
      <c r="L38" s="12">
        <f t="shared" si="0"/>
        <v>0.3735575637666435</v>
      </c>
      <c r="M38" s="12">
        <f t="shared" si="1"/>
        <v>0.19667397465376182</v>
      </c>
      <c r="N38" s="12">
        <f t="shared" si="2"/>
        <v>0.08956205550505321</v>
      </c>
      <c r="O38" s="12">
        <f t="shared" si="3"/>
        <v>0.049088284048981336</v>
      </c>
      <c r="P38" s="12">
        <f t="shared" si="4"/>
        <v>0.024918453558633227</v>
      </c>
      <c r="Q38" s="12">
        <f t="shared" si="15"/>
        <v>0.014961766750441153</v>
      </c>
      <c r="R38" s="12">
        <f t="shared" si="16"/>
        <v>0.0017539169028394203</v>
      </c>
      <c r="S38" s="6">
        <v>46656</v>
      </c>
      <c r="T38" s="6">
        <v>69859</v>
      </c>
      <c r="U38" s="6">
        <v>36780</v>
      </c>
      <c r="V38" s="6">
        <v>16749</v>
      </c>
      <c r="W38" s="6">
        <v>9180</v>
      </c>
      <c r="X38" s="6">
        <v>4660</v>
      </c>
      <c r="Y38" s="6">
        <v>2798</v>
      </c>
      <c r="Z38" s="6">
        <v>328</v>
      </c>
      <c r="AA38" s="6">
        <v>187010</v>
      </c>
      <c r="AC38" s="6">
        <v>823</v>
      </c>
      <c r="AD38" s="6">
        <v>674</v>
      </c>
      <c r="AE38" s="6">
        <v>314</v>
      </c>
      <c r="AF38" s="6">
        <v>108</v>
      </c>
      <c r="AG38" s="6">
        <v>14</v>
      </c>
      <c r="AH38" s="6">
        <v>15</v>
      </c>
      <c r="AI38" s="6">
        <v>0</v>
      </c>
      <c r="AJ38" s="6">
        <v>-2</v>
      </c>
      <c r="AK38" s="6">
        <f t="shared" si="17"/>
        <v>1946</v>
      </c>
      <c r="AL38" s="6"/>
      <c r="AM38">
        <v>-86</v>
      </c>
      <c r="AN38">
        <v>24</v>
      </c>
      <c r="AO38">
        <v>-28</v>
      </c>
      <c r="AP38">
        <v>4</v>
      </c>
      <c r="AQ38">
        <v>3</v>
      </c>
      <c r="AR38">
        <v>-14</v>
      </c>
      <c r="AS38">
        <v>-6</v>
      </c>
      <c r="AT38">
        <v>-2</v>
      </c>
      <c r="AU38">
        <f t="shared" si="18"/>
        <v>-105</v>
      </c>
      <c r="AV38">
        <f t="shared" si="19"/>
        <v>86</v>
      </c>
      <c r="AW38">
        <f t="shared" si="5"/>
        <v>-24</v>
      </c>
      <c r="AX38">
        <f t="shared" si="6"/>
        <v>28</v>
      </c>
      <c r="AY38">
        <f t="shared" si="7"/>
        <v>-4</v>
      </c>
      <c r="AZ38">
        <f t="shared" si="8"/>
        <v>-3</v>
      </c>
      <c r="BA38">
        <f t="shared" si="9"/>
        <v>14</v>
      </c>
      <c r="BB38">
        <f t="shared" si="10"/>
        <v>6</v>
      </c>
      <c r="BC38">
        <f t="shared" si="11"/>
        <v>2</v>
      </c>
      <c r="BD38">
        <f t="shared" si="12"/>
        <v>105</v>
      </c>
      <c r="BF38" s="13">
        <f t="shared" si="20"/>
        <v>2051</v>
      </c>
      <c r="BG38" s="145">
        <v>2281003.7866666666</v>
      </c>
      <c r="BH38" s="146" t="str">
        <f t="shared" si="21"/>
        <v>0</v>
      </c>
      <c r="BI38" s="147">
        <f t="shared" si="27"/>
        <v>13686022.719999999</v>
      </c>
      <c r="BJ38" s="40">
        <f t="shared" si="22"/>
        <v>0</v>
      </c>
      <c r="BK38" s="38" t="str">
        <f t="shared" si="26"/>
        <v>100%</v>
      </c>
      <c r="BL38" s="39" t="str">
        <f t="shared" si="24"/>
        <v>0%</v>
      </c>
      <c r="BM38" s="150">
        <f t="shared" si="25"/>
        <v>2281003.7866666666</v>
      </c>
    </row>
    <row r="39" spans="1:65" ht="12.75">
      <c r="A39" s="3" t="s">
        <v>424</v>
      </c>
      <c r="B39" s="3" t="s">
        <v>415</v>
      </c>
      <c r="C39" s="2" t="s">
        <v>46</v>
      </c>
      <c r="D39" s="3" t="s">
        <v>339</v>
      </c>
      <c r="E39" s="6">
        <v>54617</v>
      </c>
      <c r="F39" s="5">
        <v>8.367053186777792</v>
      </c>
      <c r="G39" s="26">
        <v>177</v>
      </c>
      <c r="H39" s="6">
        <v>452</v>
      </c>
      <c r="I39" s="21">
        <v>110</v>
      </c>
      <c r="K39" s="12">
        <f t="shared" si="14"/>
        <v>0.07873006573045023</v>
      </c>
      <c r="L39" s="12">
        <f t="shared" si="0"/>
        <v>0.26072468279107236</v>
      </c>
      <c r="M39" s="12">
        <f t="shared" si="1"/>
        <v>0.36245125144185875</v>
      </c>
      <c r="N39" s="12">
        <f t="shared" si="2"/>
        <v>0.16469231191753483</v>
      </c>
      <c r="O39" s="12">
        <f t="shared" si="3"/>
        <v>0.08220883607667942</v>
      </c>
      <c r="P39" s="12">
        <f t="shared" si="4"/>
        <v>0.03583133456616072</v>
      </c>
      <c r="Q39" s="12">
        <f t="shared" si="15"/>
        <v>0.013713678891187726</v>
      </c>
      <c r="R39" s="12">
        <f t="shared" si="16"/>
        <v>0.001647838585055935</v>
      </c>
      <c r="S39" s="6">
        <v>4300</v>
      </c>
      <c r="T39" s="6">
        <v>14240</v>
      </c>
      <c r="U39" s="6">
        <v>19796</v>
      </c>
      <c r="V39" s="6">
        <v>8995</v>
      </c>
      <c r="W39" s="6">
        <v>4490</v>
      </c>
      <c r="X39" s="6">
        <v>1957</v>
      </c>
      <c r="Y39" s="6">
        <v>749</v>
      </c>
      <c r="Z39" s="6">
        <v>90</v>
      </c>
      <c r="AA39" s="6">
        <v>54617</v>
      </c>
      <c r="AC39" s="6">
        <v>37</v>
      </c>
      <c r="AD39" s="6">
        <v>31</v>
      </c>
      <c r="AE39" s="6">
        <v>3</v>
      </c>
      <c r="AF39" s="6">
        <v>57</v>
      </c>
      <c r="AG39" s="6">
        <v>23</v>
      </c>
      <c r="AH39" s="6">
        <v>19</v>
      </c>
      <c r="AI39" s="6">
        <v>8</v>
      </c>
      <c r="AJ39" s="6">
        <v>-1</v>
      </c>
      <c r="AK39" s="6">
        <f t="shared" si="17"/>
        <v>177</v>
      </c>
      <c r="AL39" s="6"/>
      <c r="AM39">
        <v>4</v>
      </c>
      <c r="AN39">
        <v>3</v>
      </c>
      <c r="AO39">
        <v>0</v>
      </c>
      <c r="AP39">
        <v>0</v>
      </c>
      <c r="AQ39">
        <v>3</v>
      </c>
      <c r="AR39">
        <v>9</v>
      </c>
      <c r="AS39">
        <v>-8</v>
      </c>
      <c r="AT39">
        <v>2</v>
      </c>
      <c r="AU39">
        <f t="shared" si="18"/>
        <v>13</v>
      </c>
      <c r="AV39">
        <f t="shared" si="19"/>
        <v>-4</v>
      </c>
      <c r="AW39">
        <f t="shared" si="5"/>
        <v>-3</v>
      </c>
      <c r="AX39">
        <f t="shared" si="6"/>
        <v>0</v>
      </c>
      <c r="AY39">
        <f t="shared" si="7"/>
        <v>0</v>
      </c>
      <c r="AZ39">
        <f t="shared" si="8"/>
        <v>-3</v>
      </c>
      <c r="BA39">
        <f t="shared" si="9"/>
        <v>-9</v>
      </c>
      <c r="BB39">
        <f t="shared" si="10"/>
        <v>8</v>
      </c>
      <c r="BC39">
        <f t="shared" si="11"/>
        <v>-2</v>
      </c>
      <c r="BD39">
        <f t="shared" si="12"/>
        <v>-13</v>
      </c>
      <c r="BF39" s="13">
        <f t="shared" si="20"/>
        <v>164</v>
      </c>
      <c r="BG39" s="145">
        <v>187674.288</v>
      </c>
      <c r="BH39" s="146">
        <f t="shared" si="21"/>
        <v>46918.572</v>
      </c>
      <c r="BI39" s="147">
        <f t="shared" si="27"/>
        <v>1126045.7280000001</v>
      </c>
      <c r="BJ39" s="40">
        <f t="shared" si="22"/>
        <v>281511.43200000003</v>
      </c>
      <c r="BK39" s="38">
        <f t="shared" si="26"/>
        <v>0.8</v>
      </c>
      <c r="BL39" s="39">
        <f t="shared" si="24"/>
        <v>0.2</v>
      </c>
      <c r="BM39" s="150">
        <f t="shared" si="25"/>
        <v>234592.86</v>
      </c>
    </row>
    <row r="40" spans="1:65" ht="12.75">
      <c r="A40" s="3"/>
      <c r="B40" s="3" t="s">
        <v>416</v>
      </c>
      <c r="C40" s="2" t="s">
        <v>47</v>
      </c>
      <c r="D40" s="3" t="s">
        <v>341</v>
      </c>
      <c r="E40" s="6">
        <v>134739</v>
      </c>
      <c r="F40" s="5">
        <v>10.951403148528405</v>
      </c>
      <c r="G40" s="26">
        <v>596</v>
      </c>
      <c r="H40" s="6">
        <v>922</v>
      </c>
      <c r="I40" s="21">
        <v>320</v>
      </c>
      <c r="K40" s="12">
        <f t="shared" si="14"/>
        <v>0.013374004556958268</v>
      </c>
      <c r="L40" s="12">
        <f t="shared" si="0"/>
        <v>0.07218400017812215</v>
      </c>
      <c r="M40" s="12">
        <f t="shared" si="1"/>
        <v>0.20533772701296582</v>
      </c>
      <c r="N40" s="12">
        <f t="shared" si="2"/>
        <v>0.26042200105388935</v>
      </c>
      <c r="O40" s="12">
        <f t="shared" si="3"/>
        <v>0.21120091436035596</v>
      </c>
      <c r="P40" s="12">
        <f t="shared" si="4"/>
        <v>0.12919050905825336</v>
      </c>
      <c r="Q40" s="12">
        <f t="shared" si="15"/>
        <v>0.09920661426906835</v>
      </c>
      <c r="R40" s="12">
        <f t="shared" si="16"/>
        <v>0.009084229510386748</v>
      </c>
      <c r="S40" s="6">
        <v>1802</v>
      </c>
      <c r="T40" s="6">
        <v>9726</v>
      </c>
      <c r="U40" s="6">
        <v>27667</v>
      </c>
      <c r="V40" s="6">
        <v>35089</v>
      </c>
      <c r="W40" s="6">
        <v>28457</v>
      </c>
      <c r="X40" s="6">
        <v>17407</v>
      </c>
      <c r="Y40" s="6">
        <v>13367</v>
      </c>
      <c r="Z40" s="6">
        <v>1224</v>
      </c>
      <c r="AA40" s="6">
        <v>134739</v>
      </c>
      <c r="AC40" s="6">
        <v>34</v>
      </c>
      <c r="AD40" s="6">
        <v>123</v>
      </c>
      <c r="AE40" s="6">
        <v>159</v>
      </c>
      <c r="AF40" s="6">
        <v>162</v>
      </c>
      <c r="AG40" s="6">
        <v>14</v>
      </c>
      <c r="AH40" s="6">
        <v>32</v>
      </c>
      <c r="AI40" s="6">
        <v>36</v>
      </c>
      <c r="AJ40" s="6">
        <v>36</v>
      </c>
      <c r="AK40" s="6">
        <f t="shared" si="17"/>
        <v>596</v>
      </c>
      <c r="AL40" s="6"/>
      <c r="AM40">
        <v>0</v>
      </c>
      <c r="AN40">
        <v>-15</v>
      </c>
      <c r="AO40">
        <v>-35</v>
      </c>
      <c r="AP40">
        <v>-21</v>
      </c>
      <c r="AQ40">
        <v>-13</v>
      </c>
      <c r="AR40">
        <v>4</v>
      </c>
      <c r="AS40">
        <v>-2</v>
      </c>
      <c r="AT40">
        <v>2</v>
      </c>
      <c r="AU40">
        <f t="shared" si="18"/>
        <v>-80</v>
      </c>
      <c r="AV40">
        <f t="shared" si="19"/>
        <v>0</v>
      </c>
      <c r="AW40">
        <f t="shared" si="5"/>
        <v>15</v>
      </c>
      <c r="AX40">
        <f t="shared" si="6"/>
        <v>35</v>
      </c>
      <c r="AY40">
        <f t="shared" si="7"/>
        <v>21</v>
      </c>
      <c r="AZ40">
        <f t="shared" si="8"/>
        <v>13</v>
      </c>
      <c r="BA40">
        <f t="shared" si="9"/>
        <v>-4</v>
      </c>
      <c r="BB40">
        <f t="shared" si="10"/>
        <v>2</v>
      </c>
      <c r="BC40">
        <f t="shared" si="11"/>
        <v>-2</v>
      </c>
      <c r="BD40">
        <f t="shared" si="12"/>
        <v>80</v>
      </c>
      <c r="BF40" s="13">
        <f t="shared" si="20"/>
        <v>676</v>
      </c>
      <c r="BG40" s="145">
        <v>993381.6266666667</v>
      </c>
      <c r="BH40" s="146" t="str">
        <f t="shared" si="21"/>
        <v>0</v>
      </c>
      <c r="BI40" s="147">
        <f t="shared" si="27"/>
        <v>5960289.76</v>
      </c>
      <c r="BJ40" s="40">
        <f t="shared" si="22"/>
        <v>0</v>
      </c>
      <c r="BK40" s="38" t="str">
        <f t="shared" si="26"/>
        <v>100%</v>
      </c>
      <c r="BL40" s="39" t="str">
        <f t="shared" si="24"/>
        <v>0%</v>
      </c>
      <c r="BM40" s="150">
        <f t="shared" si="25"/>
        <v>993381.6266666667</v>
      </c>
    </row>
    <row r="41" spans="1:65" ht="12.75">
      <c r="A41" s="3" t="s">
        <v>425</v>
      </c>
      <c r="B41" s="3" t="s">
        <v>421</v>
      </c>
      <c r="C41" s="2" t="s">
        <v>48</v>
      </c>
      <c r="D41" s="3" t="s">
        <v>346</v>
      </c>
      <c r="E41" s="6">
        <v>39099</v>
      </c>
      <c r="F41" s="5">
        <v>8.953246121918434</v>
      </c>
      <c r="G41" s="26">
        <v>102</v>
      </c>
      <c r="H41" s="6">
        <v>357</v>
      </c>
      <c r="I41" s="21">
        <v>90</v>
      </c>
      <c r="K41" s="12">
        <f t="shared" si="14"/>
        <v>0.08555206015499117</v>
      </c>
      <c r="L41" s="12">
        <f t="shared" si="0"/>
        <v>0.1814624414946674</v>
      </c>
      <c r="M41" s="12">
        <f t="shared" si="1"/>
        <v>0.2140719711501573</v>
      </c>
      <c r="N41" s="12">
        <f t="shared" si="2"/>
        <v>0.19228113250978285</v>
      </c>
      <c r="O41" s="12">
        <f t="shared" si="3"/>
        <v>0.16737000946315764</v>
      </c>
      <c r="P41" s="12">
        <f t="shared" si="4"/>
        <v>0.08468247269751145</v>
      </c>
      <c r="Q41" s="12">
        <f t="shared" si="15"/>
        <v>0.0664211360904371</v>
      </c>
      <c r="R41" s="12">
        <f t="shared" si="16"/>
        <v>0.008158776439295122</v>
      </c>
      <c r="S41" s="6">
        <v>3345</v>
      </c>
      <c r="T41" s="6">
        <v>7095</v>
      </c>
      <c r="U41" s="6">
        <v>8370</v>
      </c>
      <c r="V41" s="6">
        <v>7518</v>
      </c>
      <c r="W41" s="6">
        <v>6544</v>
      </c>
      <c r="X41" s="6">
        <v>3311</v>
      </c>
      <c r="Y41" s="6">
        <v>2597</v>
      </c>
      <c r="Z41" s="6">
        <v>319</v>
      </c>
      <c r="AA41" s="6">
        <v>39099</v>
      </c>
      <c r="AC41" s="6">
        <v>45</v>
      </c>
      <c r="AD41" s="6">
        <v>-9</v>
      </c>
      <c r="AE41" s="6">
        <v>19</v>
      </c>
      <c r="AF41" s="6">
        <v>25</v>
      </c>
      <c r="AG41" s="6">
        <v>4</v>
      </c>
      <c r="AH41" s="6">
        <v>7</v>
      </c>
      <c r="AI41" s="6">
        <v>9</v>
      </c>
      <c r="AJ41" s="6">
        <v>2</v>
      </c>
      <c r="AK41" s="6">
        <f t="shared" si="17"/>
        <v>102</v>
      </c>
      <c r="AL41" s="6"/>
      <c r="AM41">
        <v>0</v>
      </c>
      <c r="AN41">
        <v>-8</v>
      </c>
      <c r="AO41">
        <v>-5</v>
      </c>
      <c r="AP41">
        <v>7</v>
      </c>
      <c r="AQ41">
        <v>-6</v>
      </c>
      <c r="AR41">
        <v>-6</v>
      </c>
      <c r="AS41">
        <v>6</v>
      </c>
      <c r="AT41">
        <v>0</v>
      </c>
      <c r="AU41">
        <f t="shared" si="18"/>
        <v>-12</v>
      </c>
      <c r="AV41">
        <f t="shared" si="19"/>
        <v>0</v>
      </c>
      <c r="AW41">
        <f t="shared" si="5"/>
        <v>8</v>
      </c>
      <c r="AX41">
        <f t="shared" si="6"/>
        <v>5</v>
      </c>
      <c r="AY41">
        <f t="shared" si="7"/>
        <v>-7</v>
      </c>
      <c r="AZ41">
        <f t="shared" si="8"/>
        <v>6</v>
      </c>
      <c r="BA41">
        <f t="shared" si="9"/>
        <v>6</v>
      </c>
      <c r="BB41">
        <f t="shared" si="10"/>
        <v>-6</v>
      </c>
      <c r="BC41">
        <f t="shared" si="11"/>
        <v>0</v>
      </c>
      <c r="BD41">
        <f t="shared" si="12"/>
        <v>12</v>
      </c>
      <c r="BF41" s="13">
        <f t="shared" si="20"/>
        <v>114</v>
      </c>
      <c r="BG41" s="145">
        <v>124988.26133333336</v>
      </c>
      <c r="BH41" s="146">
        <f t="shared" si="21"/>
        <v>31247.06533333334</v>
      </c>
      <c r="BI41" s="147">
        <f t="shared" si="27"/>
        <v>749929.5680000002</v>
      </c>
      <c r="BJ41" s="40">
        <f t="shared" si="22"/>
        <v>187482.39200000005</v>
      </c>
      <c r="BK41" s="38">
        <f t="shared" si="26"/>
        <v>0.8</v>
      </c>
      <c r="BL41" s="39">
        <f t="shared" si="24"/>
        <v>0.2</v>
      </c>
      <c r="BM41" s="150">
        <f t="shared" si="25"/>
        <v>156235.3266666667</v>
      </c>
    </row>
    <row r="42" spans="1:65" ht="12.75">
      <c r="A42" s="3" t="s">
        <v>426</v>
      </c>
      <c r="B42" s="3" t="s">
        <v>415</v>
      </c>
      <c r="C42" s="2" t="s">
        <v>49</v>
      </c>
      <c r="D42" s="3" t="s">
        <v>339</v>
      </c>
      <c r="E42" s="6">
        <v>39000</v>
      </c>
      <c r="F42" s="5">
        <v>8.361455663086064</v>
      </c>
      <c r="G42" s="26">
        <v>333</v>
      </c>
      <c r="H42" s="6">
        <v>166</v>
      </c>
      <c r="I42" s="21">
        <v>190</v>
      </c>
      <c r="K42" s="12">
        <f t="shared" si="14"/>
        <v>0.011512820512820513</v>
      </c>
      <c r="L42" s="12">
        <f t="shared" si="0"/>
        <v>0.09112820512820513</v>
      </c>
      <c r="M42" s="12">
        <f t="shared" si="1"/>
        <v>0.22897435897435897</v>
      </c>
      <c r="N42" s="12">
        <f t="shared" si="2"/>
        <v>0.357974358974359</v>
      </c>
      <c r="O42" s="12">
        <f t="shared" si="3"/>
        <v>0.18394871794871795</v>
      </c>
      <c r="P42" s="12">
        <f t="shared" si="4"/>
        <v>0.07017948717948717</v>
      </c>
      <c r="Q42" s="12">
        <f t="shared" si="15"/>
        <v>0.052307692307692305</v>
      </c>
      <c r="R42" s="12">
        <f t="shared" si="16"/>
        <v>0.0039743589743589745</v>
      </c>
      <c r="S42" s="6">
        <v>449</v>
      </c>
      <c r="T42" s="6">
        <v>3554</v>
      </c>
      <c r="U42" s="6">
        <v>8930</v>
      </c>
      <c r="V42" s="6">
        <v>13961</v>
      </c>
      <c r="W42" s="6">
        <v>7174</v>
      </c>
      <c r="X42" s="6">
        <v>2737</v>
      </c>
      <c r="Y42" s="6">
        <v>2040</v>
      </c>
      <c r="Z42" s="6">
        <v>155</v>
      </c>
      <c r="AA42" s="6">
        <v>39000</v>
      </c>
      <c r="AC42" s="6">
        <v>0</v>
      </c>
      <c r="AD42" s="6">
        <v>72</v>
      </c>
      <c r="AE42" s="6">
        <v>208</v>
      </c>
      <c r="AF42" s="6">
        <v>13</v>
      </c>
      <c r="AG42" s="6">
        <v>20</v>
      </c>
      <c r="AH42" s="6">
        <v>3</v>
      </c>
      <c r="AI42" s="6">
        <v>14</v>
      </c>
      <c r="AJ42" s="6">
        <v>3</v>
      </c>
      <c r="AK42" s="6">
        <f t="shared" si="17"/>
        <v>333</v>
      </c>
      <c r="AL42" s="6"/>
      <c r="AM42">
        <v>-2</v>
      </c>
      <c r="AN42">
        <v>-4</v>
      </c>
      <c r="AO42">
        <v>31</v>
      </c>
      <c r="AP42">
        <v>9</v>
      </c>
      <c r="AQ42">
        <v>1</v>
      </c>
      <c r="AR42">
        <v>3</v>
      </c>
      <c r="AS42">
        <v>-7</v>
      </c>
      <c r="AT42">
        <v>0</v>
      </c>
      <c r="AU42">
        <f t="shared" si="18"/>
        <v>31</v>
      </c>
      <c r="AV42">
        <f t="shared" si="19"/>
        <v>2</v>
      </c>
      <c r="AW42">
        <f t="shared" si="5"/>
        <v>4</v>
      </c>
      <c r="AX42">
        <f t="shared" si="6"/>
        <v>-31</v>
      </c>
      <c r="AY42">
        <f t="shared" si="7"/>
        <v>-9</v>
      </c>
      <c r="AZ42">
        <f t="shared" si="8"/>
        <v>-1</v>
      </c>
      <c r="BA42">
        <f t="shared" si="9"/>
        <v>-3</v>
      </c>
      <c r="BB42">
        <f t="shared" si="10"/>
        <v>7</v>
      </c>
      <c r="BC42">
        <f t="shared" si="11"/>
        <v>0</v>
      </c>
      <c r="BD42">
        <f t="shared" si="12"/>
        <v>-31</v>
      </c>
      <c r="BF42" s="13">
        <f t="shared" si="20"/>
        <v>302</v>
      </c>
      <c r="BG42" s="145">
        <v>329293.53599999996</v>
      </c>
      <c r="BH42" s="146">
        <f t="shared" si="21"/>
        <v>82323.38399999999</v>
      </c>
      <c r="BI42" s="147">
        <f t="shared" si="27"/>
        <v>1975761.2159999998</v>
      </c>
      <c r="BJ42" s="40">
        <f t="shared" si="22"/>
        <v>493940.30399999995</v>
      </c>
      <c r="BK42" s="38">
        <f t="shared" si="26"/>
        <v>0.8</v>
      </c>
      <c r="BL42" s="39">
        <f t="shared" si="24"/>
        <v>0.2</v>
      </c>
      <c r="BM42" s="150">
        <f t="shared" si="25"/>
        <v>411616.9199999999</v>
      </c>
    </row>
    <row r="43" spans="1:65" ht="12.75">
      <c r="A43" s="3" t="s">
        <v>411</v>
      </c>
      <c r="B43" s="3" t="s">
        <v>410</v>
      </c>
      <c r="C43" s="2" t="s">
        <v>50</v>
      </c>
      <c r="D43" s="3" t="s">
        <v>340</v>
      </c>
      <c r="E43" s="6">
        <v>49024</v>
      </c>
      <c r="F43" s="5">
        <v>5.8635031435369</v>
      </c>
      <c r="G43" s="26">
        <v>224</v>
      </c>
      <c r="H43" s="6">
        <v>476</v>
      </c>
      <c r="I43" s="21">
        <v>10</v>
      </c>
      <c r="K43" s="12">
        <f t="shared" si="14"/>
        <v>0.32433093994778067</v>
      </c>
      <c r="L43" s="12">
        <f t="shared" si="0"/>
        <v>0.2593831592689295</v>
      </c>
      <c r="M43" s="12">
        <f t="shared" si="1"/>
        <v>0.22017787206266318</v>
      </c>
      <c r="N43" s="12">
        <f t="shared" si="2"/>
        <v>0.1191661227154047</v>
      </c>
      <c r="O43" s="12">
        <f t="shared" si="3"/>
        <v>0.05264768276762402</v>
      </c>
      <c r="P43" s="12">
        <f t="shared" si="4"/>
        <v>0.014809073107049608</v>
      </c>
      <c r="Q43" s="12">
        <f t="shared" si="15"/>
        <v>0.009036390339425587</v>
      </c>
      <c r="R43" s="12">
        <f t="shared" si="16"/>
        <v>0.0004487597911227154</v>
      </c>
      <c r="S43" s="6">
        <v>15900</v>
      </c>
      <c r="T43" s="6">
        <v>12716</v>
      </c>
      <c r="U43" s="6">
        <v>10794</v>
      </c>
      <c r="V43" s="6">
        <v>5842</v>
      </c>
      <c r="W43" s="6">
        <v>2581</v>
      </c>
      <c r="X43" s="6">
        <v>726</v>
      </c>
      <c r="Y43" s="6">
        <v>443</v>
      </c>
      <c r="Z43" s="6">
        <v>22</v>
      </c>
      <c r="AA43" s="6">
        <v>49024</v>
      </c>
      <c r="AC43" s="6">
        <v>179</v>
      </c>
      <c r="AD43" s="6">
        <v>-28</v>
      </c>
      <c r="AE43" s="6">
        <v>24</v>
      </c>
      <c r="AF43" s="6">
        <v>9</v>
      </c>
      <c r="AG43" s="6">
        <v>42</v>
      </c>
      <c r="AH43" s="6">
        <v>-4</v>
      </c>
      <c r="AI43" s="6">
        <v>2</v>
      </c>
      <c r="AJ43" s="6">
        <v>0</v>
      </c>
      <c r="AK43" s="6">
        <f t="shared" si="17"/>
        <v>224</v>
      </c>
      <c r="AL43" s="6"/>
      <c r="AM43">
        <v>-2</v>
      </c>
      <c r="AN43">
        <v>22</v>
      </c>
      <c r="AO43">
        <v>5</v>
      </c>
      <c r="AP43">
        <v>1</v>
      </c>
      <c r="AQ43">
        <v>-3</v>
      </c>
      <c r="AR43">
        <v>-2</v>
      </c>
      <c r="AS43">
        <v>-1</v>
      </c>
      <c r="AT43">
        <v>-1</v>
      </c>
      <c r="AU43">
        <f t="shared" si="18"/>
        <v>19</v>
      </c>
      <c r="AV43">
        <f t="shared" si="19"/>
        <v>2</v>
      </c>
      <c r="AW43">
        <f t="shared" si="5"/>
        <v>-22</v>
      </c>
      <c r="AX43">
        <f t="shared" si="6"/>
        <v>-5</v>
      </c>
      <c r="AY43">
        <f t="shared" si="7"/>
        <v>-1</v>
      </c>
      <c r="AZ43">
        <f t="shared" si="8"/>
        <v>3</v>
      </c>
      <c r="BA43">
        <f t="shared" si="9"/>
        <v>2</v>
      </c>
      <c r="BB43">
        <f t="shared" si="10"/>
        <v>1</v>
      </c>
      <c r="BC43">
        <f t="shared" si="11"/>
        <v>1</v>
      </c>
      <c r="BD43">
        <f t="shared" si="12"/>
        <v>-19</v>
      </c>
      <c r="BF43" s="13">
        <f t="shared" si="20"/>
        <v>205</v>
      </c>
      <c r="BG43" s="145">
        <v>190872.55466666666</v>
      </c>
      <c r="BH43" s="146">
        <f t="shared" si="21"/>
        <v>47718.138666666666</v>
      </c>
      <c r="BI43" s="147">
        <f t="shared" si="27"/>
        <v>1145235.328</v>
      </c>
      <c r="BJ43" s="40">
        <f t="shared" si="22"/>
        <v>286308.832</v>
      </c>
      <c r="BK43" s="38">
        <f t="shared" si="26"/>
        <v>0.8</v>
      </c>
      <c r="BL43" s="39">
        <f t="shared" si="24"/>
        <v>0.2</v>
      </c>
      <c r="BM43" s="150">
        <f t="shared" si="25"/>
        <v>238590.69333333333</v>
      </c>
    </row>
    <row r="44" spans="1:65" ht="12.75">
      <c r="A44" s="3" t="s">
        <v>427</v>
      </c>
      <c r="B44" s="3" t="s">
        <v>408</v>
      </c>
      <c r="C44" s="2" t="s">
        <v>51</v>
      </c>
      <c r="D44" s="3" t="s">
        <v>343</v>
      </c>
      <c r="E44" s="6">
        <v>40576</v>
      </c>
      <c r="F44" s="5">
        <v>2.9448302873270915</v>
      </c>
      <c r="G44" s="26">
        <v>12</v>
      </c>
      <c r="H44" s="6">
        <v>1535</v>
      </c>
      <c r="I44" s="21">
        <v>40</v>
      </c>
      <c r="K44" s="12">
        <f t="shared" si="14"/>
        <v>0.6197013012618297</v>
      </c>
      <c r="L44" s="12">
        <f t="shared" si="0"/>
        <v>0.11943020504731862</v>
      </c>
      <c r="M44" s="12">
        <f t="shared" si="1"/>
        <v>0.15065555993690852</v>
      </c>
      <c r="N44" s="12">
        <f t="shared" si="2"/>
        <v>0.06720721608832808</v>
      </c>
      <c r="O44" s="12">
        <f t="shared" si="3"/>
        <v>0.031102129337539433</v>
      </c>
      <c r="P44" s="12">
        <f t="shared" si="4"/>
        <v>0.008058951104100947</v>
      </c>
      <c r="Q44" s="12">
        <f t="shared" si="15"/>
        <v>0.003376380126182965</v>
      </c>
      <c r="R44" s="12">
        <f t="shared" si="16"/>
        <v>0.0004682570977917981</v>
      </c>
      <c r="S44" s="6">
        <v>25145</v>
      </c>
      <c r="T44" s="6">
        <v>4846</v>
      </c>
      <c r="U44" s="6">
        <v>6113</v>
      </c>
      <c r="V44" s="6">
        <v>2727</v>
      </c>
      <c r="W44" s="6">
        <v>1262</v>
      </c>
      <c r="X44" s="6">
        <v>327</v>
      </c>
      <c r="Y44" s="6">
        <v>137</v>
      </c>
      <c r="Z44" s="6">
        <v>19</v>
      </c>
      <c r="AA44" s="6">
        <v>40576</v>
      </c>
      <c r="AC44" s="6">
        <v>-49</v>
      </c>
      <c r="AD44" s="6">
        <v>55</v>
      </c>
      <c r="AE44" s="6">
        <v>10</v>
      </c>
      <c r="AF44" s="6">
        <v>2</v>
      </c>
      <c r="AG44" s="6">
        <v>-5</v>
      </c>
      <c r="AH44" s="6">
        <v>-1</v>
      </c>
      <c r="AI44" s="6">
        <v>0</v>
      </c>
      <c r="AJ44" s="6">
        <v>0</v>
      </c>
      <c r="AK44" s="6">
        <f t="shared" si="17"/>
        <v>12</v>
      </c>
      <c r="AL44" s="6"/>
      <c r="AM44">
        <v>-82</v>
      </c>
      <c r="AN44">
        <v>6</v>
      </c>
      <c r="AO44">
        <v>-4</v>
      </c>
      <c r="AP44">
        <v>-6</v>
      </c>
      <c r="AQ44">
        <v>8</v>
      </c>
      <c r="AR44">
        <v>3</v>
      </c>
      <c r="AS44">
        <v>-1</v>
      </c>
      <c r="AT44">
        <v>0</v>
      </c>
      <c r="AU44">
        <f t="shared" si="18"/>
        <v>-76</v>
      </c>
      <c r="AV44">
        <f t="shared" si="19"/>
        <v>82</v>
      </c>
      <c r="AW44">
        <f t="shared" si="5"/>
        <v>-6</v>
      </c>
      <c r="AX44">
        <f t="shared" si="6"/>
        <v>4</v>
      </c>
      <c r="AY44">
        <f t="shared" si="7"/>
        <v>6</v>
      </c>
      <c r="AZ44">
        <f t="shared" si="8"/>
        <v>-8</v>
      </c>
      <c r="BA44">
        <f t="shared" si="9"/>
        <v>-3</v>
      </c>
      <c r="BB44">
        <f t="shared" si="10"/>
        <v>1</v>
      </c>
      <c r="BC44">
        <f t="shared" si="11"/>
        <v>0</v>
      </c>
      <c r="BD44">
        <f t="shared" si="12"/>
        <v>76</v>
      </c>
      <c r="BF44" s="13">
        <f t="shared" si="20"/>
        <v>88</v>
      </c>
      <c r="BG44" s="145">
        <v>69722.21333333333</v>
      </c>
      <c r="BH44" s="146">
        <f t="shared" si="21"/>
        <v>17430.553333333333</v>
      </c>
      <c r="BI44" s="147">
        <f t="shared" si="27"/>
        <v>418333.28</v>
      </c>
      <c r="BJ44" s="40">
        <f t="shared" si="22"/>
        <v>104583.32</v>
      </c>
      <c r="BK44" s="38">
        <f t="shared" si="26"/>
        <v>0.8</v>
      </c>
      <c r="BL44" s="39">
        <f t="shared" si="24"/>
        <v>0.2</v>
      </c>
      <c r="BM44" s="150">
        <f t="shared" si="25"/>
        <v>87152.76666666666</v>
      </c>
    </row>
    <row r="45" spans="1:65" ht="12.75">
      <c r="A45" s="3"/>
      <c r="B45" s="3" t="s">
        <v>408</v>
      </c>
      <c r="C45" s="2" t="s">
        <v>52</v>
      </c>
      <c r="D45" s="3" t="s">
        <v>343</v>
      </c>
      <c r="E45" s="6">
        <v>81260</v>
      </c>
      <c r="F45" s="5">
        <v>5.188011116962788</v>
      </c>
      <c r="G45" s="26">
        <v>202</v>
      </c>
      <c r="H45" s="6">
        <v>1327</v>
      </c>
      <c r="I45" s="21">
        <v>60</v>
      </c>
      <c r="K45" s="12">
        <f t="shared" si="14"/>
        <v>0.3639552055131676</v>
      </c>
      <c r="L45" s="12">
        <f t="shared" si="0"/>
        <v>0.2175978341127246</v>
      </c>
      <c r="M45" s="12">
        <f t="shared" si="1"/>
        <v>0.20705143982279103</v>
      </c>
      <c r="N45" s="12">
        <f t="shared" si="2"/>
        <v>0.10775289195175979</v>
      </c>
      <c r="O45" s="12">
        <f t="shared" si="3"/>
        <v>0.06383214373615555</v>
      </c>
      <c r="P45" s="12">
        <f t="shared" si="4"/>
        <v>0.021954221018951513</v>
      </c>
      <c r="Q45" s="12">
        <f t="shared" si="15"/>
        <v>0.015604233325129216</v>
      </c>
      <c r="R45" s="12">
        <f t="shared" si="16"/>
        <v>0.0022520305193206988</v>
      </c>
      <c r="S45" s="6">
        <v>29575</v>
      </c>
      <c r="T45" s="6">
        <v>17682</v>
      </c>
      <c r="U45" s="6">
        <v>16825</v>
      </c>
      <c r="V45" s="6">
        <v>8756</v>
      </c>
      <c r="W45" s="6">
        <v>5187</v>
      </c>
      <c r="X45" s="6">
        <v>1784</v>
      </c>
      <c r="Y45" s="6">
        <v>1268</v>
      </c>
      <c r="Z45" s="6">
        <v>183</v>
      </c>
      <c r="AA45" s="6">
        <v>81260</v>
      </c>
      <c r="AC45" s="6">
        <v>102</v>
      </c>
      <c r="AD45" s="6">
        <v>51</v>
      </c>
      <c r="AE45" s="6">
        <v>42</v>
      </c>
      <c r="AF45" s="6">
        <v>13</v>
      </c>
      <c r="AG45" s="6">
        <v>0</v>
      </c>
      <c r="AH45" s="6">
        <v>-5</v>
      </c>
      <c r="AI45" s="6">
        <v>-3</v>
      </c>
      <c r="AJ45" s="6">
        <v>2</v>
      </c>
      <c r="AK45" s="6">
        <f t="shared" si="17"/>
        <v>202</v>
      </c>
      <c r="AL45" s="6"/>
      <c r="AM45">
        <v>-22</v>
      </c>
      <c r="AN45">
        <v>3</v>
      </c>
      <c r="AO45">
        <v>5</v>
      </c>
      <c r="AP45">
        <v>-27</v>
      </c>
      <c r="AQ45">
        <v>0</v>
      </c>
      <c r="AR45">
        <v>7</v>
      </c>
      <c r="AS45">
        <v>-1</v>
      </c>
      <c r="AT45">
        <v>0</v>
      </c>
      <c r="AU45">
        <f t="shared" si="18"/>
        <v>-35</v>
      </c>
      <c r="AV45">
        <f t="shared" si="19"/>
        <v>22</v>
      </c>
      <c r="AW45">
        <f t="shared" si="5"/>
        <v>-3</v>
      </c>
      <c r="AX45">
        <f t="shared" si="6"/>
        <v>-5</v>
      </c>
      <c r="AY45">
        <f t="shared" si="7"/>
        <v>27</v>
      </c>
      <c r="AZ45">
        <f t="shared" si="8"/>
        <v>0</v>
      </c>
      <c r="BA45">
        <f t="shared" si="9"/>
        <v>-7</v>
      </c>
      <c r="BB45">
        <f t="shared" si="10"/>
        <v>1</v>
      </c>
      <c r="BC45">
        <f t="shared" si="11"/>
        <v>0</v>
      </c>
      <c r="BD45">
        <f t="shared" si="12"/>
        <v>35</v>
      </c>
      <c r="BF45" s="13">
        <f t="shared" si="20"/>
        <v>237</v>
      </c>
      <c r="BG45" s="145">
        <v>253622.54666666663</v>
      </c>
      <c r="BH45" s="146" t="str">
        <f t="shared" si="21"/>
        <v>0</v>
      </c>
      <c r="BI45" s="147">
        <f t="shared" si="27"/>
        <v>1521735.2799999998</v>
      </c>
      <c r="BJ45" s="40">
        <f t="shared" si="22"/>
        <v>0</v>
      </c>
      <c r="BK45" s="38" t="str">
        <f t="shared" si="26"/>
        <v>100%</v>
      </c>
      <c r="BL45" s="39" t="str">
        <f t="shared" si="24"/>
        <v>0%</v>
      </c>
      <c r="BM45" s="150">
        <f t="shared" si="25"/>
        <v>253622.54666666663</v>
      </c>
    </row>
    <row r="46" spans="1:65" ht="12.75">
      <c r="A46" s="3"/>
      <c r="B46" s="3" t="s">
        <v>417</v>
      </c>
      <c r="C46" s="2" t="s">
        <v>53</v>
      </c>
      <c r="D46" s="3" t="s">
        <v>347</v>
      </c>
      <c r="E46" s="6">
        <v>92462</v>
      </c>
      <c r="F46" s="5">
        <v>5.157287749345653</v>
      </c>
      <c r="G46" s="26">
        <v>187</v>
      </c>
      <c r="H46" s="6">
        <v>2352</v>
      </c>
      <c r="I46" s="21">
        <v>120</v>
      </c>
      <c r="K46" s="12">
        <f t="shared" si="14"/>
        <v>0.4763362246111916</v>
      </c>
      <c r="L46" s="12">
        <f t="shared" si="0"/>
        <v>0.19092167593173412</v>
      </c>
      <c r="M46" s="12">
        <f t="shared" si="1"/>
        <v>0.16014146352014882</v>
      </c>
      <c r="N46" s="12">
        <f t="shared" si="2"/>
        <v>0.07572840734572041</v>
      </c>
      <c r="O46" s="12">
        <f t="shared" si="3"/>
        <v>0.05423849797754753</v>
      </c>
      <c r="P46" s="12">
        <f t="shared" si="4"/>
        <v>0.028855097229131967</v>
      </c>
      <c r="Q46" s="12">
        <f t="shared" si="15"/>
        <v>0.013313577469663213</v>
      </c>
      <c r="R46" s="12">
        <f t="shared" si="16"/>
        <v>0.00046505591486232183</v>
      </c>
      <c r="S46" s="6">
        <v>44043</v>
      </c>
      <c r="T46" s="6">
        <v>17653</v>
      </c>
      <c r="U46" s="6">
        <v>14807</v>
      </c>
      <c r="V46" s="6">
        <v>7002</v>
      </c>
      <c r="W46" s="6">
        <v>5015</v>
      </c>
      <c r="X46" s="6">
        <v>2668</v>
      </c>
      <c r="Y46" s="6">
        <v>1231</v>
      </c>
      <c r="Z46" s="6">
        <v>43</v>
      </c>
      <c r="AA46" s="6">
        <v>92462</v>
      </c>
      <c r="AC46" s="6">
        <v>5</v>
      </c>
      <c r="AD46" s="6">
        <v>-5</v>
      </c>
      <c r="AE46" s="6">
        <v>38</v>
      </c>
      <c r="AF46" s="6">
        <v>74</v>
      </c>
      <c r="AG46" s="6">
        <v>58</v>
      </c>
      <c r="AH46" s="6">
        <v>-4</v>
      </c>
      <c r="AI46" s="6">
        <v>20</v>
      </c>
      <c r="AJ46" s="6">
        <v>1</v>
      </c>
      <c r="AK46" s="6">
        <f t="shared" si="17"/>
        <v>187</v>
      </c>
      <c r="AL46" s="6"/>
      <c r="AM46">
        <v>-145</v>
      </c>
      <c r="AN46">
        <v>-47</v>
      </c>
      <c r="AO46">
        <v>-18</v>
      </c>
      <c r="AP46">
        <v>-12</v>
      </c>
      <c r="AQ46">
        <v>-3</v>
      </c>
      <c r="AR46">
        <v>1</v>
      </c>
      <c r="AS46">
        <v>3</v>
      </c>
      <c r="AT46">
        <v>0</v>
      </c>
      <c r="AU46">
        <f t="shared" si="18"/>
        <v>-221</v>
      </c>
      <c r="AV46">
        <f t="shared" si="19"/>
        <v>145</v>
      </c>
      <c r="AW46">
        <f t="shared" si="5"/>
        <v>47</v>
      </c>
      <c r="AX46">
        <f t="shared" si="6"/>
        <v>18</v>
      </c>
      <c r="AY46">
        <f t="shared" si="7"/>
        <v>12</v>
      </c>
      <c r="AZ46">
        <f t="shared" si="8"/>
        <v>3</v>
      </c>
      <c r="BA46">
        <f t="shared" si="9"/>
        <v>-1</v>
      </c>
      <c r="BB46">
        <f t="shared" si="10"/>
        <v>-3</v>
      </c>
      <c r="BC46">
        <f t="shared" si="11"/>
        <v>0</v>
      </c>
      <c r="BD46">
        <f t="shared" si="12"/>
        <v>221</v>
      </c>
      <c r="BF46" s="13">
        <f t="shared" si="20"/>
        <v>408</v>
      </c>
      <c r="BG46" s="145">
        <v>526914.4333333333</v>
      </c>
      <c r="BH46" s="146" t="str">
        <f t="shared" si="21"/>
        <v>0</v>
      </c>
      <c r="BI46" s="147">
        <f t="shared" si="27"/>
        <v>3161486.6</v>
      </c>
      <c r="BJ46" s="40">
        <f t="shared" si="22"/>
        <v>0</v>
      </c>
      <c r="BK46" s="38" t="str">
        <f t="shared" si="26"/>
        <v>100%</v>
      </c>
      <c r="BL46" s="39" t="str">
        <f t="shared" si="24"/>
        <v>0%</v>
      </c>
      <c r="BM46" s="150">
        <f t="shared" si="25"/>
        <v>526914.4333333333</v>
      </c>
    </row>
    <row r="47" spans="1:65" ht="12.75">
      <c r="A47" s="3" t="s">
        <v>428</v>
      </c>
      <c r="B47" s="3" t="s">
        <v>415</v>
      </c>
      <c r="C47" s="2" t="s">
        <v>54</v>
      </c>
      <c r="D47" s="3" t="s">
        <v>339</v>
      </c>
      <c r="E47" s="6">
        <v>49119</v>
      </c>
      <c r="F47" s="5">
        <v>9.49750012228924</v>
      </c>
      <c r="G47" s="26">
        <v>489</v>
      </c>
      <c r="H47" s="6">
        <v>364</v>
      </c>
      <c r="I47" s="21">
        <v>130</v>
      </c>
      <c r="K47" s="12">
        <f t="shared" si="14"/>
        <v>0.05771697306541257</v>
      </c>
      <c r="L47" s="12">
        <f t="shared" si="0"/>
        <v>0.19153484395040615</v>
      </c>
      <c r="M47" s="12">
        <f t="shared" si="1"/>
        <v>0.3536309778293532</v>
      </c>
      <c r="N47" s="12">
        <f t="shared" si="2"/>
        <v>0.17192939595675807</v>
      </c>
      <c r="O47" s="12">
        <f t="shared" si="3"/>
        <v>0.09647997719823287</v>
      </c>
      <c r="P47" s="12">
        <f t="shared" si="4"/>
        <v>0.06203302184490726</v>
      </c>
      <c r="Q47" s="12">
        <f t="shared" si="15"/>
        <v>0.05757446202080661</v>
      </c>
      <c r="R47" s="12">
        <f t="shared" si="16"/>
        <v>0.009100348134123252</v>
      </c>
      <c r="S47" s="6">
        <v>2835</v>
      </c>
      <c r="T47" s="6">
        <v>9408</v>
      </c>
      <c r="U47" s="6">
        <v>17370</v>
      </c>
      <c r="V47" s="6">
        <v>8445</v>
      </c>
      <c r="W47" s="6">
        <v>4739</v>
      </c>
      <c r="X47" s="6">
        <v>3047</v>
      </c>
      <c r="Y47" s="6">
        <v>2828</v>
      </c>
      <c r="Z47" s="6">
        <v>447</v>
      </c>
      <c r="AA47" s="6">
        <v>49119</v>
      </c>
      <c r="AC47" s="6">
        <v>-9</v>
      </c>
      <c r="AD47" s="6">
        <v>108</v>
      </c>
      <c r="AE47" s="6">
        <v>107</v>
      </c>
      <c r="AF47" s="6">
        <v>135</v>
      </c>
      <c r="AG47" s="6">
        <v>52</v>
      </c>
      <c r="AH47" s="6">
        <v>44</v>
      </c>
      <c r="AI47" s="6">
        <v>37</v>
      </c>
      <c r="AJ47" s="6">
        <v>15</v>
      </c>
      <c r="AK47" s="6">
        <f t="shared" si="17"/>
        <v>489</v>
      </c>
      <c r="AL47" s="6"/>
      <c r="AM47">
        <v>-16</v>
      </c>
      <c r="AN47">
        <v>-40</v>
      </c>
      <c r="AO47">
        <v>-35</v>
      </c>
      <c r="AP47">
        <v>-43</v>
      </c>
      <c r="AQ47">
        <v>-8</v>
      </c>
      <c r="AR47">
        <v>-12</v>
      </c>
      <c r="AS47">
        <v>-14</v>
      </c>
      <c r="AT47">
        <v>5</v>
      </c>
      <c r="AU47">
        <f t="shared" si="18"/>
        <v>-163</v>
      </c>
      <c r="AV47">
        <f t="shared" si="19"/>
        <v>16</v>
      </c>
      <c r="AW47">
        <f t="shared" si="5"/>
        <v>40</v>
      </c>
      <c r="AX47">
        <f t="shared" si="6"/>
        <v>35</v>
      </c>
      <c r="AY47">
        <f t="shared" si="7"/>
        <v>43</v>
      </c>
      <c r="AZ47">
        <f t="shared" si="8"/>
        <v>8</v>
      </c>
      <c r="BA47">
        <f t="shared" si="9"/>
        <v>12</v>
      </c>
      <c r="BB47">
        <f t="shared" si="10"/>
        <v>14</v>
      </c>
      <c r="BC47">
        <f t="shared" si="11"/>
        <v>-5</v>
      </c>
      <c r="BD47">
        <f t="shared" si="12"/>
        <v>163</v>
      </c>
      <c r="BF47" s="13">
        <f t="shared" si="20"/>
        <v>652</v>
      </c>
      <c r="BG47" s="145">
        <v>786645.6693333334</v>
      </c>
      <c r="BH47" s="146">
        <f t="shared" si="21"/>
        <v>196661.41733333335</v>
      </c>
      <c r="BI47" s="147">
        <f t="shared" si="27"/>
        <v>4719874.016000001</v>
      </c>
      <c r="BJ47" s="40">
        <f t="shared" si="22"/>
        <v>1179968.5040000002</v>
      </c>
      <c r="BK47" s="38">
        <f t="shared" si="26"/>
        <v>0.8</v>
      </c>
      <c r="BL47" s="39">
        <f t="shared" si="24"/>
        <v>0.2</v>
      </c>
      <c r="BM47" s="150">
        <f t="shared" si="25"/>
        <v>983307.0866666667</v>
      </c>
    </row>
    <row r="48" spans="1:65" ht="12.75">
      <c r="A48" s="3"/>
      <c r="B48" s="3" t="s">
        <v>416</v>
      </c>
      <c r="C48" s="2" t="s">
        <v>55</v>
      </c>
      <c r="D48" s="3" t="s">
        <v>341</v>
      </c>
      <c r="E48" s="6">
        <v>102579</v>
      </c>
      <c r="F48" s="5">
        <v>12.433811744524641</v>
      </c>
      <c r="G48" s="26">
        <v>1010</v>
      </c>
      <c r="H48" s="6">
        <v>1163</v>
      </c>
      <c r="I48" s="21">
        <v>250</v>
      </c>
      <c r="K48" s="12">
        <f t="shared" si="14"/>
        <v>0.03754179705397791</v>
      </c>
      <c r="L48" s="12">
        <f t="shared" si="0"/>
        <v>0.10597685686154086</v>
      </c>
      <c r="M48" s="12">
        <f t="shared" si="1"/>
        <v>0.19186188206163055</v>
      </c>
      <c r="N48" s="12">
        <f t="shared" si="2"/>
        <v>0.23975667534290646</v>
      </c>
      <c r="O48" s="12">
        <f t="shared" si="3"/>
        <v>0.16480956141120504</v>
      </c>
      <c r="P48" s="12">
        <f t="shared" si="4"/>
        <v>0.10345197360083448</v>
      </c>
      <c r="Q48" s="12">
        <f t="shared" si="15"/>
        <v>0.11523801167880365</v>
      </c>
      <c r="R48" s="12">
        <f t="shared" si="16"/>
        <v>0.04136324198910108</v>
      </c>
      <c r="S48" s="6">
        <v>3851</v>
      </c>
      <c r="T48" s="6">
        <v>10871</v>
      </c>
      <c r="U48" s="6">
        <v>19681</v>
      </c>
      <c r="V48" s="6">
        <v>24594</v>
      </c>
      <c r="W48" s="6">
        <v>16906</v>
      </c>
      <c r="X48" s="6">
        <v>10612</v>
      </c>
      <c r="Y48" s="6">
        <v>11821</v>
      </c>
      <c r="Z48" s="6">
        <v>4243</v>
      </c>
      <c r="AA48" s="6">
        <v>102579</v>
      </c>
      <c r="AC48" s="6">
        <v>194</v>
      </c>
      <c r="AD48" s="6">
        <v>62</v>
      </c>
      <c r="AE48" s="6">
        <v>174</v>
      </c>
      <c r="AF48" s="6">
        <v>96</v>
      </c>
      <c r="AG48" s="6">
        <v>103</v>
      </c>
      <c r="AH48" s="6">
        <v>114</v>
      </c>
      <c r="AI48" s="6">
        <v>147</v>
      </c>
      <c r="AJ48" s="6">
        <v>120</v>
      </c>
      <c r="AK48" s="6">
        <f t="shared" si="17"/>
        <v>1010</v>
      </c>
      <c r="AL48" s="6"/>
      <c r="AM48">
        <v>-3</v>
      </c>
      <c r="AN48">
        <v>-27</v>
      </c>
      <c r="AO48">
        <v>-22</v>
      </c>
      <c r="AP48">
        <v>-6</v>
      </c>
      <c r="AQ48">
        <v>-1</v>
      </c>
      <c r="AR48">
        <v>-5</v>
      </c>
      <c r="AS48">
        <v>21</v>
      </c>
      <c r="AT48">
        <v>-1</v>
      </c>
      <c r="AU48">
        <f t="shared" si="18"/>
        <v>-44</v>
      </c>
      <c r="AV48">
        <f t="shared" si="19"/>
        <v>3</v>
      </c>
      <c r="AW48">
        <f t="shared" si="5"/>
        <v>27</v>
      </c>
      <c r="AX48">
        <f t="shared" si="6"/>
        <v>22</v>
      </c>
      <c r="AY48">
        <f t="shared" si="7"/>
        <v>6</v>
      </c>
      <c r="AZ48">
        <f t="shared" si="8"/>
        <v>1</v>
      </c>
      <c r="BA48">
        <f t="shared" si="9"/>
        <v>5</v>
      </c>
      <c r="BB48">
        <f t="shared" si="10"/>
        <v>-21</v>
      </c>
      <c r="BC48">
        <f t="shared" si="11"/>
        <v>1</v>
      </c>
      <c r="BD48">
        <f t="shared" si="12"/>
        <v>44</v>
      </c>
      <c r="BF48" s="13">
        <f t="shared" si="20"/>
        <v>1054</v>
      </c>
      <c r="BG48" s="145">
        <v>1767042.3333333333</v>
      </c>
      <c r="BH48" s="146" t="str">
        <f t="shared" si="21"/>
        <v>0</v>
      </c>
      <c r="BI48" s="147">
        <f t="shared" si="27"/>
        <v>10602254</v>
      </c>
      <c r="BJ48" s="40">
        <f t="shared" si="22"/>
        <v>0</v>
      </c>
      <c r="BK48" s="38" t="str">
        <f t="shared" si="26"/>
        <v>100%</v>
      </c>
      <c r="BL48" s="39" t="str">
        <f t="shared" si="24"/>
        <v>0%</v>
      </c>
      <c r="BM48" s="150">
        <f t="shared" si="25"/>
        <v>1767042.3333333333</v>
      </c>
    </row>
    <row r="49" spans="1:65" ht="12.75">
      <c r="A49" s="3" t="s">
        <v>429</v>
      </c>
      <c r="B49" s="3" t="s">
        <v>421</v>
      </c>
      <c r="C49" s="2" t="s">
        <v>56</v>
      </c>
      <c r="D49" s="3" t="s">
        <v>346</v>
      </c>
      <c r="E49" s="6">
        <v>41498</v>
      </c>
      <c r="F49" s="5">
        <v>5.274374231386998</v>
      </c>
      <c r="G49" s="26">
        <v>277</v>
      </c>
      <c r="H49" s="6">
        <v>654</v>
      </c>
      <c r="I49" s="21">
        <v>150</v>
      </c>
      <c r="K49" s="12">
        <f t="shared" si="14"/>
        <v>0.3338474143332209</v>
      </c>
      <c r="L49" s="12">
        <f t="shared" si="0"/>
        <v>0.31473805966552604</v>
      </c>
      <c r="M49" s="12">
        <f t="shared" si="1"/>
        <v>0.17993638247626392</v>
      </c>
      <c r="N49" s="12">
        <f t="shared" si="2"/>
        <v>0.11108969106944913</v>
      </c>
      <c r="O49" s="12">
        <f t="shared" si="3"/>
        <v>0.040050122897489035</v>
      </c>
      <c r="P49" s="12">
        <f t="shared" si="4"/>
        <v>0.013639211528266422</v>
      </c>
      <c r="Q49" s="12">
        <f t="shared" si="15"/>
        <v>0.006241264639259723</v>
      </c>
      <c r="R49" s="12">
        <f t="shared" si="16"/>
        <v>0.0004578533905248446</v>
      </c>
      <c r="S49" s="6">
        <v>13854</v>
      </c>
      <c r="T49" s="6">
        <v>13061</v>
      </c>
      <c r="U49" s="6">
        <v>7467</v>
      </c>
      <c r="V49" s="6">
        <v>4610</v>
      </c>
      <c r="W49" s="6">
        <v>1662</v>
      </c>
      <c r="X49" s="6">
        <v>566</v>
      </c>
      <c r="Y49" s="6">
        <v>259</v>
      </c>
      <c r="Z49" s="6">
        <v>19</v>
      </c>
      <c r="AA49" s="6">
        <v>41498</v>
      </c>
      <c r="AC49" s="6">
        <v>93</v>
      </c>
      <c r="AD49" s="6">
        <v>118</v>
      </c>
      <c r="AE49" s="6">
        <v>20</v>
      </c>
      <c r="AF49" s="6">
        <v>40</v>
      </c>
      <c r="AG49" s="6">
        <v>-3</v>
      </c>
      <c r="AH49" s="6">
        <v>1</v>
      </c>
      <c r="AI49" s="6">
        <v>6</v>
      </c>
      <c r="AJ49" s="6">
        <v>2</v>
      </c>
      <c r="AK49" s="6">
        <f t="shared" si="17"/>
        <v>277</v>
      </c>
      <c r="AL49" s="6"/>
      <c r="AM49">
        <v>82</v>
      </c>
      <c r="AN49">
        <v>41</v>
      </c>
      <c r="AO49">
        <v>4</v>
      </c>
      <c r="AP49">
        <v>-2</v>
      </c>
      <c r="AQ49">
        <v>-5</v>
      </c>
      <c r="AR49">
        <v>2</v>
      </c>
      <c r="AS49">
        <v>2</v>
      </c>
      <c r="AT49">
        <v>1</v>
      </c>
      <c r="AU49">
        <f t="shared" si="18"/>
        <v>125</v>
      </c>
      <c r="AV49">
        <f t="shared" si="19"/>
        <v>-82</v>
      </c>
      <c r="AW49">
        <f t="shared" si="5"/>
        <v>-41</v>
      </c>
      <c r="AX49">
        <f t="shared" si="6"/>
        <v>-4</v>
      </c>
      <c r="AY49">
        <f t="shared" si="7"/>
        <v>2</v>
      </c>
      <c r="AZ49">
        <f t="shared" si="8"/>
        <v>5</v>
      </c>
      <c r="BA49">
        <f t="shared" si="9"/>
        <v>-2</v>
      </c>
      <c r="BB49">
        <f t="shared" si="10"/>
        <v>-2</v>
      </c>
      <c r="BC49">
        <f t="shared" si="11"/>
        <v>-1</v>
      </c>
      <c r="BD49">
        <f t="shared" si="12"/>
        <v>-125</v>
      </c>
      <c r="BF49" s="13">
        <f t="shared" si="20"/>
        <v>152</v>
      </c>
      <c r="BG49" s="145">
        <v>153260.93866666665</v>
      </c>
      <c r="BH49" s="146">
        <f t="shared" si="21"/>
        <v>38315.23466666666</v>
      </c>
      <c r="BI49" s="147">
        <f t="shared" si="27"/>
        <v>919565.632</v>
      </c>
      <c r="BJ49" s="40">
        <f t="shared" si="22"/>
        <v>229891.408</v>
      </c>
      <c r="BK49" s="38">
        <f t="shared" si="26"/>
        <v>0.8</v>
      </c>
      <c r="BL49" s="39">
        <f t="shared" si="24"/>
        <v>0.2</v>
      </c>
      <c r="BM49" s="150">
        <f t="shared" si="25"/>
        <v>191576.1733333333</v>
      </c>
    </row>
    <row r="50" spans="1:65" ht="12.75">
      <c r="A50" s="3" t="s">
        <v>412</v>
      </c>
      <c r="B50" s="3" t="s">
        <v>406</v>
      </c>
      <c r="C50" s="2" t="s">
        <v>57</v>
      </c>
      <c r="D50" s="3" t="s">
        <v>344</v>
      </c>
      <c r="E50" s="6">
        <v>63976</v>
      </c>
      <c r="F50" s="5">
        <v>9.256463930978216</v>
      </c>
      <c r="G50" s="26">
        <v>431</v>
      </c>
      <c r="H50" s="6">
        <v>679</v>
      </c>
      <c r="I50" s="21">
        <v>210</v>
      </c>
      <c r="K50" s="12">
        <f t="shared" si="14"/>
        <v>0.09411341753157434</v>
      </c>
      <c r="L50" s="12">
        <f t="shared" si="0"/>
        <v>0.20387332749781167</v>
      </c>
      <c r="M50" s="12">
        <f t="shared" si="1"/>
        <v>0.30981930724021506</v>
      </c>
      <c r="N50" s="12">
        <f t="shared" si="2"/>
        <v>0.19319744904339128</v>
      </c>
      <c r="O50" s="12">
        <f t="shared" si="3"/>
        <v>0.10577404026509941</v>
      </c>
      <c r="P50" s="12">
        <f t="shared" si="4"/>
        <v>0.05936601225459547</v>
      </c>
      <c r="Q50" s="12">
        <f t="shared" si="15"/>
        <v>0.032058897086407405</v>
      </c>
      <c r="R50" s="12">
        <f t="shared" si="16"/>
        <v>0.0017975490809053396</v>
      </c>
      <c r="S50" s="6">
        <v>6021</v>
      </c>
      <c r="T50" s="6">
        <v>13043</v>
      </c>
      <c r="U50" s="6">
        <v>19821</v>
      </c>
      <c r="V50" s="6">
        <v>12360</v>
      </c>
      <c r="W50" s="6">
        <v>6767</v>
      </c>
      <c r="X50" s="6">
        <v>3798</v>
      </c>
      <c r="Y50" s="6">
        <v>2051</v>
      </c>
      <c r="Z50" s="6">
        <v>115</v>
      </c>
      <c r="AA50" s="6">
        <v>63976</v>
      </c>
      <c r="AC50" s="6">
        <v>37</v>
      </c>
      <c r="AD50" s="6">
        <v>30</v>
      </c>
      <c r="AE50" s="6">
        <v>132</v>
      </c>
      <c r="AF50" s="6">
        <v>163</v>
      </c>
      <c r="AG50" s="6">
        <v>50</v>
      </c>
      <c r="AH50" s="6">
        <v>2</v>
      </c>
      <c r="AI50" s="6">
        <v>15</v>
      </c>
      <c r="AJ50" s="6">
        <v>2</v>
      </c>
      <c r="AK50" s="6">
        <f t="shared" si="17"/>
        <v>431</v>
      </c>
      <c r="AL50" s="6"/>
      <c r="AM50">
        <v>13</v>
      </c>
      <c r="AN50">
        <v>-11</v>
      </c>
      <c r="AO50">
        <v>-3</v>
      </c>
      <c r="AP50">
        <v>31</v>
      </c>
      <c r="AQ50">
        <v>5</v>
      </c>
      <c r="AR50">
        <v>-2</v>
      </c>
      <c r="AS50">
        <v>3</v>
      </c>
      <c r="AT50">
        <v>1</v>
      </c>
      <c r="AU50">
        <f t="shared" si="18"/>
        <v>37</v>
      </c>
      <c r="AV50">
        <f t="shared" si="19"/>
        <v>-13</v>
      </c>
      <c r="AW50">
        <f t="shared" si="5"/>
        <v>11</v>
      </c>
      <c r="AX50">
        <f t="shared" si="6"/>
        <v>3</v>
      </c>
      <c r="AY50">
        <f t="shared" si="7"/>
        <v>-31</v>
      </c>
      <c r="AZ50">
        <f t="shared" si="8"/>
        <v>-5</v>
      </c>
      <c r="BA50">
        <f t="shared" si="9"/>
        <v>2</v>
      </c>
      <c r="BB50">
        <f t="shared" si="10"/>
        <v>-3</v>
      </c>
      <c r="BC50">
        <f t="shared" si="11"/>
        <v>-1</v>
      </c>
      <c r="BD50">
        <f t="shared" si="12"/>
        <v>-37</v>
      </c>
      <c r="BF50" s="13">
        <f t="shared" si="20"/>
        <v>394</v>
      </c>
      <c r="BG50" s="145">
        <v>440593.216</v>
      </c>
      <c r="BH50" s="146">
        <f t="shared" si="21"/>
        <v>110148.304</v>
      </c>
      <c r="BI50" s="147">
        <f t="shared" si="27"/>
        <v>2643559.296</v>
      </c>
      <c r="BJ50" s="40">
        <f t="shared" si="22"/>
        <v>660889.824</v>
      </c>
      <c r="BK50" s="38">
        <f t="shared" si="26"/>
        <v>0.8</v>
      </c>
      <c r="BL50" s="39">
        <f t="shared" si="24"/>
        <v>0.2</v>
      </c>
      <c r="BM50" s="150">
        <f t="shared" si="25"/>
        <v>550741.52</v>
      </c>
    </row>
    <row r="51" spans="1:65" ht="12.75">
      <c r="A51" s="3" t="s">
        <v>407</v>
      </c>
      <c r="B51" s="3" t="s">
        <v>408</v>
      </c>
      <c r="C51" s="2" t="s">
        <v>58</v>
      </c>
      <c r="D51" s="3" t="s">
        <v>343</v>
      </c>
      <c r="E51" s="6">
        <v>49326</v>
      </c>
      <c r="F51" s="5">
        <v>4.861906117562021</v>
      </c>
      <c r="G51" s="26">
        <v>194</v>
      </c>
      <c r="H51" s="6">
        <v>739</v>
      </c>
      <c r="I51" s="21">
        <v>40</v>
      </c>
      <c r="K51" s="12">
        <f t="shared" si="14"/>
        <v>0.4480395734501075</v>
      </c>
      <c r="L51" s="12">
        <f t="shared" si="0"/>
        <v>0.2268377731825001</v>
      </c>
      <c r="M51" s="12">
        <f t="shared" si="1"/>
        <v>0.1447715200908243</v>
      </c>
      <c r="N51" s="12">
        <f t="shared" si="2"/>
        <v>0.10258281636459474</v>
      </c>
      <c r="O51" s="12">
        <f t="shared" si="3"/>
        <v>0.050075011150306124</v>
      </c>
      <c r="P51" s="12">
        <f t="shared" si="4"/>
        <v>0.02033410371812026</v>
      </c>
      <c r="Q51" s="12">
        <f t="shared" si="15"/>
        <v>0.0067712768114179134</v>
      </c>
      <c r="R51" s="12">
        <f t="shared" si="16"/>
        <v>0.0005879252321291002</v>
      </c>
      <c r="S51" s="6">
        <v>22100</v>
      </c>
      <c r="T51" s="6">
        <v>11189</v>
      </c>
      <c r="U51" s="6">
        <v>7141</v>
      </c>
      <c r="V51" s="6">
        <v>5060</v>
      </c>
      <c r="W51" s="6">
        <v>2470</v>
      </c>
      <c r="X51" s="6">
        <v>1003</v>
      </c>
      <c r="Y51" s="6">
        <v>334</v>
      </c>
      <c r="Z51" s="6">
        <v>29</v>
      </c>
      <c r="AA51" s="6">
        <v>49326</v>
      </c>
      <c r="AC51" s="6">
        <v>20</v>
      </c>
      <c r="AD51" s="6">
        <v>63</v>
      </c>
      <c r="AE51" s="6">
        <v>61</v>
      </c>
      <c r="AF51" s="6">
        <v>19</v>
      </c>
      <c r="AG51" s="6">
        <v>3</v>
      </c>
      <c r="AH51" s="6">
        <v>25</v>
      </c>
      <c r="AI51" s="6">
        <v>4</v>
      </c>
      <c r="AJ51" s="6">
        <v>-1</v>
      </c>
      <c r="AK51" s="6">
        <f t="shared" si="17"/>
        <v>194</v>
      </c>
      <c r="AL51" s="6"/>
      <c r="AM51">
        <v>14</v>
      </c>
      <c r="AN51">
        <v>-13</v>
      </c>
      <c r="AO51">
        <v>-14</v>
      </c>
      <c r="AP51">
        <v>-7</v>
      </c>
      <c r="AQ51">
        <v>-3</v>
      </c>
      <c r="AR51">
        <v>-2</v>
      </c>
      <c r="AS51">
        <v>-4</v>
      </c>
      <c r="AT51">
        <v>1</v>
      </c>
      <c r="AU51">
        <f t="shared" si="18"/>
        <v>-28</v>
      </c>
      <c r="AV51">
        <f t="shared" si="19"/>
        <v>-14</v>
      </c>
      <c r="AW51">
        <f t="shared" si="5"/>
        <v>13</v>
      </c>
      <c r="AX51">
        <f t="shared" si="6"/>
        <v>14</v>
      </c>
      <c r="AY51">
        <f t="shared" si="7"/>
        <v>7</v>
      </c>
      <c r="AZ51">
        <f t="shared" si="8"/>
        <v>3</v>
      </c>
      <c r="BA51">
        <f t="shared" si="9"/>
        <v>2</v>
      </c>
      <c r="BB51">
        <f t="shared" si="10"/>
        <v>4</v>
      </c>
      <c r="BC51">
        <f t="shared" si="11"/>
        <v>-1</v>
      </c>
      <c r="BD51">
        <f t="shared" si="12"/>
        <v>28</v>
      </c>
      <c r="BF51" s="13">
        <f t="shared" si="20"/>
        <v>222</v>
      </c>
      <c r="BG51" s="145">
        <v>243452.05866666668</v>
      </c>
      <c r="BH51" s="146">
        <f t="shared" si="21"/>
        <v>60863.01466666667</v>
      </c>
      <c r="BI51" s="147">
        <f t="shared" si="27"/>
        <v>1460712.352</v>
      </c>
      <c r="BJ51" s="40">
        <f t="shared" si="22"/>
        <v>365178.088</v>
      </c>
      <c r="BK51" s="38">
        <f t="shared" si="26"/>
        <v>0.8</v>
      </c>
      <c r="BL51" s="39">
        <f t="shared" si="24"/>
        <v>0.2</v>
      </c>
      <c r="BM51" s="150">
        <f t="shared" si="25"/>
        <v>304315.07333333336</v>
      </c>
    </row>
    <row r="52" spans="1:65" ht="12.75">
      <c r="A52" s="3" t="s">
        <v>418</v>
      </c>
      <c r="B52" s="3" t="s">
        <v>415</v>
      </c>
      <c r="C52" s="2" t="s">
        <v>59</v>
      </c>
      <c r="D52" s="3" t="s">
        <v>339</v>
      </c>
      <c r="E52" s="6">
        <v>37314</v>
      </c>
      <c r="F52" s="5">
        <v>10.057760970263596</v>
      </c>
      <c r="G52" s="26">
        <v>327</v>
      </c>
      <c r="H52" s="6">
        <v>327</v>
      </c>
      <c r="I52" s="21">
        <v>60</v>
      </c>
      <c r="K52" s="12">
        <f t="shared" si="14"/>
        <v>0.06439942112879884</v>
      </c>
      <c r="L52" s="12">
        <f t="shared" si="0"/>
        <v>0.1671490593342981</v>
      </c>
      <c r="M52" s="12">
        <f t="shared" si="1"/>
        <v>0.3647960550999625</v>
      </c>
      <c r="N52" s="12">
        <f t="shared" si="2"/>
        <v>0.22541137374711903</v>
      </c>
      <c r="O52" s="12">
        <f t="shared" si="3"/>
        <v>0.11413946508013079</v>
      </c>
      <c r="P52" s="12">
        <f t="shared" si="4"/>
        <v>0.046363295277911776</v>
      </c>
      <c r="Q52" s="12">
        <f t="shared" si="15"/>
        <v>0.016052955995068875</v>
      </c>
      <c r="R52" s="12">
        <f t="shared" si="16"/>
        <v>0.001688374336710082</v>
      </c>
      <c r="S52" s="6">
        <v>2403</v>
      </c>
      <c r="T52" s="6">
        <v>6237</v>
      </c>
      <c r="U52" s="6">
        <v>13612</v>
      </c>
      <c r="V52" s="6">
        <v>8411</v>
      </c>
      <c r="W52" s="6">
        <v>4259</v>
      </c>
      <c r="X52" s="6">
        <v>1730</v>
      </c>
      <c r="Y52" s="6">
        <v>599</v>
      </c>
      <c r="Z52" s="6">
        <v>63</v>
      </c>
      <c r="AA52" s="6">
        <v>37314</v>
      </c>
      <c r="AC52" s="6">
        <v>283</v>
      </c>
      <c r="AD52" s="6">
        <v>17</v>
      </c>
      <c r="AE52" s="6">
        <v>9</v>
      </c>
      <c r="AF52" s="6">
        <v>15</v>
      </c>
      <c r="AG52" s="6">
        <v>2</v>
      </c>
      <c r="AH52" s="6">
        <v>-2</v>
      </c>
      <c r="AI52" s="6">
        <v>3</v>
      </c>
      <c r="AJ52" s="6">
        <v>0</v>
      </c>
      <c r="AK52" s="6">
        <f t="shared" si="17"/>
        <v>327</v>
      </c>
      <c r="AL52" s="6"/>
      <c r="AM52">
        <v>-4</v>
      </c>
      <c r="AN52">
        <v>2</v>
      </c>
      <c r="AO52">
        <v>4</v>
      </c>
      <c r="AP52">
        <v>3</v>
      </c>
      <c r="AQ52">
        <v>-4</v>
      </c>
      <c r="AR52">
        <v>3</v>
      </c>
      <c r="AS52">
        <v>2</v>
      </c>
      <c r="AT52">
        <v>0</v>
      </c>
      <c r="AU52">
        <f t="shared" si="18"/>
        <v>6</v>
      </c>
      <c r="AV52">
        <f t="shared" si="19"/>
        <v>4</v>
      </c>
      <c r="AW52">
        <f t="shared" si="5"/>
        <v>-2</v>
      </c>
      <c r="AX52">
        <f t="shared" si="6"/>
        <v>-4</v>
      </c>
      <c r="AY52">
        <f t="shared" si="7"/>
        <v>-3</v>
      </c>
      <c r="AZ52">
        <f t="shared" si="8"/>
        <v>4</v>
      </c>
      <c r="BA52">
        <f t="shared" si="9"/>
        <v>-3</v>
      </c>
      <c r="BB52">
        <f t="shared" si="10"/>
        <v>-2</v>
      </c>
      <c r="BC52">
        <f t="shared" si="11"/>
        <v>0</v>
      </c>
      <c r="BD52">
        <f t="shared" si="12"/>
        <v>-6</v>
      </c>
      <c r="BF52" s="13">
        <f t="shared" si="20"/>
        <v>321</v>
      </c>
      <c r="BG52" s="145">
        <v>254709.9573333334</v>
      </c>
      <c r="BH52" s="146">
        <f t="shared" si="21"/>
        <v>63677.48933333335</v>
      </c>
      <c r="BI52" s="147">
        <f t="shared" si="27"/>
        <v>1528259.7440000004</v>
      </c>
      <c r="BJ52" s="40">
        <f t="shared" si="22"/>
        <v>382064.9360000001</v>
      </c>
      <c r="BK52" s="38">
        <f t="shared" si="26"/>
        <v>0.8</v>
      </c>
      <c r="BL52" s="39">
        <f t="shared" si="24"/>
        <v>0.2</v>
      </c>
      <c r="BM52" s="150">
        <f t="shared" si="25"/>
        <v>318387.4466666668</v>
      </c>
    </row>
    <row r="53" spans="1:65" ht="12.75">
      <c r="A53" s="3"/>
      <c r="B53" s="3" t="s">
        <v>415</v>
      </c>
      <c r="C53" s="2" t="s">
        <v>60</v>
      </c>
      <c r="D53" s="3" t="s">
        <v>339</v>
      </c>
      <c r="E53" s="6">
        <v>107911</v>
      </c>
      <c r="F53" s="5">
        <v>8.969557960963202</v>
      </c>
      <c r="G53" s="26">
        <v>747</v>
      </c>
      <c r="H53" s="6">
        <v>1237</v>
      </c>
      <c r="I53" s="21">
        <v>410</v>
      </c>
      <c r="K53" s="12">
        <f t="shared" si="14"/>
        <v>0.08570951988212508</v>
      </c>
      <c r="L53" s="12">
        <f t="shared" si="0"/>
        <v>0.2035659015299645</v>
      </c>
      <c r="M53" s="12">
        <f t="shared" si="1"/>
        <v>0.2859949402748561</v>
      </c>
      <c r="N53" s="12">
        <f t="shared" si="2"/>
        <v>0.18416102158260048</v>
      </c>
      <c r="O53" s="12">
        <f t="shared" si="3"/>
        <v>0.1289859235851767</v>
      </c>
      <c r="P53" s="12">
        <f t="shared" si="4"/>
        <v>0.06807461704552827</v>
      </c>
      <c r="Q53" s="12">
        <f t="shared" si="15"/>
        <v>0.04045926735921269</v>
      </c>
      <c r="R53" s="12">
        <f t="shared" si="16"/>
        <v>0.003048808740536183</v>
      </c>
      <c r="S53" s="6">
        <v>9249</v>
      </c>
      <c r="T53" s="6">
        <v>21967</v>
      </c>
      <c r="U53" s="6">
        <v>30862</v>
      </c>
      <c r="V53" s="6">
        <v>19873</v>
      </c>
      <c r="W53" s="6">
        <v>13919</v>
      </c>
      <c r="X53" s="6">
        <v>7346</v>
      </c>
      <c r="Y53" s="6">
        <v>4366</v>
      </c>
      <c r="Z53" s="6">
        <v>329</v>
      </c>
      <c r="AA53" s="6">
        <v>107911</v>
      </c>
      <c r="AC53" s="6">
        <v>57</v>
      </c>
      <c r="AD53" s="6">
        <v>150</v>
      </c>
      <c r="AE53" s="6">
        <v>208</v>
      </c>
      <c r="AF53" s="6">
        <v>172</v>
      </c>
      <c r="AG53" s="6">
        <v>87</v>
      </c>
      <c r="AH53" s="6">
        <v>40</v>
      </c>
      <c r="AI53" s="6">
        <v>27</v>
      </c>
      <c r="AJ53" s="6">
        <v>6</v>
      </c>
      <c r="AK53" s="6">
        <f t="shared" si="17"/>
        <v>747</v>
      </c>
      <c r="AL53" s="6"/>
      <c r="AM53">
        <v>-11</v>
      </c>
      <c r="AN53">
        <v>-23</v>
      </c>
      <c r="AO53">
        <v>6</v>
      </c>
      <c r="AP53">
        <v>-9</v>
      </c>
      <c r="AQ53">
        <v>6</v>
      </c>
      <c r="AR53">
        <v>-1</v>
      </c>
      <c r="AS53">
        <v>-15</v>
      </c>
      <c r="AT53">
        <v>1</v>
      </c>
      <c r="AU53">
        <f t="shared" si="18"/>
        <v>-46</v>
      </c>
      <c r="AV53">
        <f t="shared" si="19"/>
        <v>11</v>
      </c>
      <c r="AW53">
        <f t="shared" si="5"/>
        <v>23</v>
      </c>
      <c r="AX53">
        <f t="shared" si="6"/>
        <v>-6</v>
      </c>
      <c r="AY53">
        <f t="shared" si="7"/>
        <v>9</v>
      </c>
      <c r="AZ53">
        <f t="shared" si="8"/>
        <v>-6</v>
      </c>
      <c r="BA53">
        <f t="shared" si="9"/>
        <v>1</v>
      </c>
      <c r="BB53">
        <f t="shared" si="10"/>
        <v>15</v>
      </c>
      <c r="BC53">
        <f t="shared" si="11"/>
        <v>-1</v>
      </c>
      <c r="BD53">
        <f t="shared" si="12"/>
        <v>46</v>
      </c>
      <c r="BF53" s="13">
        <f t="shared" si="20"/>
        <v>793</v>
      </c>
      <c r="BG53" s="145">
        <v>1120672.64</v>
      </c>
      <c r="BH53" s="146" t="str">
        <f t="shared" si="21"/>
        <v>0</v>
      </c>
      <c r="BI53" s="147">
        <f t="shared" si="27"/>
        <v>6724035.84</v>
      </c>
      <c r="BJ53" s="40">
        <f t="shared" si="22"/>
        <v>0</v>
      </c>
      <c r="BK53" s="38" t="str">
        <f t="shared" si="26"/>
        <v>100%</v>
      </c>
      <c r="BL53" s="39" t="str">
        <f t="shared" si="24"/>
        <v>0%</v>
      </c>
      <c r="BM53" s="150">
        <f t="shared" si="25"/>
        <v>1120672.64</v>
      </c>
    </row>
    <row r="54" spans="1:65" ht="12.75">
      <c r="A54" s="3" t="s">
        <v>422</v>
      </c>
      <c r="B54" s="3" t="s">
        <v>410</v>
      </c>
      <c r="C54" s="2" t="s">
        <v>61</v>
      </c>
      <c r="D54" s="3" t="s">
        <v>340</v>
      </c>
      <c r="E54" s="6">
        <v>68542</v>
      </c>
      <c r="F54" s="5">
        <v>6.567858283441361</v>
      </c>
      <c r="G54" s="26">
        <v>627</v>
      </c>
      <c r="H54" s="6">
        <v>747</v>
      </c>
      <c r="I54" s="21">
        <v>160</v>
      </c>
      <c r="K54" s="12">
        <f t="shared" si="14"/>
        <v>0.17478334451868927</v>
      </c>
      <c r="L54" s="12">
        <f t="shared" si="0"/>
        <v>0.2825275013860115</v>
      </c>
      <c r="M54" s="12">
        <f t="shared" si="1"/>
        <v>0.25092643926351726</v>
      </c>
      <c r="N54" s="12">
        <f t="shared" si="2"/>
        <v>0.13651483761781097</v>
      </c>
      <c r="O54" s="12">
        <f t="shared" si="3"/>
        <v>0.08501356832307198</v>
      </c>
      <c r="P54" s="12">
        <f t="shared" si="4"/>
        <v>0.0410551194887806</v>
      </c>
      <c r="Q54" s="12">
        <f t="shared" si="15"/>
        <v>0.026319628840710804</v>
      </c>
      <c r="R54" s="12">
        <f t="shared" si="16"/>
        <v>0.002859560561407604</v>
      </c>
      <c r="S54" s="6">
        <v>11980</v>
      </c>
      <c r="T54" s="6">
        <v>19365</v>
      </c>
      <c r="U54" s="6">
        <v>17199</v>
      </c>
      <c r="V54" s="6">
        <v>9357</v>
      </c>
      <c r="W54" s="6">
        <v>5827</v>
      </c>
      <c r="X54" s="6">
        <v>2814</v>
      </c>
      <c r="Y54" s="6">
        <v>1804</v>
      </c>
      <c r="Z54" s="6">
        <v>196</v>
      </c>
      <c r="AA54" s="6">
        <v>68542</v>
      </c>
      <c r="AC54" s="6">
        <v>172</v>
      </c>
      <c r="AD54" s="6">
        <v>131</v>
      </c>
      <c r="AE54" s="6">
        <v>114</v>
      </c>
      <c r="AF54" s="6">
        <v>131</v>
      </c>
      <c r="AG54" s="6">
        <v>33</v>
      </c>
      <c r="AH54" s="6">
        <v>27</v>
      </c>
      <c r="AI54" s="6">
        <v>16</v>
      </c>
      <c r="AJ54" s="6">
        <v>3</v>
      </c>
      <c r="AK54" s="6">
        <f t="shared" si="17"/>
        <v>627</v>
      </c>
      <c r="AL54" s="6"/>
      <c r="AM54">
        <v>17</v>
      </c>
      <c r="AN54">
        <v>10</v>
      </c>
      <c r="AO54">
        <v>-2</v>
      </c>
      <c r="AP54">
        <v>-8</v>
      </c>
      <c r="AQ54">
        <v>-10</v>
      </c>
      <c r="AR54">
        <v>4</v>
      </c>
      <c r="AS54">
        <v>-1</v>
      </c>
      <c r="AT54">
        <v>0</v>
      </c>
      <c r="AU54">
        <f t="shared" si="18"/>
        <v>10</v>
      </c>
      <c r="AV54">
        <f t="shared" si="19"/>
        <v>-17</v>
      </c>
      <c r="AW54">
        <f t="shared" si="5"/>
        <v>-10</v>
      </c>
      <c r="AX54">
        <f t="shared" si="6"/>
        <v>2</v>
      </c>
      <c r="AY54">
        <f t="shared" si="7"/>
        <v>8</v>
      </c>
      <c r="AZ54">
        <f t="shared" si="8"/>
        <v>10</v>
      </c>
      <c r="BA54">
        <f t="shared" si="9"/>
        <v>-4</v>
      </c>
      <c r="BB54">
        <f t="shared" si="10"/>
        <v>1</v>
      </c>
      <c r="BC54">
        <f t="shared" si="11"/>
        <v>0</v>
      </c>
      <c r="BD54">
        <f t="shared" si="12"/>
        <v>-10</v>
      </c>
      <c r="BF54" s="13">
        <f t="shared" si="20"/>
        <v>617</v>
      </c>
      <c r="BG54" s="145">
        <v>644386.7679999999</v>
      </c>
      <c r="BH54" s="146">
        <f t="shared" si="21"/>
        <v>161096.69199999998</v>
      </c>
      <c r="BI54" s="147">
        <f t="shared" si="27"/>
        <v>3866320.6079999995</v>
      </c>
      <c r="BJ54" s="40">
        <f t="shared" si="22"/>
        <v>966580.1519999999</v>
      </c>
      <c r="BK54" s="38">
        <f t="shared" si="26"/>
        <v>0.8</v>
      </c>
      <c r="BL54" s="39">
        <f t="shared" si="24"/>
        <v>0.2</v>
      </c>
      <c r="BM54" s="150">
        <f t="shared" si="25"/>
        <v>805483.46</v>
      </c>
    </row>
    <row r="55" spans="1:65" ht="12.75">
      <c r="A55" s="3" t="s">
        <v>418</v>
      </c>
      <c r="B55" s="3" t="s">
        <v>415</v>
      </c>
      <c r="C55" s="2" t="s">
        <v>62</v>
      </c>
      <c r="D55" s="3" t="s">
        <v>339</v>
      </c>
      <c r="E55" s="6">
        <v>71170</v>
      </c>
      <c r="F55" s="5">
        <v>9.226242288811038</v>
      </c>
      <c r="G55" s="26">
        <v>258</v>
      </c>
      <c r="H55" s="6">
        <v>517</v>
      </c>
      <c r="I55" s="21">
        <v>190</v>
      </c>
      <c r="K55" s="12">
        <f t="shared" si="14"/>
        <v>0.0621188703105241</v>
      </c>
      <c r="L55" s="12">
        <f t="shared" si="0"/>
        <v>0.1375298580862723</v>
      </c>
      <c r="M55" s="12">
        <f t="shared" si="1"/>
        <v>0.3080230434171702</v>
      </c>
      <c r="N55" s="12">
        <f t="shared" si="2"/>
        <v>0.22440635099058592</v>
      </c>
      <c r="O55" s="12">
        <f t="shared" si="3"/>
        <v>0.1384853168469861</v>
      </c>
      <c r="P55" s="12">
        <f t="shared" si="4"/>
        <v>0.07424476605311227</v>
      </c>
      <c r="Q55" s="12">
        <f t="shared" si="15"/>
        <v>0.05041450049178024</v>
      </c>
      <c r="R55" s="12">
        <f t="shared" si="16"/>
        <v>0.00477729380356892</v>
      </c>
      <c r="S55" s="6">
        <v>4421</v>
      </c>
      <c r="T55" s="6">
        <v>9788</v>
      </c>
      <c r="U55" s="6">
        <v>21922</v>
      </c>
      <c r="V55" s="6">
        <v>15971</v>
      </c>
      <c r="W55" s="6">
        <v>9856</v>
      </c>
      <c r="X55" s="6">
        <v>5284</v>
      </c>
      <c r="Y55" s="6">
        <v>3588</v>
      </c>
      <c r="Z55" s="6">
        <v>340</v>
      </c>
      <c r="AA55" s="6">
        <v>71170</v>
      </c>
      <c r="AC55" s="6">
        <v>-37</v>
      </c>
      <c r="AD55" s="6">
        <v>100</v>
      </c>
      <c r="AE55" s="6">
        <v>161</v>
      </c>
      <c r="AF55" s="6">
        <v>0</v>
      </c>
      <c r="AG55" s="6">
        <v>7</v>
      </c>
      <c r="AH55" s="6">
        <v>24</v>
      </c>
      <c r="AI55" s="6">
        <v>0</v>
      </c>
      <c r="AJ55" s="6">
        <v>3</v>
      </c>
      <c r="AK55" s="6">
        <f t="shared" si="17"/>
        <v>258</v>
      </c>
      <c r="AL55" s="6"/>
      <c r="AM55">
        <v>-48</v>
      </c>
      <c r="AN55">
        <v>1</v>
      </c>
      <c r="AO55">
        <v>18</v>
      </c>
      <c r="AP55">
        <v>6</v>
      </c>
      <c r="AQ55">
        <v>-7</v>
      </c>
      <c r="AR55">
        <v>3</v>
      </c>
      <c r="AS55">
        <v>-6</v>
      </c>
      <c r="AT55">
        <v>0</v>
      </c>
      <c r="AU55">
        <f t="shared" si="18"/>
        <v>-33</v>
      </c>
      <c r="AV55">
        <f t="shared" si="19"/>
        <v>48</v>
      </c>
      <c r="AW55">
        <f t="shared" si="5"/>
        <v>-1</v>
      </c>
      <c r="AX55">
        <f t="shared" si="6"/>
        <v>-18</v>
      </c>
      <c r="AY55">
        <f t="shared" si="7"/>
        <v>-6</v>
      </c>
      <c r="AZ55">
        <f t="shared" si="8"/>
        <v>7</v>
      </c>
      <c r="BA55">
        <f t="shared" si="9"/>
        <v>-3</v>
      </c>
      <c r="BB55">
        <f t="shared" si="10"/>
        <v>6</v>
      </c>
      <c r="BC55">
        <f t="shared" si="11"/>
        <v>0</v>
      </c>
      <c r="BD55">
        <f t="shared" si="12"/>
        <v>33</v>
      </c>
      <c r="BF55" s="13">
        <f t="shared" si="20"/>
        <v>291</v>
      </c>
      <c r="BG55" s="145">
        <v>309592.2133333334</v>
      </c>
      <c r="BH55" s="146">
        <f t="shared" si="21"/>
        <v>77398.05333333334</v>
      </c>
      <c r="BI55" s="147">
        <f t="shared" si="27"/>
        <v>1857553.2800000003</v>
      </c>
      <c r="BJ55" s="40">
        <f t="shared" si="22"/>
        <v>464388.32000000007</v>
      </c>
      <c r="BK55" s="38">
        <f t="shared" si="26"/>
        <v>0.8</v>
      </c>
      <c r="BL55" s="39">
        <f t="shared" si="24"/>
        <v>0.2</v>
      </c>
      <c r="BM55" s="150">
        <f t="shared" si="25"/>
        <v>386990.2666666667</v>
      </c>
    </row>
    <row r="56" spans="1:65" ht="12.75">
      <c r="A56" s="3" t="s">
        <v>430</v>
      </c>
      <c r="B56" s="3" t="s">
        <v>420</v>
      </c>
      <c r="C56" s="2" t="s">
        <v>63</v>
      </c>
      <c r="D56" s="3" t="s">
        <v>345</v>
      </c>
      <c r="E56" s="6">
        <v>52945</v>
      </c>
      <c r="F56" s="5">
        <v>8.185469317454114</v>
      </c>
      <c r="G56" s="26">
        <v>232</v>
      </c>
      <c r="H56" s="6">
        <v>403</v>
      </c>
      <c r="I56" s="21">
        <v>60</v>
      </c>
      <c r="K56" s="12">
        <f t="shared" si="14"/>
        <v>0.17081877419964114</v>
      </c>
      <c r="L56" s="12">
        <f t="shared" si="0"/>
        <v>0.23922938898857304</v>
      </c>
      <c r="M56" s="12">
        <f t="shared" si="1"/>
        <v>0.25586929832845406</v>
      </c>
      <c r="N56" s="12">
        <f t="shared" si="2"/>
        <v>0.16265936349041457</v>
      </c>
      <c r="O56" s="12">
        <f t="shared" si="3"/>
        <v>0.08692038908301067</v>
      </c>
      <c r="P56" s="12">
        <f t="shared" si="4"/>
        <v>0.046689961280574184</v>
      </c>
      <c r="Q56" s="12">
        <f t="shared" si="15"/>
        <v>0.03622627254698272</v>
      </c>
      <c r="R56" s="12">
        <f t="shared" si="16"/>
        <v>0.001586552082349608</v>
      </c>
      <c r="S56" s="6">
        <v>9044</v>
      </c>
      <c r="T56" s="6">
        <v>12666</v>
      </c>
      <c r="U56" s="6">
        <v>13547</v>
      </c>
      <c r="V56" s="6">
        <v>8612</v>
      </c>
      <c r="W56" s="6">
        <v>4602</v>
      </c>
      <c r="X56" s="6">
        <v>2472</v>
      </c>
      <c r="Y56" s="6">
        <v>1918</v>
      </c>
      <c r="Z56" s="6">
        <v>84</v>
      </c>
      <c r="AA56" s="6">
        <v>52945</v>
      </c>
      <c r="AC56" s="6">
        <v>117</v>
      </c>
      <c r="AD56" s="6">
        <v>26</v>
      </c>
      <c r="AE56" s="6">
        <v>14</v>
      </c>
      <c r="AF56" s="6">
        <v>68</v>
      </c>
      <c r="AG56" s="6">
        <v>-1</v>
      </c>
      <c r="AH56" s="6">
        <v>1</v>
      </c>
      <c r="AI56" s="6">
        <v>6</v>
      </c>
      <c r="AJ56" s="6">
        <v>1</v>
      </c>
      <c r="AK56" s="6">
        <f t="shared" si="17"/>
        <v>232</v>
      </c>
      <c r="AL56" s="6"/>
      <c r="AM56">
        <v>-1</v>
      </c>
      <c r="AN56">
        <v>-20</v>
      </c>
      <c r="AO56">
        <v>0</v>
      </c>
      <c r="AP56">
        <v>-16</v>
      </c>
      <c r="AQ56">
        <v>-3</v>
      </c>
      <c r="AR56">
        <v>-6</v>
      </c>
      <c r="AS56">
        <v>-10</v>
      </c>
      <c r="AT56">
        <v>0</v>
      </c>
      <c r="AU56">
        <f t="shared" si="18"/>
        <v>-56</v>
      </c>
      <c r="AV56">
        <f t="shared" si="19"/>
        <v>1</v>
      </c>
      <c r="AW56">
        <f t="shared" si="5"/>
        <v>20</v>
      </c>
      <c r="AX56">
        <f t="shared" si="6"/>
        <v>0</v>
      </c>
      <c r="AY56">
        <f t="shared" si="7"/>
        <v>16</v>
      </c>
      <c r="AZ56">
        <f t="shared" si="8"/>
        <v>3</v>
      </c>
      <c r="BA56">
        <f t="shared" si="9"/>
        <v>6</v>
      </c>
      <c r="BB56">
        <f t="shared" si="10"/>
        <v>10</v>
      </c>
      <c r="BC56">
        <f t="shared" si="11"/>
        <v>0</v>
      </c>
      <c r="BD56">
        <f t="shared" si="12"/>
        <v>56</v>
      </c>
      <c r="BF56" s="13">
        <f t="shared" si="20"/>
        <v>288</v>
      </c>
      <c r="BG56" s="145">
        <v>290274.6826666667</v>
      </c>
      <c r="BH56" s="146">
        <f t="shared" si="21"/>
        <v>72568.67066666667</v>
      </c>
      <c r="BI56" s="147">
        <f t="shared" si="27"/>
        <v>1741648.0960000001</v>
      </c>
      <c r="BJ56" s="40">
        <f t="shared" si="22"/>
        <v>435412.02400000003</v>
      </c>
      <c r="BK56" s="38">
        <f t="shared" si="26"/>
        <v>0.8</v>
      </c>
      <c r="BL56" s="39">
        <f t="shared" si="24"/>
        <v>0.2</v>
      </c>
      <c r="BM56" s="150">
        <f t="shared" si="25"/>
        <v>362843.3533333334</v>
      </c>
    </row>
    <row r="57" spans="1:65" ht="12.75">
      <c r="A57" s="3" t="s">
        <v>431</v>
      </c>
      <c r="B57" s="3" t="s">
        <v>406</v>
      </c>
      <c r="C57" s="2" t="s">
        <v>64</v>
      </c>
      <c r="D57" s="3" t="s">
        <v>344</v>
      </c>
      <c r="E57" s="6">
        <v>58776</v>
      </c>
      <c r="F57" s="5">
        <v>8.035620758878284</v>
      </c>
      <c r="G57" s="26">
        <v>405</v>
      </c>
      <c r="H57" s="6">
        <v>602</v>
      </c>
      <c r="I57" s="21">
        <v>210</v>
      </c>
      <c r="K57" s="12">
        <f t="shared" si="14"/>
        <v>0.08784197631686402</v>
      </c>
      <c r="L57" s="12">
        <f t="shared" si="0"/>
        <v>0.25044235742479926</v>
      </c>
      <c r="M57" s="12">
        <f t="shared" si="1"/>
        <v>0.27342792976725194</v>
      </c>
      <c r="N57" s="12">
        <f t="shared" si="2"/>
        <v>0.17187287328161155</v>
      </c>
      <c r="O57" s="12">
        <f t="shared" si="3"/>
        <v>0.11984483462637811</v>
      </c>
      <c r="P57" s="12">
        <f t="shared" si="4"/>
        <v>0.05406968830815299</v>
      </c>
      <c r="Q57" s="12">
        <f t="shared" si="15"/>
        <v>0.03870627466993331</v>
      </c>
      <c r="R57" s="12">
        <f t="shared" si="16"/>
        <v>0.003794065605008847</v>
      </c>
      <c r="S57" s="6">
        <v>5163</v>
      </c>
      <c r="T57" s="6">
        <v>14720</v>
      </c>
      <c r="U57" s="6">
        <v>16071</v>
      </c>
      <c r="V57" s="6">
        <v>10102</v>
      </c>
      <c r="W57" s="6">
        <v>7044</v>
      </c>
      <c r="X57" s="6">
        <v>3178</v>
      </c>
      <c r="Y57" s="6">
        <v>2275</v>
      </c>
      <c r="Z57" s="6">
        <v>223</v>
      </c>
      <c r="AA57" s="6">
        <v>58776</v>
      </c>
      <c r="AC57" s="6">
        <v>75</v>
      </c>
      <c r="AD57" s="6">
        <v>146</v>
      </c>
      <c r="AE57" s="6">
        <v>79</v>
      </c>
      <c r="AF57" s="6">
        <v>52</v>
      </c>
      <c r="AG57" s="6">
        <v>26</v>
      </c>
      <c r="AH57" s="6">
        <v>17</v>
      </c>
      <c r="AI57" s="6">
        <v>8</v>
      </c>
      <c r="AJ57" s="6">
        <v>2</v>
      </c>
      <c r="AK57" s="6">
        <f t="shared" si="17"/>
        <v>405</v>
      </c>
      <c r="AL57" s="6"/>
      <c r="AM57">
        <v>-42</v>
      </c>
      <c r="AN57">
        <v>-3</v>
      </c>
      <c r="AO57">
        <v>-5</v>
      </c>
      <c r="AP57">
        <v>8</v>
      </c>
      <c r="AQ57">
        <v>2</v>
      </c>
      <c r="AR57">
        <v>0</v>
      </c>
      <c r="AS57">
        <v>-1</v>
      </c>
      <c r="AT57">
        <v>2</v>
      </c>
      <c r="AU57">
        <f t="shared" si="18"/>
        <v>-39</v>
      </c>
      <c r="AV57">
        <f t="shared" si="19"/>
        <v>42</v>
      </c>
      <c r="AW57">
        <f t="shared" si="5"/>
        <v>3</v>
      </c>
      <c r="AX57">
        <f t="shared" si="6"/>
        <v>5</v>
      </c>
      <c r="AY57">
        <f t="shared" si="7"/>
        <v>-8</v>
      </c>
      <c r="AZ57">
        <f t="shared" si="8"/>
        <v>-2</v>
      </c>
      <c r="BA57">
        <f t="shared" si="9"/>
        <v>0</v>
      </c>
      <c r="BB57">
        <f t="shared" si="10"/>
        <v>1</v>
      </c>
      <c r="BC57">
        <f t="shared" si="11"/>
        <v>-2</v>
      </c>
      <c r="BD57">
        <f t="shared" si="12"/>
        <v>39</v>
      </c>
      <c r="BF57" s="13">
        <f t="shared" si="20"/>
        <v>444</v>
      </c>
      <c r="BG57" s="145">
        <v>439185.9786666667</v>
      </c>
      <c r="BH57" s="146">
        <f t="shared" si="21"/>
        <v>109796.49466666668</v>
      </c>
      <c r="BI57" s="147">
        <f t="shared" si="27"/>
        <v>2635115.8720000004</v>
      </c>
      <c r="BJ57" s="40">
        <f t="shared" si="22"/>
        <v>658778.9680000001</v>
      </c>
      <c r="BK57" s="38">
        <f t="shared" si="26"/>
        <v>0.8</v>
      </c>
      <c r="BL57" s="39">
        <f t="shared" si="24"/>
        <v>0.2</v>
      </c>
      <c r="BM57" s="150">
        <f t="shared" si="25"/>
        <v>548982.4733333334</v>
      </c>
    </row>
    <row r="58" spans="1:65" ht="12.75">
      <c r="A58" s="3"/>
      <c r="B58" s="3" t="s">
        <v>408</v>
      </c>
      <c r="C58" s="2" t="s">
        <v>65</v>
      </c>
      <c r="D58" s="3" t="s">
        <v>343</v>
      </c>
      <c r="E58" s="6">
        <v>165238</v>
      </c>
      <c r="F58" s="5">
        <v>6.883551814399776</v>
      </c>
      <c r="G58" s="26">
        <v>735</v>
      </c>
      <c r="H58" s="6">
        <v>3843</v>
      </c>
      <c r="I58" s="21">
        <v>420</v>
      </c>
      <c r="K58" s="12">
        <f t="shared" si="14"/>
        <v>0.17592200341325845</v>
      </c>
      <c r="L58" s="12">
        <f t="shared" si="0"/>
        <v>0.20695602706399255</v>
      </c>
      <c r="M58" s="12">
        <f t="shared" si="1"/>
        <v>0.19796293830716905</v>
      </c>
      <c r="N58" s="12">
        <f t="shared" si="2"/>
        <v>0.14655224585143853</v>
      </c>
      <c r="O58" s="12">
        <f t="shared" si="3"/>
        <v>0.11304300463573755</v>
      </c>
      <c r="P58" s="12">
        <f t="shared" si="4"/>
        <v>0.07765768164707876</v>
      </c>
      <c r="Q58" s="12">
        <f t="shared" si="15"/>
        <v>0.0716421162202399</v>
      </c>
      <c r="R58" s="12">
        <f t="shared" si="16"/>
        <v>0.010263982861085222</v>
      </c>
      <c r="S58" s="6">
        <v>29069</v>
      </c>
      <c r="T58" s="6">
        <v>34197</v>
      </c>
      <c r="U58" s="6">
        <v>32711</v>
      </c>
      <c r="V58" s="6">
        <v>24216</v>
      </c>
      <c r="W58" s="6">
        <v>18679</v>
      </c>
      <c r="X58" s="6">
        <v>12832</v>
      </c>
      <c r="Y58" s="6">
        <v>11838</v>
      </c>
      <c r="Z58" s="6">
        <v>1696</v>
      </c>
      <c r="AA58" s="6">
        <v>165238</v>
      </c>
      <c r="AC58" s="6">
        <v>222</v>
      </c>
      <c r="AD58" s="6">
        <v>273</v>
      </c>
      <c r="AE58" s="6">
        <v>102</v>
      </c>
      <c r="AF58" s="6">
        <v>64</v>
      </c>
      <c r="AG58" s="6">
        <v>1</v>
      </c>
      <c r="AH58" s="6">
        <v>42</v>
      </c>
      <c r="AI58" s="6">
        <v>19</v>
      </c>
      <c r="AJ58" s="6">
        <v>12</v>
      </c>
      <c r="AK58" s="6">
        <f t="shared" si="17"/>
        <v>735</v>
      </c>
      <c r="AL58" s="6"/>
      <c r="AM58">
        <v>180</v>
      </c>
      <c r="AN58">
        <v>223</v>
      </c>
      <c r="AO58">
        <v>152</v>
      </c>
      <c r="AP58">
        <v>63</v>
      </c>
      <c r="AQ58">
        <v>32</v>
      </c>
      <c r="AR58">
        <v>-12</v>
      </c>
      <c r="AS58">
        <v>-2</v>
      </c>
      <c r="AT58">
        <v>7</v>
      </c>
      <c r="AU58">
        <f t="shared" si="18"/>
        <v>643</v>
      </c>
      <c r="AV58">
        <f t="shared" si="19"/>
        <v>-180</v>
      </c>
      <c r="AW58">
        <f t="shared" si="5"/>
        <v>-223</v>
      </c>
      <c r="AX58">
        <f t="shared" si="6"/>
        <v>-152</v>
      </c>
      <c r="AY58">
        <f t="shared" si="7"/>
        <v>-63</v>
      </c>
      <c r="AZ58">
        <f t="shared" si="8"/>
        <v>-32</v>
      </c>
      <c r="BA58">
        <f t="shared" si="9"/>
        <v>12</v>
      </c>
      <c r="BB58">
        <f t="shared" si="10"/>
        <v>2</v>
      </c>
      <c r="BC58">
        <f t="shared" si="11"/>
        <v>-7</v>
      </c>
      <c r="BD58">
        <f t="shared" si="12"/>
        <v>-643</v>
      </c>
      <c r="BF58" s="13">
        <f t="shared" si="20"/>
        <v>92</v>
      </c>
      <c r="BG58" s="145">
        <v>156235.3266666667</v>
      </c>
      <c r="BH58" s="146" t="str">
        <f t="shared" si="21"/>
        <v>0</v>
      </c>
      <c r="BI58" s="147">
        <f t="shared" si="27"/>
        <v>937411.9600000002</v>
      </c>
      <c r="BJ58" s="40">
        <f t="shared" si="22"/>
        <v>0</v>
      </c>
      <c r="BK58" s="38" t="str">
        <f t="shared" si="26"/>
        <v>100%</v>
      </c>
      <c r="BL58" s="39" t="str">
        <f t="shared" si="24"/>
        <v>0%</v>
      </c>
      <c r="BM58" s="150">
        <f t="shared" si="25"/>
        <v>156235.3266666667</v>
      </c>
    </row>
    <row r="59" spans="1:65" ht="12.75">
      <c r="A59" s="3"/>
      <c r="B59" s="3" t="s">
        <v>408</v>
      </c>
      <c r="C59" s="2" t="s">
        <v>66</v>
      </c>
      <c r="D59" s="3" t="s">
        <v>343</v>
      </c>
      <c r="E59" s="6">
        <v>146794</v>
      </c>
      <c r="F59" s="5">
        <v>7.061082779216964</v>
      </c>
      <c r="G59" s="26">
        <v>418</v>
      </c>
      <c r="H59" s="6">
        <v>2079</v>
      </c>
      <c r="I59" s="21">
        <v>300</v>
      </c>
      <c r="K59" s="12">
        <f t="shared" si="14"/>
        <v>0.2175157022766598</v>
      </c>
      <c r="L59" s="12">
        <f t="shared" si="0"/>
        <v>0.2372099677098519</v>
      </c>
      <c r="M59" s="12">
        <f t="shared" si="1"/>
        <v>0.19737863945392864</v>
      </c>
      <c r="N59" s="12">
        <f t="shared" si="2"/>
        <v>0.13317301797076175</v>
      </c>
      <c r="O59" s="12">
        <f t="shared" si="3"/>
        <v>0.10244969140428083</v>
      </c>
      <c r="P59" s="12">
        <f t="shared" si="4"/>
        <v>0.059873019333215254</v>
      </c>
      <c r="Q59" s="12">
        <f t="shared" si="15"/>
        <v>0.048687276046704905</v>
      </c>
      <c r="R59" s="12">
        <f t="shared" si="16"/>
        <v>0.003712685804596918</v>
      </c>
      <c r="S59" s="6">
        <v>31930</v>
      </c>
      <c r="T59" s="6">
        <v>34821</v>
      </c>
      <c r="U59" s="6">
        <v>28974</v>
      </c>
      <c r="V59" s="6">
        <v>19549</v>
      </c>
      <c r="W59" s="6">
        <v>15039</v>
      </c>
      <c r="X59" s="6">
        <v>8789</v>
      </c>
      <c r="Y59" s="6">
        <v>7147</v>
      </c>
      <c r="Z59" s="6">
        <v>545</v>
      </c>
      <c r="AA59" s="6">
        <v>146794</v>
      </c>
      <c r="AC59" s="6">
        <v>49</v>
      </c>
      <c r="AD59" s="6">
        <v>160</v>
      </c>
      <c r="AE59" s="6">
        <v>95</v>
      </c>
      <c r="AF59" s="6">
        <v>25</v>
      </c>
      <c r="AG59" s="6">
        <v>63</v>
      </c>
      <c r="AH59" s="6">
        <v>8</v>
      </c>
      <c r="AI59" s="6">
        <v>11</v>
      </c>
      <c r="AJ59" s="6">
        <v>7</v>
      </c>
      <c r="AK59" s="6">
        <f t="shared" si="17"/>
        <v>418</v>
      </c>
      <c r="AL59" s="6"/>
      <c r="AM59">
        <v>47</v>
      </c>
      <c r="AN59">
        <v>90</v>
      </c>
      <c r="AO59">
        <v>77</v>
      </c>
      <c r="AP59">
        <v>-11</v>
      </c>
      <c r="AQ59">
        <v>-20</v>
      </c>
      <c r="AR59">
        <v>9</v>
      </c>
      <c r="AS59">
        <v>8</v>
      </c>
      <c r="AT59">
        <v>0</v>
      </c>
      <c r="AU59">
        <f t="shared" si="18"/>
        <v>200</v>
      </c>
      <c r="AV59">
        <f t="shared" si="19"/>
        <v>-47</v>
      </c>
      <c r="AW59">
        <f t="shared" si="5"/>
        <v>-90</v>
      </c>
      <c r="AX59">
        <f t="shared" si="6"/>
        <v>-77</v>
      </c>
      <c r="AY59">
        <f t="shared" si="7"/>
        <v>11</v>
      </c>
      <c r="AZ59">
        <f t="shared" si="8"/>
        <v>20</v>
      </c>
      <c r="BA59">
        <f t="shared" si="9"/>
        <v>-9</v>
      </c>
      <c r="BB59">
        <f t="shared" si="10"/>
        <v>-8</v>
      </c>
      <c r="BC59">
        <f t="shared" si="11"/>
        <v>0</v>
      </c>
      <c r="BD59">
        <f t="shared" si="12"/>
        <v>-200</v>
      </c>
      <c r="BF59" s="13">
        <f t="shared" si="20"/>
        <v>218</v>
      </c>
      <c r="BG59" s="145">
        <v>326383.1133333333</v>
      </c>
      <c r="BH59" s="146" t="str">
        <f t="shared" si="21"/>
        <v>0</v>
      </c>
      <c r="BI59" s="147">
        <f t="shared" si="27"/>
        <v>1958298.6799999997</v>
      </c>
      <c r="BJ59" s="40">
        <f t="shared" si="22"/>
        <v>0</v>
      </c>
      <c r="BK59" s="38" t="str">
        <f t="shared" si="26"/>
        <v>100%</v>
      </c>
      <c r="BL59" s="39" t="str">
        <f t="shared" si="24"/>
        <v>0%</v>
      </c>
      <c r="BM59" s="150">
        <f t="shared" si="25"/>
        <v>326383.1133333333</v>
      </c>
    </row>
    <row r="60" spans="1:65" ht="12.75">
      <c r="A60" s="3" t="s">
        <v>409</v>
      </c>
      <c r="B60" s="3" t="s">
        <v>410</v>
      </c>
      <c r="C60" s="2" t="s">
        <v>67</v>
      </c>
      <c r="D60" s="3" t="s">
        <v>340</v>
      </c>
      <c r="E60" s="6">
        <v>48419</v>
      </c>
      <c r="F60" s="5">
        <v>5.333815445352983</v>
      </c>
      <c r="G60" s="26">
        <v>41</v>
      </c>
      <c r="H60" s="6">
        <v>600</v>
      </c>
      <c r="I60" s="21">
        <v>30</v>
      </c>
      <c r="K60" s="12">
        <f t="shared" si="14"/>
        <v>0.5463557694293563</v>
      </c>
      <c r="L60" s="12">
        <f t="shared" si="0"/>
        <v>0.20376298560482456</v>
      </c>
      <c r="M60" s="12">
        <f t="shared" si="1"/>
        <v>0.12445527582147504</v>
      </c>
      <c r="N60" s="12">
        <f t="shared" si="2"/>
        <v>0.07455750841611763</v>
      </c>
      <c r="O60" s="12">
        <f t="shared" si="3"/>
        <v>0.035833040748466514</v>
      </c>
      <c r="P60" s="12">
        <f t="shared" si="4"/>
        <v>0.010347177760796382</v>
      </c>
      <c r="Q60" s="12">
        <f t="shared" si="15"/>
        <v>0.004213222082240443</v>
      </c>
      <c r="R60" s="12">
        <f t="shared" si="16"/>
        <v>0.0004750201367231872</v>
      </c>
      <c r="S60" s="6">
        <v>26454</v>
      </c>
      <c r="T60" s="6">
        <v>9866</v>
      </c>
      <c r="U60" s="6">
        <v>6026</v>
      </c>
      <c r="V60" s="6">
        <v>3610</v>
      </c>
      <c r="W60" s="6">
        <v>1735</v>
      </c>
      <c r="X60" s="6">
        <v>501</v>
      </c>
      <c r="Y60" s="6">
        <v>204</v>
      </c>
      <c r="Z60" s="6">
        <v>23</v>
      </c>
      <c r="AA60" s="6">
        <v>48419</v>
      </c>
      <c r="AC60" s="6">
        <v>16</v>
      </c>
      <c r="AD60" s="6">
        <v>12</v>
      </c>
      <c r="AE60" s="6">
        <v>4</v>
      </c>
      <c r="AF60" s="6">
        <v>33</v>
      </c>
      <c r="AG60" s="6">
        <v>-28</v>
      </c>
      <c r="AH60" s="6">
        <v>2</v>
      </c>
      <c r="AI60" s="6">
        <v>2</v>
      </c>
      <c r="AJ60" s="6">
        <v>0</v>
      </c>
      <c r="AK60" s="6">
        <f t="shared" si="17"/>
        <v>41</v>
      </c>
      <c r="AL60" s="6"/>
      <c r="AM60">
        <v>-27</v>
      </c>
      <c r="AN60">
        <v>-69</v>
      </c>
      <c r="AO60">
        <v>-4</v>
      </c>
      <c r="AP60">
        <v>-3</v>
      </c>
      <c r="AQ60">
        <v>-4</v>
      </c>
      <c r="AR60">
        <v>1</v>
      </c>
      <c r="AS60">
        <v>0</v>
      </c>
      <c r="AT60">
        <v>0</v>
      </c>
      <c r="AU60">
        <f t="shared" si="18"/>
        <v>-106</v>
      </c>
      <c r="AV60">
        <f t="shared" si="19"/>
        <v>27</v>
      </c>
      <c r="AW60">
        <f t="shared" si="5"/>
        <v>69</v>
      </c>
      <c r="AX60">
        <f t="shared" si="6"/>
        <v>4</v>
      </c>
      <c r="AY60">
        <f t="shared" si="7"/>
        <v>3</v>
      </c>
      <c r="AZ60">
        <f t="shared" si="8"/>
        <v>4</v>
      </c>
      <c r="BA60">
        <f t="shared" si="9"/>
        <v>-1</v>
      </c>
      <c r="BB60">
        <f t="shared" si="10"/>
        <v>0</v>
      </c>
      <c r="BC60">
        <f t="shared" si="11"/>
        <v>0</v>
      </c>
      <c r="BD60">
        <f t="shared" si="12"/>
        <v>106</v>
      </c>
      <c r="BF60" s="13">
        <f t="shared" si="20"/>
        <v>147</v>
      </c>
      <c r="BG60" s="145">
        <v>126907.22133333333</v>
      </c>
      <c r="BH60" s="146">
        <f t="shared" si="21"/>
        <v>31726.805333333334</v>
      </c>
      <c r="BI60" s="147">
        <f t="shared" si="27"/>
        <v>761443.328</v>
      </c>
      <c r="BJ60" s="40">
        <f t="shared" si="22"/>
        <v>190360.832</v>
      </c>
      <c r="BK60" s="38">
        <f t="shared" si="26"/>
        <v>0.8</v>
      </c>
      <c r="BL60" s="39">
        <f t="shared" si="24"/>
        <v>0.2</v>
      </c>
      <c r="BM60" s="150">
        <f t="shared" si="25"/>
        <v>158634.02666666667</v>
      </c>
    </row>
    <row r="61" spans="1:65" ht="12.75">
      <c r="A61" s="3" t="s">
        <v>405</v>
      </c>
      <c r="B61" s="3" t="s">
        <v>406</v>
      </c>
      <c r="C61" s="2" t="s">
        <v>68</v>
      </c>
      <c r="D61" s="3" t="s">
        <v>344</v>
      </c>
      <c r="E61" s="6">
        <v>53903</v>
      </c>
      <c r="F61" s="5">
        <v>10.877962945010914</v>
      </c>
      <c r="G61" s="26">
        <v>375</v>
      </c>
      <c r="H61" s="6">
        <v>697</v>
      </c>
      <c r="I61" s="21">
        <v>130</v>
      </c>
      <c r="K61" s="12">
        <f t="shared" si="14"/>
        <v>0.05762202474815873</v>
      </c>
      <c r="L61" s="12">
        <f t="shared" si="0"/>
        <v>0.10309259224903994</v>
      </c>
      <c r="M61" s="12">
        <f t="shared" si="1"/>
        <v>0.24916980502012875</v>
      </c>
      <c r="N61" s="12">
        <f t="shared" si="2"/>
        <v>0.20898651281004768</v>
      </c>
      <c r="O61" s="12">
        <f t="shared" si="3"/>
        <v>0.15225497653191844</v>
      </c>
      <c r="P61" s="12">
        <f t="shared" si="4"/>
        <v>0.1048179136597221</v>
      </c>
      <c r="Q61" s="12">
        <f t="shared" si="15"/>
        <v>0.1030369367196631</v>
      </c>
      <c r="R61" s="12">
        <f t="shared" si="16"/>
        <v>0.021019238261321262</v>
      </c>
      <c r="S61" s="6">
        <v>3106</v>
      </c>
      <c r="T61" s="6">
        <v>5557</v>
      </c>
      <c r="U61" s="6">
        <v>13431</v>
      </c>
      <c r="V61" s="6">
        <v>11265</v>
      </c>
      <c r="W61" s="6">
        <v>8207</v>
      </c>
      <c r="X61" s="6">
        <v>5650</v>
      </c>
      <c r="Y61" s="6">
        <v>5554</v>
      </c>
      <c r="Z61" s="6">
        <v>1133</v>
      </c>
      <c r="AA61" s="6">
        <v>53903</v>
      </c>
      <c r="AC61" s="6">
        <v>86</v>
      </c>
      <c r="AD61" s="6">
        <v>49</v>
      </c>
      <c r="AE61" s="6">
        <v>62</v>
      </c>
      <c r="AF61" s="6">
        <v>91</v>
      </c>
      <c r="AG61" s="6">
        <v>47</v>
      </c>
      <c r="AH61" s="6">
        <v>15</v>
      </c>
      <c r="AI61" s="6">
        <v>12</v>
      </c>
      <c r="AJ61" s="6">
        <v>13</v>
      </c>
      <c r="AK61" s="6">
        <f t="shared" si="17"/>
        <v>375</v>
      </c>
      <c r="AL61" s="6"/>
      <c r="AM61">
        <v>40</v>
      </c>
      <c r="AN61">
        <v>40</v>
      </c>
      <c r="AO61">
        <v>-15</v>
      </c>
      <c r="AP61">
        <v>17</v>
      </c>
      <c r="AQ61">
        <v>-13</v>
      </c>
      <c r="AR61">
        <v>-4</v>
      </c>
      <c r="AS61">
        <v>-1</v>
      </c>
      <c r="AT61">
        <v>-2</v>
      </c>
      <c r="AU61">
        <f t="shared" si="18"/>
        <v>62</v>
      </c>
      <c r="AV61">
        <f t="shared" si="19"/>
        <v>-40</v>
      </c>
      <c r="AW61">
        <f t="shared" si="5"/>
        <v>-40</v>
      </c>
      <c r="AX61">
        <f t="shared" si="6"/>
        <v>15</v>
      </c>
      <c r="AY61">
        <f t="shared" si="7"/>
        <v>-17</v>
      </c>
      <c r="AZ61">
        <f t="shared" si="8"/>
        <v>13</v>
      </c>
      <c r="BA61">
        <f t="shared" si="9"/>
        <v>4</v>
      </c>
      <c r="BB61">
        <f t="shared" si="10"/>
        <v>1</v>
      </c>
      <c r="BC61">
        <f t="shared" si="11"/>
        <v>2</v>
      </c>
      <c r="BD61">
        <f t="shared" si="12"/>
        <v>-62</v>
      </c>
      <c r="BF61" s="13">
        <f t="shared" si="20"/>
        <v>313</v>
      </c>
      <c r="BG61" s="145">
        <v>382896.4853333333</v>
      </c>
      <c r="BH61" s="146">
        <f t="shared" si="21"/>
        <v>95724.12133333333</v>
      </c>
      <c r="BI61" s="147">
        <f t="shared" si="27"/>
        <v>2297378.912</v>
      </c>
      <c r="BJ61" s="40">
        <f t="shared" si="22"/>
        <v>574344.728</v>
      </c>
      <c r="BK61" s="38">
        <f t="shared" si="26"/>
        <v>0.8</v>
      </c>
      <c r="BL61" s="39">
        <f t="shared" si="24"/>
        <v>0.2</v>
      </c>
      <c r="BM61" s="150">
        <f t="shared" si="25"/>
        <v>478620.60666666663</v>
      </c>
    </row>
    <row r="62" spans="1:65" ht="12.75">
      <c r="A62" s="3" t="s">
        <v>413</v>
      </c>
      <c r="B62" s="3" t="s">
        <v>406</v>
      </c>
      <c r="C62" s="2" t="s">
        <v>69</v>
      </c>
      <c r="D62" s="3" t="s">
        <v>344</v>
      </c>
      <c r="E62" s="6">
        <v>38299</v>
      </c>
      <c r="F62" s="5">
        <v>11.50550787432158</v>
      </c>
      <c r="G62" s="26">
        <v>123</v>
      </c>
      <c r="H62" s="6">
        <v>392</v>
      </c>
      <c r="I62" s="21">
        <v>60</v>
      </c>
      <c r="K62" s="12">
        <f t="shared" si="14"/>
        <v>0.017285046606961018</v>
      </c>
      <c r="L62" s="12">
        <f t="shared" si="0"/>
        <v>0.05096738818245907</v>
      </c>
      <c r="M62" s="12">
        <f t="shared" si="1"/>
        <v>0.13911590380949895</v>
      </c>
      <c r="N62" s="12">
        <f t="shared" si="2"/>
        <v>0.17251103161962453</v>
      </c>
      <c r="O62" s="12">
        <f t="shared" si="3"/>
        <v>0.17083996971200294</v>
      </c>
      <c r="P62" s="12">
        <f t="shared" si="4"/>
        <v>0.17138828690044128</v>
      </c>
      <c r="Q62" s="12">
        <f t="shared" si="15"/>
        <v>0.2306326535940886</v>
      </c>
      <c r="R62" s="12">
        <f t="shared" si="16"/>
        <v>0.04725971957492363</v>
      </c>
      <c r="S62" s="6">
        <v>662</v>
      </c>
      <c r="T62" s="6">
        <v>1952</v>
      </c>
      <c r="U62" s="6">
        <v>5328</v>
      </c>
      <c r="V62" s="6">
        <v>6607</v>
      </c>
      <c r="W62" s="6">
        <v>6543</v>
      </c>
      <c r="X62" s="6">
        <v>6564</v>
      </c>
      <c r="Y62" s="6">
        <v>8833</v>
      </c>
      <c r="Z62" s="6">
        <v>1810</v>
      </c>
      <c r="AA62" s="6">
        <v>38299</v>
      </c>
      <c r="AC62" s="6">
        <v>16</v>
      </c>
      <c r="AD62" s="6">
        <v>15</v>
      </c>
      <c r="AE62" s="6">
        <v>30</v>
      </c>
      <c r="AF62" s="6">
        <v>28</v>
      </c>
      <c r="AG62" s="6">
        <v>26</v>
      </c>
      <c r="AH62" s="6">
        <v>-10</v>
      </c>
      <c r="AI62" s="6">
        <v>0</v>
      </c>
      <c r="AJ62" s="6">
        <v>18</v>
      </c>
      <c r="AK62" s="6">
        <f t="shared" si="17"/>
        <v>123</v>
      </c>
      <c r="AL62" s="6"/>
      <c r="AM62">
        <v>1</v>
      </c>
      <c r="AN62">
        <v>9</v>
      </c>
      <c r="AO62">
        <v>85</v>
      </c>
      <c r="AP62">
        <v>3</v>
      </c>
      <c r="AQ62">
        <v>14</v>
      </c>
      <c r="AR62">
        <v>0</v>
      </c>
      <c r="AS62">
        <v>2</v>
      </c>
      <c r="AT62">
        <v>-1</v>
      </c>
      <c r="AU62">
        <f t="shared" si="18"/>
        <v>113</v>
      </c>
      <c r="AV62">
        <f t="shared" si="19"/>
        <v>-1</v>
      </c>
      <c r="AW62">
        <f t="shared" si="5"/>
        <v>-9</v>
      </c>
      <c r="AX62">
        <f t="shared" si="6"/>
        <v>-85</v>
      </c>
      <c r="AY62">
        <f t="shared" si="7"/>
        <v>-3</v>
      </c>
      <c r="AZ62">
        <f t="shared" si="8"/>
        <v>-14</v>
      </c>
      <c r="BA62">
        <f t="shared" si="9"/>
        <v>0</v>
      </c>
      <c r="BB62">
        <f t="shared" si="10"/>
        <v>-2</v>
      </c>
      <c r="BC62">
        <f t="shared" si="11"/>
        <v>1</v>
      </c>
      <c r="BD62">
        <f t="shared" si="12"/>
        <v>-113</v>
      </c>
      <c r="BF62" s="13">
        <f t="shared" si="20"/>
        <v>10</v>
      </c>
      <c r="BG62" s="145">
        <v>29551.984000000004</v>
      </c>
      <c r="BH62" s="146">
        <f t="shared" si="21"/>
        <v>7387.996000000001</v>
      </c>
      <c r="BI62" s="147">
        <f t="shared" si="27"/>
        <v>177311.90400000004</v>
      </c>
      <c r="BJ62" s="40">
        <f t="shared" si="22"/>
        <v>44327.97600000001</v>
      </c>
      <c r="BK62" s="38">
        <f t="shared" si="26"/>
        <v>0.8</v>
      </c>
      <c r="BL62" s="39">
        <f t="shared" si="24"/>
        <v>0.2</v>
      </c>
      <c r="BM62" s="150">
        <f t="shared" si="25"/>
        <v>36939.98</v>
      </c>
    </row>
    <row r="63" spans="1:65" ht="12.75">
      <c r="A63" s="3" t="s">
        <v>427</v>
      </c>
      <c r="B63" s="3" t="s">
        <v>408</v>
      </c>
      <c r="C63" s="2" t="s">
        <v>70</v>
      </c>
      <c r="D63" s="3" t="s">
        <v>343</v>
      </c>
      <c r="E63" s="6">
        <v>45892</v>
      </c>
      <c r="F63" s="5">
        <v>6.0031239167030614</v>
      </c>
      <c r="G63" s="26">
        <v>296</v>
      </c>
      <c r="H63" s="6">
        <v>716</v>
      </c>
      <c r="I63" s="21">
        <v>100</v>
      </c>
      <c r="K63" s="12">
        <f t="shared" si="14"/>
        <v>0.3126252941689183</v>
      </c>
      <c r="L63" s="12">
        <f t="shared" si="0"/>
        <v>0.22354658764054738</v>
      </c>
      <c r="M63" s="12">
        <f t="shared" si="1"/>
        <v>0.18833347860193497</v>
      </c>
      <c r="N63" s="12">
        <f t="shared" si="2"/>
        <v>0.1290856794212499</v>
      </c>
      <c r="O63" s="12">
        <f t="shared" si="3"/>
        <v>0.09160638019698422</v>
      </c>
      <c r="P63" s="12">
        <f t="shared" si="4"/>
        <v>0.03723960603155234</v>
      </c>
      <c r="Q63" s="12">
        <f t="shared" si="15"/>
        <v>0.016211975943519568</v>
      </c>
      <c r="R63" s="12">
        <f t="shared" si="16"/>
        <v>0.0013509979952932973</v>
      </c>
      <c r="S63" s="6">
        <v>14347</v>
      </c>
      <c r="T63" s="6">
        <v>10259</v>
      </c>
      <c r="U63" s="6">
        <v>8643</v>
      </c>
      <c r="V63" s="6">
        <v>5924</v>
      </c>
      <c r="W63" s="6">
        <v>4204</v>
      </c>
      <c r="X63" s="6">
        <v>1709</v>
      </c>
      <c r="Y63" s="6">
        <v>744</v>
      </c>
      <c r="Z63" s="6">
        <v>62</v>
      </c>
      <c r="AA63" s="6">
        <v>45892</v>
      </c>
      <c r="AC63" s="6">
        <v>31</v>
      </c>
      <c r="AD63" s="6">
        <v>55</v>
      </c>
      <c r="AE63" s="6">
        <v>58</v>
      </c>
      <c r="AF63" s="6">
        <v>98</v>
      </c>
      <c r="AG63" s="6">
        <v>19</v>
      </c>
      <c r="AH63" s="6">
        <v>26</v>
      </c>
      <c r="AI63" s="6">
        <v>9</v>
      </c>
      <c r="AJ63" s="6">
        <v>0</v>
      </c>
      <c r="AK63" s="6">
        <f t="shared" si="17"/>
        <v>296</v>
      </c>
      <c r="AL63" s="6"/>
      <c r="AM63">
        <v>31</v>
      </c>
      <c r="AN63">
        <v>-9</v>
      </c>
      <c r="AO63">
        <v>2</v>
      </c>
      <c r="AP63">
        <v>18</v>
      </c>
      <c r="AQ63">
        <v>4</v>
      </c>
      <c r="AR63">
        <v>-1</v>
      </c>
      <c r="AS63">
        <v>-5</v>
      </c>
      <c r="AT63">
        <v>-1</v>
      </c>
      <c r="AU63">
        <f t="shared" si="18"/>
        <v>39</v>
      </c>
      <c r="AV63">
        <f t="shared" si="19"/>
        <v>-31</v>
      </c>
      <c r="AW63">
        <f t="shared" si="5"/>
        <v>9</v>
      </c>
      <c r="AX63">
        <f t="shared" si="6"/>
        <v>-2</v>
      </c>
      <c r="AY63">
        <f t="shared" si="7"/>
        <v>-18</v>
      </c>
      <c r="AZ63">
        <f t="shared" si="8"/>
        <v>-4</v>
      </c>
      <c r="BA63">
        <f t="shared" si="9"/>
        <v>1</v>
      </c>
      <c r="BB63">
        <f t="shared" si="10"/>
        <v>5</v>
      </c>
      <c r="BC63">
        <f t="shared" si="11"/>
        <v>1</v>
      </c>
      <c r="BD63">
        <f t="shared" si="12"/>
        <v>-39</v>
      </c>
      <c r="BF63" s="13">
        <f t="shared" si="20"/>
        <v>257</v>
      </c>
      <c r="BG63" s="145">
        <v>301916.37333333335</v>
      </c>
      <c r="BH63" s="146">
        <f t="shared" si="21"/>
        <v>75479.09333333334</v>
      </c>
      <c r="BI63" s="147">
        <f t="shared" si="27"/>
        <v>1811498.2400000002</v>
      </c>
      <c r="BJ63" s="40">
        <f t="shared" si="22"/>
        <v>452874.56000000006</v>
      </c>
      <c r="BK63" s="38">
        <f t="shared" si="26"/>
        <v>0.8</v>
      </c>
      <c r="BL63" s="39">
        <f t="shared" si="24"/>
        <v>0.2</v>
      </c>
      <c r="BM63" s="150">
        <f t="shared" si="25"/>
        <v>377395.4666666667</v>
      </c>
    </row>
    <row r="64" spans="1:65" ht="12.75">
      <c r="A64" s="3" t="s">
        <v>432</v>
      </c>
      <c r="B64" s="3" t="s">
        <v>420</v>
      </c>
      <c r="C64" s="2" t="s">
        <v>71</v>
      </c>
      <c r="D64" s="3" t="s">
        <v>345</v>
      </c>
      <c r="E64" s="6">
        <v>23083</v>
      </c>
      <c r="F64" s="5">
        <v>11.597375278010674</v>
      </c>
      <c r="G64" s="26">
        <v>75</v>
      </c>
      <c r="H64" s="6">
        <v>170</v>
      </c>
      <c r="I64" s="21">
        <v>50</v>
      </c>
      <c r="K64" s="12">
        <f t="shared" si="14"/>
        <v>0.07022484079192479</v>
      </c>
      <c r="L64" s="12">
        <f t="shared" si="0"/>
        <v>0.09569813282502275</v>
      </c>
      <c r="M64" s="12">
        <f t="shared" si="1"/>
        <v>0.2561625438634493</v>
      </c>
      <c r="N64" s="12">
        <f t="shared" si="2"/>
        <v>0.26547675778711605</v>
      </c>
      <c r="O64" s="12">
        <f t="shared" si="3"/>
        <v>0.21591647532816358</v>
      </c>
      <c r="P64" s="12">
        <f t="shared" si="4"/>
        <v>0.06342329853138673</v>
      </c>
      <c r="Q64" s="12">
        <f t="shared" si="15"/>
        <v>0.03153836156478794</v>
      </c>
      <c r="R64" s="12">
        <f t="shared" si="16"/>
        <v>0.0015595893081488542</v>
      </c>
      <c r="S64" s="6">
        <v>1621</v>
      </c>
      <c r="T64" s="6">
        <v>2209</v>
      </c>
      <c r="U64" s="6">
        <v>5913</v>
      </c>
      <c r="V64" s="6">
        <v>6128</v>
      </c>
      <c r="W64" s="6">
        <v>4984</v>
      </c>
      <c r="X64" s="6">
        <v>1464</v>
      </c>
      <c r="Y64" s="6">
        <v>728</v>
      </c>
      <c r="Z64" s="6">
        <v>36</v>
      </c>
      <c r="AA64" s="6">
        <v>23083</v>
      </c>
      <c r="AC64" s="6">
        <v>-10</v>
      </c>
      <c r="AD64" s="6">
        <v>33</v>
      </c>
      <c r="AE64" s="6">
        <v>16</v>
      </c>
      <c r="AF64" s="6">
        <v>-1</v>
      </c>
      <c r="AG64" s="6">
        <v>14</v>
      </c>
      <c r="AH64" s="6">
        <v>17</v>
      </c>
      <c r="AI64" s="6">
        <v>4</v>
      </c>
      <c r="AJ64" s="6">
        <v>2</v>
      </c>
      <c r="AK64" s="6">
        <f t="shared" si="17"/>
        <v>75</v>
      </c>
      <c r="AL64" s="6"/>
      <c r="AM64">
        <v>-1</v>
      </c>
      <c r="AN64">
        <v>-1</v>
      </c>
      <c r="AO64">
        <v>12</v>
      </c>
      <c r="AP64">
        <v>3</v>
      </c>
      <c r="AQ64">
        <v>3</v>
      </c>
      <c r="AR64">
        <v>-4</v>
      </c>
      <c r="AS64">
        <v>-1</v>
      </c>
      <c r="AT64">
        <v>-1</v>
      </c>
      <c r="AU64">
        <f t="shared" si="18"/>
        <v>10</v>
      </c>
      <c r="AV64">
        <f t="shared" si="19"/>
        <v>1</v>
      </c>
      <c r="AW64">
        <f t="shared" si="5"/>
        <v>1</v>
      </c>
      <c r="AX64">
        <f t="shared" si="6"/>
        <v>-12</v>
      </c>
      <c r="AY64">
        <f t="shared" si="7"/>
        <v>-3</v>
      </c>
      <c r="AZ64">
        <f t="shared" si="8"/>
        <v>-3</v>
      </c>
      <c r="BA64">
        <f t="shared" si="9"/>
        <v>4</v>
      </c>
      <c r="BB64">
        <f t="shared" si="10"/>
        <v>1</v>
      </c>
      <c r="BC64">
        <f t="shared" si="11"/>
        <v>1</v>
      </c>
      <c r="BD64">
        <f t="shared" si="12"/>
        <v>-10</v>
      </c>
      <c r="BF64" s="13">
        <f t="shared" si="20"/>
        <v>65</v>
      </c>
      <c r="BG64" s="145">
        <v>89935.25866666666</v>
      </c>
      <c r="BH64" s="146">
        <f t="shared" si="21"/>
        <v>22483.814666666665</v>
      </c>
      <c r="BI64" s="147">
        <f t="shared" si="27"/>
        <v>539611.5519999999</v>
      </c>
      <c r="BJ64" s="40">
        <f t="shared" si="22"/>
        <v>134902.88799999998</v>
      </c>
      <c r="BK64" s="38">
        <f t="shared" si="26"/>
        <v>0.8</v>
      </c>
      <c r="BL64" s="39">
        <f t="shared" si="24"/>
        <v>0.2</v>
      </c>
      <c r="BM64" s="150">
        <f t="shared" si="25"/>
        <v>112419.07333333333</v>
      </c>
    </row>
    <row r="65" spans="1:65" ht="12.75">
      <c r="A65" s="3"/>
      <c r="B65" s="3" t="s">
        <v>416</v>
      </c>
      <c r="C65" s="2" t="s">
        <v>72</v>
      </c>
      <c r="D65" s="3" t="s">
        <v>341</v>
      </c>
      <c r="E65" s="6">
        <v>6087</v>
      </c>
      <c r="F65" s="5">
        <v>9.849162777870857</v>
      </c>
      <c r="G65" s="26">
        <v>134</v>
      </c>
      <c r="H65" s="6">
        <v>23</v>
      </c>
      <c r="I65" s="21">
        <v>20</v>
      </c>
      <c r="K65" s="12">
        <f t="shared" si="14"/>
        <v>0.0014785608674223755</v>
      </c>
      <c r="L65" s="12">
        <f t="shared" si="0"/>
        <v>0.03926400525710531</v>
      </c>
      <c r="M65" s="12">
        <f t="shared" si="1"/>
        <v>0.10859208148513225</v>
      </c>
      <c r="N65" s="12">
        <f t="shared" si="2"/>
        <v>0.14046328240512568</v>
      </c>
      <c r="O65" s="12">
        <f t="shared" si="3"/>
        <v>0.38294726466239526</v>
      </c>
      <c r="P65" s="12">
        <f t="shared" si="4"/>
        <v>0.16329883357976013</v>
      </c>
      <c r="Q65" s="12">
        <f t="shared" si="15"/>
        <v>0.14539181862986694</v>
      </c>
      <c r="R65" s="12">
        <f t="shared" si="16"/>
        <v>0.01856415311319205</v>
      </c>
      <c r="S65" s="6">
        <v>9</v>
      </c>
      <c r="T65" s="6">
        <v>239</v>
      </c>
      <c r="U65" s="6">
        <v>661</v>
      </c>
      <c r="V65" s="6">
        <v>855</v>
      </c>
      <c r="W65" s="6">
        <v>2331</v>
      </c>
      <c r="X65" s="6">
        <v>994</v>
      </c>
      <c r="Y65" s="6">
        <v>885</v>
      </c>
      <c r="Z65" s="6">
        <v>113</v>
      </c>
      <c r="AA65" s="6">
        <v>6087</v>
      </c>
      <c r="AC65" s="6">
        <v>0</v>
      </c>
      <c r="AD65" s="6">
        <v>0</v>
      </c>
      <c r="AE65" s="6">
        <v>0</v>
      </c>
      <c r="AF65" s="6">
        <v>41</v>
      </c>
      <c r="AG65" s="6">
        <v>66</v>
      </c>
      <c r="AH65" s="6">
        <v>14</v>
      </c>
      <c r="AI65" s="6">
        <v>11</v>
      </c>
      <c r="AJ65" s="6">
        <v>2</v>
      </c>
      <c r="AK65" s="6">
        <f t="shared" si="17"/>
        <v>134</v>
      </c>
      <c r="AL65" s="6"/>
      <c r="AM65">
        <v>0</v>
      </c>
      <c r="AN65">
        <v>-1</v>
      </c>
      <c r="AO65">
        <v>5</v>
      </c>
      <c r="AP65">
        <v>2</v>
      </c>
      <c r="AQ65">
        <v>-4</v>
      </c>
      <c r="AR65">
        <v>0</v>
      </c>
      <c r="AS65">
        <v>-2</v>
      </c>
      <c r="AT65">
        <v>-1</v>
      </c>
      <c r="AU65">
        <f t="shared" si="18"/>
        <v>-1</v>
      </c>
      <c r="AV65">
        <f t="shared" si="19"/>
        <v>0</v>
      </c>
      <c r="AW65">
        <f t="shared" si="5"/>
        <v>1</v>
      </c>
      <c r="AX65">
        <f t="shared" si="6"/>
        <v>-5</v>
      </c>
      <c r="AY65">
        <f t="shared" si="7"/>
        <v>-2</v>
      </c>
      <c r="AZ65">
        <f t="shared" si="8"/>
        <v>4</v>
      </c>
      <c r="BA65">
        <f t="shared" si="9"/>
        <v>0</v>
      </c>
      <c r="BB65">
        <f t="shared" si="10"/>
        <v>2</v>
      </c>
      <c r="BC65">
        <f t="shared" si="11"/>
        <v>1</v>
      </c>
      <c r="BD65">
        <f t="shared" si="12"/>
        <v>1</v>
      </c>
      <c r="BF65" s="13">
        <f t="shared" si="20"/>
        <v>135</v>
      </c>
      <c r="BG65" s="145">
        <v>242908.35333333333</v>
      </c>
      <c r="BH65" s="146" t="str">
        <f t="shared" si="21"/>
        <v>0</v>
      </c>
      <c r="BI65" s="147">
        <f t="shared" si="27"/>
        <v>1457450.12</v>
      </c>
      <c r="BJ65" s="40">
        <f t="shared" si="22"/>
        <v>0</v>
      </c>
      <c r="BK65" s="38" t="str">
        <f t="shared" si="26"/>
        <v>100%</v>
      </c>
      <c r="BL65" s="39" t="str">
        <f t="shared" si="24"/>
        <v>0%</v>
      </c>
      <c r="BM65" s="150">
        <f t="shared" si="25"/>
        <v>242908.35333333333</v>
      </c>
    </row>
    <row r="66" spans="1:65" ht="12.75">
      <c r="A66" s="3" t="s">
        <v>418</v>
      </c>
      <c r="B66" s="3" t="s">
        <v>415</v>
      </c>
      <c r="C66" s="2" t="s">
        <v>73</v>
      </c>
      <c r="D66" s="3" t="s">
        <v>339</v>
      </c>
      <c r="E66" s="6">
        <v>74730</v>
      </c>
      <c r="F66" s="5">
        <v>7.230022630433308</v>
      </c>
      <c r="G66" s="26">
        <v>655</v>
      </c>
      <c r="H66" s="6">
        <v>569</v>
      </c>
      <c r="I66" s="21">
        <v>250</v>
      </c>
      <c r="K66" s="12">
        <f t="shared" si="14"/>
        <v>0.11893483206209018</v>
      </c>
      <c r="L66" s="12">
        <f t="shared" si="0"/>
        <v>0.272808778268433</v>
      </c>
      <c r="M66" s="12">
        <f t="shared" si="1"/>
        <v>0.25359293456443194</v>
      </c>
      <c r="N66" s="12">
        <f t="shared" si="2"/>
        <v>0.17310317141710158</v>
      </c>
      <c r="O66" s="12">
        <f t="shared" si="3"/>
        <v>0.10095008697979392</v>
      </c>
      <c r="P66" s="12">
        <f t="shared" si="4"/>
        <v>0.04840090994245952</v>
      </c>
      <c r="Q66" s="12">
        <f t="shared" si="15"/>
        <v>0.030135153218252376</v>
      </c>
      <c r="R66" s="12">
        <f t="shared" si="16"/>
        <v>0.0020741335474374414</v>
      </c>
      <c r="S66" s="6">
        <v>8888</v>
      </c>
      <c r="T66" s="6">
        <v>20387</v>
      </c>
      <c r="U66" s="6">
        <v>18951</v>
      </c>
      <c r="V66" s="6">
        <v>12936</v>
      </c>
      <c r="W66" s="6">
        <v>7544</v>
      </c>
      <c r="X66" s="6">
        <v>3617</v>
      </c>
      <c r="Y66" s="6">
        <v>2252</v>
      </c>
      <c r="Z66" s="6">
        <v>155</v>
      </c>
      <c r="AA66" s="6">
        <v>74730</v>
      </c>
      <c r="AC66" s="6">
        <v>100</v>
      </c>
      <c r="AD66" s="6">
        <v>310</v>
      </c>
      <c r="AE66" s="6">
        <v>46</v>
      </c>
      <c r="AF66" s="6">
        <v>95</v>
      </c>
      <c r="AG66" s="6">
        <v>61</v>
      </c>
      <c r="AH66" s="6">
        <v>28</v>
      </c>
      <c r="AI66" s="6">
        <v>14</v>
      </c>
      <c r="AJ66" s="6">
        <v>1</v>
      </c>
      <c r="AK66" s="6">
        <f t="shared" si="17"/>
        <v>655</v>
      </c>
      <c r="AL66" s="6"/>
      <c r="AM66">
        <v>-7</v>
      </c>
      <c r="AN66">
        <v>-74</v>
      </c>
      <c r="AO66">
        <v>10</v>
      </c>
      <c r="AP66">
        <v>-5</v>
      </c>
      <c r="AQ66">
        <v>2</v>
      </c>
      <c r="AR66">
        <v>2</v>
      </c>
      <c r="AS66">
        <v>5</v>
      </c>
      <c r="AT66">
        <v>0</v>
      </c>
      <c r="AU66">
        <f t="shared" si="18"/>
        <v>-67</v>
      </c>
      <c r="AV66">
        <f t="shared" si="19"/>
        <v>7</v>
      </c>
      <c r="AW66">
        <f t="shared" si="5"/>
        <v>74</v>
      </c>
      <c r="AX66">
        <f t="shared" si="6"/>
        <v>-10</v>
      </c>
      <c r="AY66">
        <f t="shared" si="7"/>
        <v>5</v>
      </c>
      <c r="AZ66">
        <f t="shared" si="8"/>
        <v>-2</v>
      </c>
      <c r="BA66">
        <f t="shared" si="9"/>
        <v>-2</v>
      </c>
      <c r="BB66">
        <f t="shared" si="10"/>
        <v>-5</v>
      </c>
      <c r="BC66">
        <f t="shared" si="11"/>
        <v>0</v>
      </c>
      <c r="BD66">
        <f t="shared" si="12"/>
        <v>67</v>
      </c>
      <c r="BF66" s="13">
        <f t="shared" si="20"/>
        <v>722</v>
      </c>
      <c r="BG66" s="145">
        <v>723831.712</v>
      </c>
      <c r="BH66" s="146">
        <f t="shared" si="21"/>
        <v>180957.928</v>
      </c>
      <c r="BI66" s="147">
        <f t="shared" si="27"/>
        <v>4342990.272</v>
      </c>
      <c r="BJ66" s="40">
        <f t="shared" si="22"/>
        <v>1085747.568</v>
      </c>
      <c r="BK66" s="38">
        <f t="shared" si="26"/>
        <v>0.8</v>
      </c>
      <c r="BL66" s="39">
        <f t="shared" si="24"/>
        <v>0.2</v>
      </c>
      <c r="BM66" s="150">
        <f>BG66+BH66</f>
        <v>904789.6400000001</v>
      </c>
    </row>
    <row r="67" spans="1:65" ht="12.75">
      <c r="A67" s="3" t="s">
        <v>407</v>
      </c>
      <c r="B67" s="3" t="s">
        <v>408</v>
      </c>
      <c r="C67" s="2" t="s">
        <v>74</v>
      </c>
      <c r="D67" s="3" t="s">
        <v>343</v>
      </c>
      <c r="E67" s="6">
        <v>32848</v>
      </c>
      <c r="F67" s="5">
        <v>2.9957245085653854</v>
      </c>
      <c r="G67" s="26">
        <v>87</v>
      </c>
      <c r="H67" s="6">
        <v>801</v>
      </c>
      <c r="I67" s="21">
        <v>40</v>
      </c>
      <c r="K67" s="12">
        <f t="shared" si="14"/>
        <v>0.5852411105698977</v>
      </c>
      <c r="L67" s="12">
        <f t="shared" si="0"/>
        <v>0.1330674622503653</v>
      </c>
      <c r="M67" s="12">
        <f t="shared" si="1"/>
        <v>0.12174257184607891</v>
      </c>
      <c r="N67" s="12">
        <f t="shared" si="2"/>
        <v>0.09062956648806625</v>
      </c>
      <c r="O67" s="12">
        <f t="shared" si="3"/>
        <v>0.05294081831466147</v>
      </c>
      <c r="P67" s="12">
        <f t="shared" si="4"/>
        <v>0.013151485630784217</v>
      </c>
      <c r="Q67" s="12">
        <f t="shared" si="15"/>
        <v>0.002679006332196785</v>
      </c>
      <c r="R67" s="12">
        <f t="shared" si="16"/>
        <v>0.0005479785679493425</v>
      </c>
      <c r="S67" s="6">
        <v>19224</v>
      </c>
      <c r="T67" s="6">
        <v>4371</v>
      </c>
      <c r="U67" s="6">
        <v>3999</v>
      </c>
      <c r="V67" s="6">
        <v>2977</v>
      </c>
      <c r="W67" s="6">
        <v>1739</v>
      </c>
      <c r="X67" s="6">
        <v>432</v>
      </c>
      <c r="Y67" s="6">
        <v>88</v>
      </c>
      <c r="Z67" s="6">
        <v>18</v>
      </c>
      <c r="AA67" s="6">
        <v>32848</v>
      </c>
      <c r="AC67" s="6">
        <v>6</v>
      </c>
      <c r="AD67" s="6">
        <v>25</v>
      </c>
      <c r="AE67" s="6">
        <v>23</v>
      </c>
      <c r="AF67" s="6">
        <v>19</v>
      </c>
      <c r="AG67" s="6">
        <v>14</v>
      </c>
      <c r="AH67" s="6">
        <v>0</v>
      </c>
      <c r="AI67" s="6">
        <v>-1</v>
      </c>
      <c r="AJ67" s="6">
        <v>1</v>
      </c>
      <c r="AK67" s="6">
        <f t="shared" si="17"/>
        <v>87</v>
      </c>
      <c r="AL67" s="6"/>
      <c r="AM67">
        <v>33</v>
      </c>
      <c r="AN67">
        <v>19</v>
      </c>
      <c r="AO67">
        <v>27</v>
      </c>
      <c r="AP67">
        <v>11</v>
      </c>
      <c r="AQ67">
        <v>-1</v>
      </c>
      <c r="AR67">
        <v>-2</v>
      </c>
      <c r="AS67">
        <v>1</v>
      </c>
      <c r="AT67">
        <v>-1</v>
      </c>
      <c r="AU67">
        <f t="shared" si="18"/>
        <v>87</v>
      </c>
      <c r="AV67">
        <f t="shared" si="19"/>
        <v>-33</v>
      </c>
      <c r="AW67">
        <f t="shared" si="5"/>
        <v>-19</v>
      </c>
      <c r="AX67">
        <f t="shared" si="6"/>
        <v>-27</v>
      </c>
      <c r="AY67">
        <f t="shared" si="7"/>
        <v>-11</v>
      </c>
      <c r="AZ67">
        <f t="shared" si="8"/>
        <v>1</v>
      </c>
      <c r="BA67">
        <f t="shared" si="9"/>
        <v>2</v>
      </c>
      <c r="BB67">
        <f t="shared" si="10"/>
        <v>-1</v>
      </c>
      <c r="BC67">
        <f t="shared" si="11"/>
        <v>1</v>
      </c>
      <c r="BD67">
        <f t="shared" si="12"/>
        <v>-87</v>
      </c>
      <c r="BF67" s="13">
        <f t="shared" si="20"/>
        <v>0</v>
      </c>
      <c r="BG67" s="145">
        <v>14967.888</v>
      </c>
      <c r="BH67" s="146">
        <f t="shared" si="21"/>
        <v>3741.972</v>
      </c>
      <c r="BI67" s="147">
        <f t="shared" si="27"/>
        <v>89807.32800000001</v>
      </c>
      <c r="BJ67" s="40">
        <f t="shared" si="22"/>
        <v>22451.832000000002</v>
      </c>
      <c r="BK67" s="38">
        <f t="shared" si="26"/>
        <v>0.8</v>
      </c>
      <c r="BL67" s="39">
        <f t="shared" si="24"/>
        <v>0.2</v>
      </c>
      <c r="BM67" s="150">
        <f t="shared" si="25"/>
        <v>18709.86</v>
      </c>
    </row>
    <row r="68" spans="1:65" ht="12.75">
      <c r="A68" s="3" t="s">
        <v>433</v>
      </c>
      <c r="B68" s="3" t="s">
        <v>410</v>
      </c>
      <c r="C68" s="2" t="s">
        <v>75</v>
      </c>
      <c r="D68" s="3" t="s">
        <v>340</v>
      </c>
      <c r="E68" s="6">
        <v>25877</v>
      </c>
      <c r="F68" s="5">
        <v>5.1496515945854675</v>
      </c>
      <c r="G68" s="26">
        <v>339</v>
      </c>
      <c r="H68" s="6">
        <v>216</v>
      </c>
      <c r="I68" s="21">
        <v>120</v>
      </c>
      <c r="K68" s="12">
        <f t="shared" si="14"/>
        <v>0.526683927812343</v>
      </c>
      <c r="L68" s="12">
        <f t="shared" si="0"/>
        <v>0.21385786605866214</v>
      </c>
      <c r="M68" s="12">
        <f t="shared" si="1"/>
        <v>0.1139235614638482</v>
      </c>
      <c r="N68" s="12">
        <f t="shared" si="2"/>
        <v>0.08957761718900954</v>
      </c>
      <c r="O68" s="12">
        <f t="shared" si="3"/>
        <v>0.04007419716350427</v>
      </c>
      <c r="P68" s="12">
        <f t="shared" si="4"/>
        <v>0.00966108899795185</v>
      </c>
      <c r="Q68" s="12">
        <f t="shared" si="15"/>
        <v>0.00548749855083665</v>
      </c>
      <c r="R68" s="12">
        <f t="shared" si="16"/>
        <v>0.0007342427638443405</v>
      </c>
      <c r="S68" s="6">
        <v>13629</v>
      </c>
      <c r="T68" s="6">
        <v>5534</v>
      </c>
      <c r="U68" s="6">
        <v>2948</v>
      </c>
      <c r="V68" s="6">
        <v>2318</v>
      </c>
      <c r="W68" s="6">
        <v>1037</v>
      </c>
      <c r="X68" s="6">
        <v>250</v>
      </c>
      <c r="Y68" s="6">
        <v>142</v>
      </c>
      <c r="Z68" s="6">
        <v>19</v>
      </c>
      <c r="AA68" s="6">
        <v>25877</v>
      </c>
      <c r="AC68" s="6">
        <v>-30</v>
      </c>
      <c r="AD68" s="6">
        <v>91</v>
      </c>
      <c r="AE68" s="6">
        <v>163</v>
      </c>
      <c r="AF68" s="6">
        <v>68</v>
      </c>
      <c r="AG68" s="6">
        <v>42</v>
      </c>
      <c r="AH68" s="6">
        <v>4</v>
      </c>
      <c r="AI68" s="6">
        <v>0</v>
      </c>
      <c r="AJ68" s="6">
        <v>1</v>
      </c>
      <c r="AK68" s="6">
        <f t="shared" si="17"/>
        <v>339</v>
      </c>
      <c r="AL68" s="6"/>
      <c r="AM68">
        <v>-21</v>
      </c>
      <c r="AN68">
        <v>-17</v>
      </c>
      <c r="AO68">
        <v>-6</v>
      </c>
      <c r="AP68">
        <v>-1</v>
      </c>
      <c r="AQ68">
        <v>-6</v>
      </c>
      <c r="AR68">
        <v>1</v>
      </c>
      <c r="AS68">
        <v>1</v>
      </c>
      <c r="AT68">
        <v>0</v>
      </c>
      <c r="AU68">
        <f t="shared" si="18"/>
        <v>-49</v>
      </c>
      <c r="AV68">
        <f t="shared" si="19"/>
        <v>21</v>
      </c>
      <c r="AW68">
        <f t="shared" si="5"/>
        <v>17</v>
      </c>
      <c r="AX68">
        <f t="shared" si="6"/>
        <v>6</v>
      </c>
      <c r="AY68">
        <f t="shared" si="7"/>
        <v>1</v>
      </c>
      <c r="AZ68">
        <f t="shared" si="8"/>
        <v>6</v>
      </c>
      <c r="BA68">
        <f t="shared" si="9"/>
        <v>-1</v>
      </c>
      <c r="BB68">
        <f t="shared" si="10"/>
        <v>-1</v>
      </c>
      <c r="BC68">
        <f t="shared" si="11"/>
        <v>0</v>
      </c>
      <c r="BD68">
        <f t="shared" si="12"/>
        <v>49</v>
      </c>
      <c r="BF68" s="13">
        <f t="shared" si="20"/>
        <v>388</v>
      </c>
      <c r="BG68" s="145">
        <v>415135.0133333333</v>
      </c>
      <c r="BH68" s="146">
        <f t="shared" si="21"/>
        <v>103783.75333333333</v>
      </c>
      <c r="BI68" s="147">
        <f t="shared" si="27"/>
        <v>2490810.08</v>
      </c>
      <c r="BJ68" s="40">
        <f t="shared" si="22"/>
        <v>622702.52</v>
      </c>
      <c r="BK68" s="38">
        <f t="shared" si="26"/>
        <v>0.8</v>
      </c>
      <c r="BL68" s="39">
        <f t="shared" si="24"/>
        <v>0.2</v>
      </c>
      <c r="BM68" s="150">
        <f t="shared" si="25"/>
        <v>518918.7666666666</v>
      </c>
    </row>
    <row r="69" spans="1:65" ht="12.75">
      <c r="A69" s="3"/>
      <c r="B69" s="3" t="s">
        <v>420</v>
      </c>
      <c r="C69" s="2" t="s">
        <v>76</v>
      </c>
      <c r="D69" s="3" t="s">
        <v>345</v>
      </c>
      <c r="E69" s="6">
        <v>251597</v>
      </c>
      <c r="F69" s="5">
        <v>9.287829374796399</v>
      </c>
      <c r="G69" s="26">
        <v>1939</v>
      </c>
      <c r="H69" s="6">
        <v>3857</v>
      </c>
      <c r="I69" s="21">
        <v>810</v>
      </c>
      <c r="K69" s="12">
        <f aca="true" t="shared" si="28" ref="K69:K132">S69/AA69</f>
        <v>0.23408864175645974</v>
      </c>
      <c r="L69" s="12">
        <f aca="true" t="shared" si="29" ref="L69:L132">T69/AA69</f>
        <v>0.25449031586227183</v>
      </c>
      <c r="M69" s="12">
        <f aca="true" t="shared" si="30" ref="M69:M132">U69/AA69</f>
        <v>0.21217264116821744</v>
      </c>
      <c r="N69" s="12">
        <f aca="true" t="shared" si="31" ref="N69:N132">V69/AA69</f>
        <v>0.1589049154004221</v>
      </c>
      <c r="O69" s="12">
        <f aca="true" t="shared" si="32" ref="O69:O132">W69/AA69</f>
        <v>0.09155912033927273</v>
      </c>
      <c r="P69" s="12">
        <f aca="true" t="shared" si="33" ref="P69:P132">X69/AA69</f>
        <v>0.03251628596525396</v>
      </c>
      <c r="Q69" s="12">
        <f aca="true" t="shared" si="34" ref="Q69:Q132">Y69/AA69</f>
        <v>0.015035950349169505</v>
      </c>
      <c r="R69" s="12">
        <f aca="true" t="shared" si="35" ref="R69:R132">Z69/AA69</f>
        <v>0.0012321291589327376</v>
      </c>
      <c r="S69" s="6">
        <v>58896</v>
      </c>
      <c r="T69" s="6">
        <v>64029</v>
      </c>
      <c r="U69" s="6">
        <v>53382</v>
      </c>
      <c r="V69" s="6">
        <v>39980</v>
      </c>
      <c r="W69" s="6">
        <v>23036</v>
      </c>
      <c r="X69" s="6">
        <v>8181</v>
      </c>
      <c r="Y69" s="6">
        <v>3783</v>
      </c>
      <c r="Z69" s="6">
        <v>310</v>
      </c>
      <c r="AA69" s="6">
        <v>251597</v>
      </c>
      <c r="AC69" s="6">
        <v>516</v>
      </c>
      <c r="AD69" s="6">
        <v>601</v>
      </c>
      <c r="AE69" s="6">
        <v>407</v>
      </c>
      <c r="AF69" s="6">
        <v>242</v>
      </c>
      <c r="AG69" s="6">
        <v>98</v>
      </c>
      <c r="AH69" s="6">
        <v>37</v>
      </c>
      <c r="AI69" s="6">
        <v>33</v>
      </c>
      <c r="AJ69" s="6">
        <v>5</v>
      </c>
      <c r="AK69" s="6">
        <f t="shared" si="17"/>
        <v>1939</v>
      </c>
      <c r="AL69" s="6"/>
      <c r="AM69">
        <v>-7</v>
      </c>
      <c r="AN69">
        <v>29</v>
      </c>
      <c r="AO69">
        <v>85</v>
      </c>
      <c r="AP69">
        <v>91</v>
      </c>
      <c r="AQ69">
        <v>54</v>
      </c>
      <c r="AR69">
        <v>10</v>
      </c>
      <c r="AS69">
        <v>5</v>
      </c>
      <c r="AT69">
        <v>-4</v>
      </c>
      <c r="AU69">
        <f t="shared" si="18"/>
        <v>263</v>
      </c>
      <c r="AV69">
        <f aca="true" t="shared" si="36" ref="AV69:AV132">AM69*$AU$2</f>
        <v>7</v>
      </c>
      <c r="AW69">
        <f aca="true" t="shared" si="37" ref="AW69:AW132">AN69*$AU$2</f>
        <v>-29</v>
      </c>
      <c r="AX69">
        <f aca="true" t="shared" si="38" ref="AX69:AX132">AO69*$AU$2</f>
        <v>-85</v>
      </c>
      <c r="AY69">
        <f aca="true" t="shared" si="39" ref="AY69:AY132">AP69*$AU$2</f>
        <v>-91</v>
      </c>
      <c r="AZ69">
        <f aca="true" t="shared" si="40" ref="AZ69:AZ132">AQ69*$AU$2</f>
        <v>-54</v>
      </c>
      <c r="BA69">
        <f aca="true" t="shared" si="41" ref="BA69:BA132">AR69*$AU$2</f>
        <v>-10</v>
      </c>
      <c r="BB69">
        <f aca="true" t="shared" si="42" ref="BB69:BB132">AS69*$AU$2</f>
        <v>-5</v>
      </c>
      <c r="BC69">
        <f aca="true" t="shared" si="43" ref="BC69:BC132">AT69*$AU$2</f>
        <v>4</v>
      </c>
      <c r="BD69">
        <f aca="true" t="shared" si="44" ref="BD69:BD132">AU69*$AU$2</f>
        <v>-263</v>
      </c>
      <c r="BF69" s="13">
        <f t="shared" si="20"/>
        <v>1676</v>
      </c>
      <c r="BG69" s="145">
        <v>1997957.186666667</v>
      </c>
      <c r="BH69" s="146" t="str">
        <f aca="true" t="shared" si="45" ref="BH69:BH132">IF(A69="","0",(25%*BG69))</f>
        <v>0</v>
      </c>
      <c r="BI69" s="147">
        <f t="shared" si="27"/>
        <v>11987743.120000001</v>
      </c>
      <c r="BJ69" s="40">
        <f t="shared" si="22"/>
        <v>0</v>
      </c>
      <c r="BK69" s="38" t="str">
        <f t="shared" si="26"/>
        <v>100%</v>
      </c>
      <c r="BL69" s="39" t="str">
        <f t="shared" si="24"/>
        <v>0%</v>
      </c>
      <c r="BM69" s="150">
        <f t="shared" si="25"/>
        <v>1997957.186666667</v>
      </c>
    </row>
    <row r="70" spans="1:65" ht="12.75">
      <c r="A70" s="3" t="s">
        <v>430</v>
      </c>
      <c r="B70" s="3" t="s">
        <v>420</v>
      </c>
      <c r="C70" s="2" t="s">
        <v>77</v>
      </c>
      <c r="D70" s="3" t="s">
        <v>345</v>
      </c>
      <c r="E70" s="6">
        <v>39212</v>
      </c>
      <c r="F70" s="5">
        <v>11.436374205043013</v>
      </c>
      <c r="G70" s="26">
        <v>200</v>
      </c>
      <c r="H70" s="6">
        <v>430</v>
      </c>
      <c r="I70" s="21">
        <v>40</v>
      </c>
      <c r="K70" s="12">
        <f t="shared" si="28"/>
        <v>0.08543303070488625</v>
      </c>
      <c r="L70" s="12">
        <f t="shared" si="29"/>
        <v>0.11932571661736203</v>
      </c>
      <c r="M70" s="12">
        <f t="shared" si="30"/>
        <v>0.2565031112924615</v>
      </c>
      <c r="N70" s="12">
        <f t="shared" si="31"/>
        <v>0.1646179740895644</v>
      </c>
      <c r="O70" s="12">
        <f t="shared" si="32"/>
        <v>0.14406304192594105</v>
      </c>
      <c r="P70" s="12">
        <f t="shared" si="33"/>
        <v>0.10762011629093135</v>
      </c>
      <c r="Q70" s="12">
        <f t="shared" si="34"/>
        <v>0.10570743649903092</v>
      </c>
      <c r="R70" s="12">
        <f t="shared" si="35"/>
        <v>0.016729572579822504</v>
      </c>
      <c r="S70" s="6">
        <v>3350</v>
      </c>
      <c r="T70" s="6">
        <v>4679</v>
      </c>
      <c r="U70" s="6">
        <v>10058</v>
      </c>
      <c r="V70" s="6">
        <v>6455</v>
      </c>
      <c r="W70" s="6">
        <v>5649</v>
      </c>
      <c r="X70" s="6">
        <v>4220</v>
      </c>
      <c r="Y70" s="6">
        <v>4145</v>
      </c>
      <c r="Z70" s="6">
        <v>656</v>
      </c>
      <c r="AA70" s="6">
        <v>39212</v>
      </c>
      <c r="AC70" s="6">
        <v>30</v>
      </c>
      <c r="AD70" s="6">
        <v>17</v>
      </c>
      <c r="AE70" s="6">
        <v>19</v>
      </c>
      <c r="AF70" s="6">
        <v>39</v>
      </c>
      <c r="AG70" s="6">
        <v>30</v>
      </c>
      <c r="AH70" s="6">
        <v>19</v>
      </c>
      <c r="AI70" s="6">
        <v>31</v>
      </c>
      <c r="AJ70" s="6">
        <v>15</v>
      </c>
      <c r="AK70" s="6">
        <f aca="true" t="shared" si="46" ref="AK70:AK133">SUM(AC70:AJ70)</f>
        <v>200</v>
      </c>
      <c r="AL70" s="6"/>
      <c r="AM70">
        <v>8</v>
      </c>
      <c r="AN70">
        <v>12</v>
      </c>
      <c r="AO70">
        <v>-4</v>
      </c>
      <c r="AP70">
        <v>7</v>
      </c>
      <c r="AQ70">
        <v>12</v>
      </c>
      <c r="AR70">
        <v>-3</v>
      </c>
      <c r="AS70">
        <v>1</v>
      </c>
      <c r="AT70">
        <v>-2</v>
      </c>
      <c r="AU70">
        <f aca="true" t="shared" si="47" ref="AU70:AU133">SUM(AM70:AT70)</f>
        <v>31</v>
      </c>
      <c r="AV70">
        <f t="shared" si="36"/>
        <v>-8</v>
      </c>
      <c r="AW70">
        <f t="shared" si="37"/>
        <v>-12</v>
      </c>
      <c r="AX70">
        <f t="shared" si="38"/>
        <v>4</v>
      </c>
      <c r="AY70">
        <f t="shared" si="39"/>
        <v>-7</v>
      </c>
      <c r="AZ70">
        <f t="shared" si="40"/>
        <v>-12</v>
      </c>
      <c r="BA70">
        <f t="shared" si="41"/>
        <v>3</v>
      </c>
      <c r="BB70">
        <f t="shared" si="42"/>
        <v>-1</v>
      </c>
      <c r="BC70">
        <f t="shared" si="43"/>
        <v>2</v>
      </c>
      <c r="BD70">
        <f t="shared" si="44"/>
        <v>-31</v>
      </c>
      <c r="BF70" s="13">
        <f aca="true" t="shared" si="48" ref="BF70:BF133">G70+BD70</f>
        <v>169</v>
      </c>
      <c r="BG70" s="145">
        <v>240381.72266666667</v>
      </c>
      <c r="BH70" s="146">
        <f t="shared" si="45"/>
        <v>60095.43066666667</v>
      </c>
      <c r="BI70" s="147">
        <f aca="true" t="shared" si="49" ref="BI70:BI133">BG70*6</f>
        <v>1442290.3360000001</v>
      </c>
      <c r="BJ70" s="40">
        <f aca="true" t="shared" si="50" ref="BJ70:BJ133">IF(BH70="","",(6*BH70))</f>
        <v>360572.58400000003</v>
      </c>
      <c r="BK70" s="38">
        <f t="shared" si="26"/>
        <v>0.8</v>
      </c>
      <c r="BL70" s="39">
        <f aca="true" t="shared" si="51" ref="BL70:BL133">IF(A70="","0%",20%)</f>
        <v>0.2</v>
      </c>
      <c r="BM70" s="150">
        <f aca="true" t="shared" si="52" ref="BM70:BM133">BG70+BH70</f>
        <v>300477.1533333333</v>
      </c>
    </row>
    <row r="71" spans="1:65" ht="12.75">
      <c r="A71" s="3"/>
      <c r="B71" s="3" t="s">
        <v>421</v>
      </c>
      <c r="C71" s="2" t="s">
        <v>78</v>
      </c>
      <c r="D71" s="3" t="s">
        <v>346</v>
      </c>
      <c r="E71" s="6">
        <v>132888</v>
      </c>
      <c r="F71" s="5">
        <v>4.993087078528055</v>
      </c>
      <c r="G71" s="26">
        <v>860</v>
      </c>
      <c r="H71" s="6">
        <v>1565</v>
      </c>
      <c r="I71" s="21">
        <v>360</v>
      </c>
      <c r="K71" s="12">
        <f t="shared" si="28"/>
        <v>0.41315242911323824</v>
      </c>
      <c r="L71" s="12">
        <f t="shared" si="29"/>
        <v>0.29874029257720786</v>
      </c>
      <c r="M71" s="12">
        <f t="shared" si="30"/>
        <v>0.16409307085666125</v>
      </c>
      <c r="N71" s="12">
        <f t="shared" si="31"/>
        <v>0.06421196797302992</v>
      </c>
      <c r="O71" s="12">
        <f t="shared" si="32"/>
        <v>0.03175606525796159</v>
      </c>
      <c r="P71" s="12">
        <f t="shared" si="33"/>
        <v>0.016449942808982</v>
      </c>
      <c r="Q71" s="12">
        <f t="shared" si="34"/>
        <v>0.010332008909758593</v>
      </c>
      <c r="R71" s="12">
        <f t="shared" si="35"/>
        <v>0.0012642225031605564</v>
      </c>
      <c r="S71" s="6">
        <v>54903</v>
      </c>
      <c r="T71" s="6">
        <v>39699</v>
      </c>
      <c r="U71" s="6">
        <v>21806</v>
      </c>
      <c r="V71" s="6">
        <v>8533</v>
      </c>
      <c r="W71" s="6">
        <v>4220</v>
      </c>
      <c r="X71" s="6">
        <v>2186</v>
      </c>
      <c r="Y71" s="6">
        <v>1373</v>
      </c>
      <c r="Z71" s="6">
        <v>168</v>
      </c>
      <c r="AA71" s="6">
        <v>132888</v>
      </c>
      <c r="AC71" s="6">
        <v>302</v>
      </c>
      <c r="AD71" s="6">
        <v>266</v>
      </c>
      <c r="AE71" s="6">
        <v>173</v>
      </c>
      <c r="AF71" s="6">
        <v>87</v>
      </c>
      <c r="AG71" s="6">
        <v>13</v>
      </c>
      <c r="AH71" s="6">
        <v>12</v>
      </c>
      <c r="AI71" s="6">
        <v>3</v>
      </c>
      <c r="AJ71" s="6">
        <v>4</v>
      </c>
      <c r="AK71" s="6">
        <f t="shared" si="46"/>
        <v>860</v>
      </c>
      <c r="AL71" s="6"/>
      <c r="AM71">
        <v>-246</v>
      </c>
      <c r="AN71">
        <v>-57</v>
      </c>
      <c r="AO71">
        <v>-21</v>
      </c>
      <c r="AP71">
        <v>-12</v>
      </c>
      <c r="AQ71">
        <v>-6</v>
      </c>
      <c r="AR71">
        <v>1</v>
      </c>
      <c r="AS71">
        <v>-7</v>
      </c>
      <c r="AT71">
        <v>-1</v>
      </c>
      <c r="AU71">
        <f t="shared" si="47"/>
        <v>-349</v>
      </c>
      <c r="AV71">
        <f t="shared" si="36"/>
        <v>246</v>
      </c>
      <c r="AW71">
        <f t="shared" si="37"/>
        <v>57</v>
      </c>
      <c r="AX71">
        <f t="shared" si="38"/>
        <v>21</v>
      </c>
      <c r="AY71">
        <f t="shared" si="39"/>
        <v>12</v>
      </c>
      <c r="AZ71">
        <f t="shared" si="40"/>
        <v>6</v>
      </c>
      <c r="BA71">
        <f t="shared" si="41"/>
        <v>-1</v>
      </c>
      <c r="BB71">
        <f t="shared" si="42"/>
        <v>7</v>
      </c>
      <c r="BC71">
        <f t="shared" si="43"/>
        <v>1</v>
      </c>
      <c r="BD71">
        <f t="shared" si="44"/>
        <v>349</v>
      </c>
      <c r="BF71" s="13">
        <f t="shared" si="48"/>
        <v>1209</v>
      </c>
      <c r="BG71" s="145">
        <v>1372696.0533333335</v>
      </c>
      <c r="BH71" s="146" t="str">
        <f t="shared" si="45"/>
        <v>0</v>
      </c>
      <c r="BI71" s="147">
        <f t="shared" si="49"/>
        <v>8236176.32</v>
      </c>
      <c r="BJ71" s="40">
        <f t="shared" si="50"/>
        <v>0</v>
      </c>
      <c r="BK71" s="38" t="str">
        <f t="shared" si="26"/>
        <v>100%</v>
      </c>
      <c r="BL71" s="39" t="str">
        <f t="shared" si="51"/>
        <v>0%</v>
      </c>
      <c r="BM71" s="150">
        <f t="shared" si="52"/>
        <v>1372696.0533333335</v>
      </c>
    </row>
    <row r="72" spans="1:65" ht="12.75">
      <c r="A72" s="3" t="s">
        <v>434</v>
      </c>
      <c r="B72" s="3" t="s">
        <v>417</v>
      </c>
      <c r="C72" s="2" t="s">
        <v>79</v>
      </c>
      <c r="D72" s="3" t="s">
        <v>347</v>
      </c>
      <c r="E72" s="6">
        <v>26136</v>
      </c>
      <c r="F72" s="5">
        <v>8.417496271049151</v>
      </c>
      <c r="G72" s="26">
        <v>144</v>
      </c>
      <c r="H72" s="6">
        <v>186</v>
      </c>
      <c r="I72" s="21">
        <v>50</v>
      </c>
      <c r="K72" s="12">
        <f t="shared" si="28"/>
        <v>0.15633608815426997</v>
      </c>
      <c r="L72" s="12">
        <f t="shared" si="29"/>
        <v>0.22241352923171104</v>
      </c>
      <c r="M72" s="12">
        <f t="shared" si="30"/>
        <v>0.22042393633302723</v>
      </c>
      <c r="N72" s="12">
        <f t="shared" si="31"/>
        <v>0.1543082338536884</v>
      </c>
      <c r="O72" s="12">
        <f t="shared" si="32"/>
        <v>0.11895469850015304</v>
      </c>
      <c r="P72" s="12">
        <f t="shared" si="33"/>
        <v>0.07418885827976737</v>
      </c>
      <c r="Q72" s="12">
        <f t="shared" si="34"/>
        <v>0.049165901438628715</v>
      </c>
      <c r="R72" s="12">
        <f t="shared" si="35"/>
        <v>0.004208754208754209</v>
      </c>
      <c r="S72" s="6">
        <v>4086</v>
      </c>
      <c r="T72" s="6">
        <v>5813</v>
      </c>
      <c r="U72" s="6">
        <v>5761</v>
      </c>
      <c r="V72" s="6">
        <v>4033</v>
      </c>
      <c r="W72" s="6">
        <v>3109</v>
      </c>
      <c r="X72" s="6">
        <v>1939</v>
      </c>
      <c r="Y72" s="6">
        <v>1285</v>
      </c>
      <c r="Z72" s="6">
        <v>110</v>
      </c>
      <c r="AA72" s="6">
        <v>26136</v>
      </c>
      <c r="AC72" s="6">
        <v>2</v>
      </c>
      <c r="AD72" s="6">
        <v>47</v>
      </c>
      <c r="AE72" s="6">
        <v>12</v>
      </c>
      <c r="AF72" s="6">
        <v>38</v>
      </c>
      <c r="AG72" s="6">
        <v>32</v>
      </c>
      <c r="AH72" s="6">
        <v>9</v>
      </c>
      <c r="AI72" s="6">
        <v>4</v>
      </c>
      <c r="AJ72" s="6">
        <v>0</v>
      </c>
      <c r="AK72" s="6">
        <f t="shared" si="46"/>
        <v>144</v>
      </c>
      <c r="AL72" s="6"/>
      <c r="AM72">
        <v>-27</v>
      </c>
      <c r="AN72">
        <v>-8</v>
      </c>
      <c r="AO72">
        <v>-5</v>
      </c>
      <c r="AP72">
        <v>-4</v>
      </c>
      <c r="AQ72">
        <v>-5</v>
      </c>
      <c r="AR72">
        <v>-8</v>
      </c>
      <c r="AS72">
        <v>-2</v>
      </c>
      <c r="AT72">
        <v>0</v>
      </c>
      <c r="AU72">
        <f t="shared" si="47"/>
        <v>-59</v>
      </c>
      <c r="AV72">
        <f t="shared" si="36"/>
        <v>27</v>
      </c>
      <c r="AW72">
        <f t="shared" si="37"/>
        <v>8</v>
      </c>
      <c r="AX72">
        <f t="shared" si="38"/>
        <v>5</v>
      </c>
      <c r="AY72">
        <f t="shared" si="39"/>
        <v>4</v>
      </c>
      <c r="AZ72">
        <f t="shared" si="40"/>
        <v>5</v>
      </c>
      <c r="BA72">
        <f t="shared" si="41"/>
        <v>8</v>
      </c>
      <c r="BB72">
        <f t="shared" si="42"/>
        <v>2</v>
      </c>
      <c r="BC72">
        <f t="shared" si="43"/>
        <v>0</v>
      </c>
      <c r="BD72">
        <f t="shared" si="44"/>
        <v>59</v>
      </c>
      <c r="BF72" s="13">
        <f t="shared" si="48"/>
        <v>203</v>
      </c>
      <c r="BG72" s="145">
        <v>229123.82400000002</v>
      </c>
      <c r="BH72" s="146">
        <f t="shared" si="45"/>
        <v>57280.956000000006</v>
      </c>
      <c r="BI72" s="147">
        <f t="shared" si="49"/>
        <v>1374742.9440000001</v>
      </c>
      <c r="BJ72" s="40">
        <f t="shared" si="50"/>
        <v>343685.73600000003</v>
      </c>
      <c r="BK72" s="38">
        <f t="shared" si="26"/>
        <v>0.8</v>
      </c>
      <c r="BL72" s="39">
        <f t="shared" si="51"/>
        <v>0.2</v>
      </c>
      <c r="BM72" s="150">
        <f t="shared" si="52"/>
        <v>286404.78</v>
      </c>
    </row>
    <row r="73" spans="1:65" ht="12.75">
      <c r="A73" s="3" t="s">
        <v>405</v>
      </c>
      <c r="B73" s="3" t="s">
        <v>406</v>
      </c>
      <c r="C73" s="2" t="s">
        <v>80</v>
      </c>
      <c r="D73" s="3" t="s">
        <v>344</v>
      </c>
      <c r="E73" s="6">
        <v>42467</v>
      </c>
      <c r="F73" s="5">
        <v>7.571146803373051</v>
      </c>
      <c r="G73" s="26">
        <v>411</v>
      </c>
      <c r="H73" s="6">
        <v>162</v>
      </c>
      <c r="I73" s="21">
        <v>270</v>
      </c>
      <c r="K73" s="12">
        <f t="shared" si="28"/>
        <v>0.0188617043822262</v>
      </c>
      <c r="L73" s="12">
        <f t="shared" si="29"/>
        <v>0.15150587515011657</v>
      </c>
      <c r="M73" s="12">
        <f t="shared" si="30"/>
        <v>0.4858831563331528</v>
      </c>
      <c r="N73" s="12">
        <f t="shared" si="31"/>
        <v>0.1956578048837921</v>
      </c>
      <c r="O73" s="12">
        <f t="shared" si="32"/>
        <v>0.08660842536557797</v>
      </c>
      <c r="P73" s="12">
        <f t="shared" si="33"/>
        <v>0.050745284573904446</v>
      </c>
      <c r="Q73" s="12">
        <f t="shared" si="34"/>
        <v>0.010455176960934372</v>
      </c>
      <c r="R73" s="12">
        <f t="shared" si="35"/>
        <v>0.0002825723502955236</v>
      </c>
      <c r="S73" s="6">
        <v>801</v>
      </c>
      <c r="T73" s="6">
        <v>6434</v>
      </c>
      <c r="U73" s="6">
        <v>20634</v>
      </c>
      <c r="V73" s="6">
        <v>8309</v>
      </c>
      <c r="W73" s="6">
        <v>3678</v>
      </c>
      <c r="X73" s="6">
        <v>2155</v>
      </c>
      <c r="Y73" s="6">
        <v>444</v>
      </c>
      <c r="Z73" s="6">
        <v>12</v>
      </c>
      <c r="AA73" s="6">
        <v>42467</v>
      </c>
      <c r="AC73" s="6">
        <v>-9</v>
      </c>
      <c r="AD73" s="6">
        <v>120</v>
      </c>
      <c r="AE73" s="6">
        <v>269</v>
      </c>
      <c r="AF73" s="6">
        <v>37</v>
      </c>
      <c r="AG73" s="6">
        <v>14</v>
      </c>
      <c r="AH73" s="6">
        <v>-16</v>
      </c>
      <c r="AI73" s="6">
        <v>-4</v>
      </c>
      <c r="AJ73" s="6">
        <v>0</v>
      </c>
      <c r="AK73" s="6">
        <f t="shared" si="46"/>
        <v>411</v>
      </c>
      <c r="AL73" s="6"/>
      <c r="AM73">
        <v>-19</v>
      </c>
      <c r="AN73">
        <v>-11</v>
      </c>
      <c r="AO73">
        <v>-7</v>
      </c>
      <c r="AP73">
        <v>-7</v>
      </c>
      <c r="AQ73">
        <v>-2</v>
      </c>
      <c r="AR73">
        <v>-6</v>
      </c>
      <c r="AS73">
        <v>-1</v>
      </c>
      <c r="AT73">
        <v>0</v>
      </c>
      <c r="AU73">
        <f t="shared" si="47"/>
        <v>-53</v>
      </c>
      <c r="AV73">
        <f t="shared" si="36"/>
        <v>19</v>
      </c>
      <c r="AW73">
        <f t="shared" si="37"/>
        <v>11</v>
      </c>
      <c r="AX73">
        <f t="shared" si="38"/>
        <v>7</v>
      </c>
      <c r="AY73">
        <f t="shared" si="39"/>
        <v>7</v>
      </c>
      <c r="AZ73">
        <f t="shared" si="40"/>
        <v>2</v>
      </c>
      <c r="BA73">
        <f t="shared" si="41"/>
        <v>6</v>
      </c>
      <c r="BB73">
        <f t="shared" si="42"/>
        <v>1</v>
      </c>
      <c r="BC73">
        <f t="shared" si="43"/>
        <v>0</v>
      </c>
      <c r="BD73">
        <f t="shared" si="44"/>
        <v>53</v>
      </c>
      <c r="BF73" s="13">
        <f t="shared" si="48"/>
        <v>464</v>
      </c>
      <c r="BG73" s="145">
        <v>458247.64800000004</v>
      </c>
      <c r="BH73" s="146">
        <f t="shared" si="45"/>
        <v>114561.91200000001</v>
      </c>
      <c r="BI73" s="147">
        <f t="shared" si="49"/>
        <v>2749485.8880000003</v>
      </c>
      <c r="BJ73" s="40">
        <f t="shared" si="50"/>
        <v>687371.4720000001</v>
      </c>
      <c r="BK73" s="38">
        <f t="shared" si="26"/>
        <v>0.8</v>
      </c>
      <c r="BL73" s="39">
        <f t="shared" si="51"/>
        <v>0.2</v>
      </c>
      <c r="BM73" s="150">
        <f t="shared" si="52"/>
        <v>572809.56</v>
      </c>
    </row>
    <row r="74" spans="1:65" ht="12.75">
      <c r="A74" s="3"/>
      <c r="B74" s="3" t="s">
        <v>416</v>
      </c>
      <c r="C74" s="2" t="s">
        <v>81</v>
      </c>
      <c r="D74" s="3" t="s">
        <v>341</v>
      </c>
      <c r="E74" s="6">
        <v>145560</v>
      </c>
      <c r="F74" s="5">
        <v>8.045467855416101</v>
      </c>
      <c r="G74" s="26">
        <v>1562</v>
      </c>
      <c r="H74" s="6">
        <v>1476</v>
      </c>
      <c r="I74" s="21">
        <v>980</v>
      </c>
      <c r="K74" s="12">
        <f t="shared" si="28"/>
        <v>0.015560593569661996</v>
      </c>
      <c r="L74" s="12">
        <f t="shared" si="29"/>
        <v>0.14106897499312998</v>
      </c>
      <c r="M74" s="12">
        <f t="shared" si="30"/>
        <v>0.30667765869744434</v>
      </c>
      <c r="N74" s="12">
        <f t="shared" si="31"/>
        <v>0.2564028579280022</v>
      </c>
      <c r="O74" s="12">
        <f t="shared" si="32"/>
        <v>0.1469771915361363</v>
      </c>
      <c r="P74" s="12">
        <f t="shared" si="33"/>
        <v>0.07849683979115142</v>
      </c>
      <c r="Q74" s="12">
        <f t="shared" si="34"/>
        <v>0.05048090134652377</v>
      </c>
      <c r="R74" s="12">
        <f t="shared" si="35"/>
        <v>0.004334982137949986</v>
      </c>
      <c r="S74" s="6">
        <v>2265</v>
      </c>
      <c r="T74" s="6">
        <v>20534</v>
      </c>
      <c r="U74" s="6">
        <v>44640</v>
      </c>
      <c r="V74" s="6">
        <v>37322</v>
      </c>
      <c r="W74" s="6">
        <v>21394</v>
      </c>
      <c r="X74" s="6">
        <v>11426</v>
      </c>
      <c r="Y74" s="6">
        <v>7348</v>
      </c>
      <c r="Z74" s="6">
        <v>631</v>
      </c>
      <c r="AA74" s="6">
        <v>145560</v>
      </c>
      <c r="AC74" s="6">
        <v>109</v>
      </c>
      <c r="AD74" s="6">
        <v>268</v>
      </c>
      <c r="AE74" s="6">
        <v>918</v>
      </c>
      <c r="AF74" s="6">
        <v>244</v>
      </c>
      <c r="AG74" s="6">
        <v>17</v>
      </c>
      <c r="AH74" s="6">
        <v>-1</v>
      </c>
      <c r="AI74" s="6">
        <v>-6</v>
      </c>
      <c r="AJ74" s="6">
        <v>13</v>
      </c>
      <c r="AK74" s="6">
        <f t="shared" si="46"/>
        <v>1562</v>
      </c>
      <c r="AL74" s="6"/>
      <c r="AM74">
        <v>-14</v>
      </c>
      <c r="AN74">
        <v>-32</v>
      </c>
      <c r="AO74">
        <v>-52</v>
      </c>
      <c r="AP74">
        <v>-36</v>
      </c>
      <c r="AQ74">
        <v>-10</v>
      </c>
      <c r="AR74">
        <v>-4</v>
      </c>
      <c r="AS74">
        <v>-9</v>
      </c>
      <c r="AT74">
        <v>-2</v>
      </c>
      <c r="AU74">
        <f t="shared" si="47"/>
        <v>-159</v>
      </c>
      <c r="AV74">
        <f t="shared" si="36"/>
        <v>14</v>
      </c>
      <c r="AW74">
        <f t="shared" si="37"/>
        <v>32</v>
      </c>
      <c r="AX74">
        <f t="shared" si="38"/>
        <v>52</v>
      </c>
      <c r="AY74">
        <f t="shared" si="39"/>
        <v>36</v>
      </c>
      <c r="AZ74">
        <f t="shared" si="40"/>
        <v>10</v>
      </c>
      <c r="BA74">
        <f t="shared" si="41"/>
        <v>4</v>
      </c>
      <c r="BB74">
        <f t="shared" si="42"/>
        <v>9</v>
      </c>
      <c r="BC74">
        <f t="shared" si="43"/>
        <v>2</v>
      </c>
      <c r="BD74">
        <f t="shared" si="44"/>
        <v>159</v>
      </c>
      <c r="BF74" s="13">
        <f t="shared" si="48"/>
        <v>1721</v>
      </c>
      <c r="BG74" s="145">
        <v>2201846.6866666665</v>
      </c>
      <c r="BH74" s="146" t="str">
        <f t="shared" si="45"/>
        <v>0</v>
      </c>
      <c r="BI74" s="147">
        <f t="shared" si="49"/>
        <v>13211080.12</v>
      </c>
      <c r="BJ74" s="40">
        <f t="shared" si="50"/>
        <v>0</v>
      </c>
      <c r="BK74" s="38" t="str">
        <f t="shared" si="26"/>
        <v>100%</v>
      </c>
      <c r="BL74" s="39" t="str">
        <f t="shared" si="51"/>
        <v>0%</v>
      </c>
      <c r="BM74" s="150">
        <f>BG74+BH74</f>
        <v>2201846.6866666665</v>
      </c>
    </row>
    <row r="75" spans="1:65" ht="12.75">
      <c r="A75" s="3" t="s">
        <v>426</v>
      </c>
      <c r="B75" s="3" t="s">
        <v>415</v>
      </c>
      <c r="C75" s="2" t="s">
        <v>82</v>
      </c>
      <c r="D75" s="3" t="s">
        <v>339</v>
      </c>
      <c r="E75" s="6">
        <v>60303</v>
      </c>
      <c r="F75" s="5">
        <v>9.422101558226581</v>
      </c>
      <c r="G75" s="26">
        <v>164</v>
      </c>
      <c r="H75" s="6">
        <v>568</v>
      </c>
      <c r="I75" s="21">
        <v>120</v>
      </c>
      <c r="K75" s="12">
        <f t="shared" si="28"/>
        <v>0.01802563719881266</v>
      </c>
      <c r="L75" s="12">
        <f t="shared" si="29"/>
        <v>0.12888247682536524</v>
      </c>
      <c r="M75" s="12">
        <f t="shared" si="30"/>
        <v>0.30358356963998473</v>
      </c>
      <c r="N75" s="12">
        <f t="shared" si="31"/>
        <v>0.2376332852428569</v>
      </c>
      <c r="O75" s="12">
        <f t="shared" si="32"/>
        <v>0.13631162628724938</v>
      </c>
      <c r="P75" s="12">
        <f t="shared" si="33"/>
        <v>0.08788949140175448</v>
      </c>
      <c r="Q75" s="12">
        <f t="shared" si="34"/>
        <v>0.07649702336533837</v>
      </c>
      <c r="R75" s="12">
        <f t="shared" si="35"/>
        <v>0.01117689003863821</v>
      </c>
      <c r="S75" s="6">
        <v>1087</v>
      </c>
      <c r="T75" s="6">
        <v>7772</v>
      </c>
      <c r="U75" s="6">
        <v>18307</v>
      </c>
      <c r="V75" s="6">
        <v>14330</v>
      </c>
      <c r="W75" s="6">
        <v>8220</v>
      </c>
      <c r="X75" s="6">
        <v>5300</v>
      </c>
      <c r="Y75" s="6">
        <v>4613</v>
      </c>
      <c r="Z75" s="6">
        <v>674</v>
      </c>
      <c r="AA75" s="6">
        <v>60303</v>
      </c>
      <c r="AC75" s="6">
        <v>14</v>
      </c>
      <c r="AD75" s="6">
        <v>-24</v>
      </c>
      <c r="AE75" s="6">
        <v>95</v>
      </c>
      <c r="AF75" s="6">
        <v>12</v>
      </c>
      <c r="AG75" s="6">
        <v>28</v>
      </c>
      <c r="AH75" s="6">
        <v>18</v>
      </c>
      <c r="AI75" s="6">
        <v>14</v>
      </c>
      <c r="AJ75" s="6">
        <v>7</v>
      </c>
      <c r="AK75" s="6">
        <f t="shared" si="46"/>
        <v>164</v>
      </c>
      <c r="AL75" s="6"/>
      <c r="AM75">
        <v>-6</v>
      </c>
      <c r="AN75">
        <v>-54</v>
      </c>
      <c r="AO75">
        <v>-5</v>
      </c>
      <c r="AP75">
        <v>-15</v>
      </c>
      <c r="AQ75">
        <v>-11</v>
      </c>
      <c r="AR75">
        <v>3</v>
      </c>
      <c r="AS75">
        <v>-9</v>
      </c>
      <c r="AT75">
        <v>-4</v>
      </c>
      <c r="AU75">
        <f t="shared" si="47"/>
        <v>-101</v>
      </c>
      <c r="AV75">
        <f t="shared" si="36"/>
        <v>6</v>
      </c>
      <c r="AW75">
        <f t="shared" si="37"/>
        <v>54</v>
      </c>
      <c r="AX75">
        <f t="shared" si="38"/>
        <v>5</v>
      </c>
      <c r="AY75">
        <f t="shared" si="39"/>
        <v>15</v>
      </c>
      <c r="AZ75">
        <f t="shared" si="40"/>
        <v>11</v>
      </c>
      <c r="BA75">
        <f t="shared" si="41"/>
        <v>-3</v>
      </c>
      <c r="BB75">
        <f t="shared" si="42"/>
        <v>9</v>
      </c>
      <c r="BC75">
        <f t="shared" si="43"/>
        <v>4</v>
      </c>
      <c r="BD75">
        <f t="shared" si="44"/>
        <v>101</v>
      </c>
      <c r="BF75" s="13">
        <f t="shared" si="48"/>
        <v>265</v>
      </c>
      <c r="BG75" s="145">
        <v>324943.8933333333</v>
      </c>
      <c r="BH75" s="146">
        <f t="shared" si="45"/>
        <v>81235.97333333333</v>
      </c>
      <c r="BI75" s="147">
        <f t="shared" si="49"/>
        <v>1949663.3599999999</v>
      </c>
      <c r="BJ75" s="40">
        <f t="shared" si="50"/>
        <v>487415.83999999997</v>
      </c>
      <c r="BK75" s="38">
        <f t="shared" si="26"/>
        <v>0.8</v>
      </c>
      <c r="BL75" s="39">
        <f t="shared" si="51"/>
        <v>0.2</v>
      </c>
      <c r="BM75" s="150">
        <f t="shared" si="52"/>
        <v>406179.86666666664</v>
      </c>
    </row>
    <row r="76" spans="1:65" ht="12.75">
      <c r="A76" s="3"/>
      <c r="B76" s="3" t="s">
        <v>435</v>
      </c>
      <c r="C76" s="2" t="s">
        <v>83</v>
      </c>
      <c r="D76" s="3" t="s">
        <v>342</v>
      </c>
      <c r="E76" s="6">
        <v>48376</v>
      </c>
      <c r="F76" s="5">
        <v>5.094626763390978</v>
      </c>
      <c r="G76" s="26">
        <v>273</v>
      </c>
      <c r="H76" s="6">
        <v>960</v>
      </c>
      <c r="I76" s="21">
        <v>70</v>
      </c>
      <c r="K76" s="12">
        <f t="shared" si="28"/>
        <v>0.4654787497932859</v>
      </c>
      <c r="L76" s="12">
        <f t="shared" si="29"/>
        <v>0.20049197949396394</v>
      </c>
      <c r="M76" s="12">
        <f t="shared" si="30"/>
        <v>0.13969737059699025</v>
      </c>
      <c r="N76" s="12">
        <f t="shared" si="31"/>
        <v>0.10265420869852819</v>
      </c>
      <c r="O76" s="12">
        <f t="shared" si="32"/>
        <v>0.05728046965437407</v>
      </c>
      <c r="P76" s="12">
        <f t="shared" si="33"/>
        <v>0.023296676037704647</v>
      </c>
      <c r="Q76" s="12">
        <f t="shared" si="34"/>
        <v>0.010066975359682487</v>
      </c>
      <c r="R76" s="12">
        <f t="shared" si="35"/>
        <v>0.0010335703654704813</v>
      </c>
      <c r="S76" s="6">
        <v>22518</v>
      </c>
      <c r="T76" s="6">
        <v>9699</v>
      </c>
      <c r="U76" s="6">
        <v>6758</v>
      </c>
      <c r="V76" s="6">
        <v>4966</v>
      </c>
      <c r="W76" s="6">
        <v>2771</v>
      </c>
      <c r="X76" s="6">
        <v>1127</v>
      </c>
      <c r="Y76" s="6">
        <v>487</v>
      </c>
      <c r="Z76" s="6">
        <v>50</v>
      </c>
      <c r="AA76" s="6">
        <v>48376</v>
      </c>
      <c r="AC76" s="6">
        <v>56</v>
      </c>
      <c r="AD76" s="6">
        <v>64</v>
      </c>
      <c r="AE76" s="6">
        <v>73</v>
      </c>
      <c r="AF76" s="6">
        <v>19</v>
      </c>
      <c r="AG76" s="6">
        <v>38</v>
      </c>
      <c r="AH76" s="6">
        <v>18</v>
      </c>
      <c r="AI76" s="6">
        <v>2</v>
      </c>
      <c r="AJ76" s="6">
        <v>3</v>
      </c>
      <c r="AK76" s="6">
        <f t="shared" si="46"/>
        <v>273</v>
      </c>
      <c r="AL76" s="6"/>
      <c r="AM76">
        <v>16</v>
      </c>
      <c r="AN76">
        <v>18</v>
      </c>
      <c r="AO76">
        <v>19</v>
      </c>
      <c r="AP76">
        <v>11</v>
      </c>
      <c r="AQ76">
        <v>10</v>
      </c>
      <c r="AR76">
        <v>3</v>
      </c>
      <c r="AS76">
        <v>-3</v>
      </c>
      <c r="AT76">
        <v>-1</v>
      </c>
      <c r="AU76">
        <f t="shared" si="47"/>
        <v>73</v>
      </c>
      <c r="AV76">
        <f t="shared" si="36"/>
        <v>-16</v>
      </c>
      <c r="AW76">
        <f t="shared" si="37"/>
        <v>-18</v>
      </c>
      <c r="AX76">
        <f t="shared" si="38"/>
        <v>-19</v>
      </c>
      <c r="AY76">
        <f t="shared" si="39"/>
        <v>-11</v>
      </c>
      <c r="AZ76">
        <f t="shared" si="40"/>
        <v>-10</v>
      </c>
      <c r="BA76">
        <f t="shared" si="41"/>
        <v>-3</v>
      </c>
      <c r="BB76">
        <f t="shared" si="42"/>
        <v>3</v>
      </c>
      <c r="BC76">
        <f t="shared" si="43"/>
        <v>1</v>
      </c>
      <c r="BD76">
        <f t="shared" si="44"/>
        <v>-73</v>
      </c>
      <c r="BF76" s="13">
        <f t="shared" si="48"/>
        <v>200</v>
      </c>
      <c r="BG76" s="145">
        <v>274411.28</v>
      </c>
      <c r="BH76" s="146" t="str">
        <f t="shared" si="45"/>
        <v>0</v>
      </c>
      <c r="BI76" s="147">
        <f t="shared" si="49"/>
        <v>1646467.6800000002</v>
      </c>
      <c r="BJ76" s="40">
        <f t="shared" si="50"/>
        <v>0</v>
      </c>
      <c r="BK76" s="38" t="str">
        <f t="shared" si="26"/>
        <v>100%</v>
      </c>
      <c r="BL76" s="39" t="str">
        <f t="shared" si="51"/>
        <v>0%</v>
      </c>
      <c r="BM76" s="150">
        <f t="shared" si="52"/>
        <v>274411.28</v>
      </c>
    </row>
    <row r="77" spans="1:65" ht="12.75">
      <c r="A77" s="3" t="s">
        <v>412</v>
      </c>
      <c r="B77" s="3" t="s">
        <v>406</v>
      </c>
      <c r="C77" s="2" t="s">
        <v>84</v>
      </c>
      <c r="D77" s="3" t="s">
        <v>344</v>
      </c>
      <c r="E77" s="6">
        <v>40388</v>
      </c>
      <c r="F77" s="5">
        <v>7.020130223415644</v>
      </c>
      <c r="G77" s="26">
        <v>150</v>
      </c>
      <c r="H77" s="6">
        <v>294</v>
      </c>
      <c r="I77" s="21">
        <v>190</v>
      </c>
      <c r="K77" s="12">
        <f t="shared" si="28"/>
        <v>0.039789046251361794</v>
      </c>
      <c r="L77" s="12">
        <f t="shared" si="29"/>
        <v>0.16492522531444984</v>
      </c>
      <c r="M77" s="12">
        <f t="shared" si="30"/>
        <v>0.3494602357135783</v>
      </c>
      <c r="N77" s="12">
        <f t="shared" si="31"/>
        <v>0.24247301178567893</v>
      </c>
      <c r="O77" s="12">
        <f t="shared" si="32"/>
        <v>0.12236307814202238</v>
      </c>
      <c r="P77" s="12">
        <f t="shared" si="33"/>
        <v>0.05803704070515995</v>
      </c>
      <c r="Q77" s="12">
        <f t="shared" si="34"/>
        <v>0.021541051797563632</v>
      </c>
      <c r="R77" s="12">
        <f t="shared" si="35"/>
        <v>0.0014113102901852036</v>
      </c>
      <c r="S77" s="6">
        <v>1607</v>
      </c>
      <c r="T77" s="6">
        <v>6661</v>
      </c>
      <c r="U77" s="6">
        <v>14114</v>
      </c>
      <c r="V77" s="6">
        <v>9793</v>
      </c>
      <c r="W77" s="6">
        <v>4942</v>
      </c>
      <c r="X77" s="6">
        <v>2344</v>
      </c>
      <c r="Y77" s="6">
        <v>870</v>
      </c>
      <c r="Z77" s="6">
        <v>57</v>
      </c>
      <c r="AA77" s="6">
        <v>40388</v>
      </c>
      <c r="AC77" s="6">
        <v>1</v>
      </c>
      <c r="AD77" s="6">
        <v>9</v>
      </c>
      <c r="AE77" s="6">
        <v>52</v>
      </c>
      <c r="AF77" s="6">
        <v>46</v>
      </c>
      <c r="AG77" s="6">
        <v>43</v>
      </c>
      <c r="AH77" s="6">
        <v>-7</v>
      </c>
      <c r="AI77" s="6">
        <v>6</v>
      </c>
      <c r="AJ77" s="6">
        <v>0</v>
      </c>
      <c r="AK77" s="6">
        <f t="shared" si="46"/>
        <v>150</v>
      </c>
      <c r="AL77" s="6"/>
      <c r="AM77">
        <v>6</v>
      </c>
      <c r="AN77">
        <v>-17</v>
      </c>
      <c r="AO77">
        <v>-6</v>
      </c>
      <c r="AP77">
        <v>-42</v>
      </c>
      <c r="AQ77">
        <v>-3</v>
      </c>
      <c r="AR77">
        <v>2</v>
      </c>
      <c r="AS77">
        <v>0</v>
      </c>
      <c r="AT77">
        <v>1</v>
      </c>
      <c r="AU77">
        <f t="shared" si="47"/>
        <v>-59</v>
      </c>
      <c r="AV77">
        <f t="shared" si="36"/>
        <v>-6</v>
      </c>
      <c r="AW77">
        <f t="shared" si="37"/>
        <v>17</v>
      </c>
      <c r="AX77">
        <f t="shared" si="38"/>
        <v>6</v>
      </c>
      <c r="AY77">
        <f t="shared" si="39"/>
        <v>42</v>
      </c>
      <c r="AZ77">
        <f t="shared" si="40"/>
        <v>3</v>
      </c>
      <c r="BA77">
        <f t="shared" si="41"/>
        <v>-2</v>
      </c>
      <c r="BB77">
        <f t="shared" si="42"/>
        <v>0</v>
      </c>
      <c r="BC77">
        <f t="shared" si="43"/>
        <v>-1</v>
      </c>
      <c r="BD77">
        <f t="shared" si="44"/>
        <v>59</v>
      </c>
      <c r="BF77" s="13">
        <f t="shared" si="48"/>
        <v>209</v>
      </c>
      <c r="BG77" s="145">
        <v>239102.41600000003</v>
      </c>
      <c r="BH77" s="146">
        <f t="shared" si="45"/>
        <v>59775.60400000001</v>
      </c>
      <c r="BI77" s="147">
        <f t="shared" si="49"/>
        <v>1434614.4960000003</v>
      </c>
      <c r="BJ77" s="40">
        <f t="shared" si="50"/>
        <v>358653.62400000007</v>
      </c>
      <c r="BK77" s="38">
        <f t="shared" si="26"/>
        <v>0.8</v>
      </c>
      <c r="BL77" s="39">
        <f t="shared" si="51"/>
        <v>0.2</v>
      </c>
      <c r="BM77" s="150">
        <f t="shared" si="52"/>
        <v>298878.02</v>
      </c>
    </row>
    <row r="78" spans="1:65" ht="12.75">
      <c r="A78" s="3" t="s">
        <v>433</v>
      </c>
      <c r="B78" s="3" t="s">
        <v>410</v>
      </c>
      <c r="C78" s="2" t="s">
        <v>85</v>
      </c>
      <c r="D78" s="3" t="s">
        <v>340</v>
      </c>
      <c r="E78" s="6">
        <v>32682</v>
      </c>
      <c r="F78" s="5">
        <v>8.006103569400986</v>
      </c>
      <c r="G78" s="26">
        <v>148</v>
      </c>
      <c r="H78" s="6">
        <v>231</v>
      </c>
      <c r="I78" s="21">
        <v>40</v>
      </c>
      <c r="K78" s="12">
        <f t="shared" si="28"/>
        <v>0.11137629276054097</v>
      </c>
      <c r="L78" s="12">
        <f t="shared" si="29"/>
        <v>0.2499541031760602</v>
      </c>
      <c r="M78" s="12">
        <f t="shared" si="30"/>
        <v>0.2189584480753932</v>
      </c>
      <c r="N78" s="12">
        <f t="shared" si="31"/>
        <v>0.1520102808885625</v>
      </c>
      <c r="O78" s="12">
        <f t="shared" si="32"/>
        <v>0.12233033474083593</v>
      </c>
      <c r="P78" s="12">
        <f t="shared" si="33"/>
        <v>0.07673948962731779</v>
      </c>
      <c r="Q78" s="12">
        <f t="shared" si="34"/>
        <v>0.06459213022458846</v>
      </c>
      <c r="R78" s="12">
        <f t="shared" si="35"/>
        <v>0.004038920506700936</v>
      </c>
      <c r="S78" s="6">
        <v>3640</v>
      </c>
      <c r="T78" s="6">
        <v>8169</v>
      </c>
      <c r="U78" s="6">
        <v>7156</v>
      </c>
      <c r="V78" s="6">
        <v>4968</v>
      </c>
      <c r="W78" s="6">
        <v>3998</v>
      </c>
      <c r="X78" s="6">
        <v>2508</v>
      </c>
      <c r="Y78" s="6">
        <v>2111</v>
      </c>
      <c r="Z78" s="6">
        <v>132</v>
      </c>
      <c r="AA78" s="6">
        <v>32682</v>
      </c>
      <c r="AC78" s="6">
        <v>17</v>
      </c>
      <c r="AD78" s="6">
        <v>33</v>
      </c>
      <c r="AE78" s="6">
        <v>25</v>
      </c>
      <c r="AF78" s="6">
        <v>29</v>
      </c>
      <c r="AG78" s="6">
        <v>26</v>
      </c>
      <c r="AH78" s="6">
        <v>8</v>
      </c>
      <c r="AI78" s="6">
        <v>8</v>
      </c>
      <c r="AJ78" s="6">
        <v>2</v>
      </c>
      <c r="AK78" s="6">
        <f t="shared" si="46"/>
        <v>148</v>
      </c>
      <c r="AL78" s="6"/>
      <c r="AM78">
        <v>4</v>
      </c>
      <c r="AN78">
        <v>-1</v>
      </c>
      <c r="AO78">
        <v>-5</v>
      </c>
      <c r="AP78">
        <v>3</v>
      </c>
      <c r="AQ78">
        <v>4</v>
      </c>
      <c r="AR78">
        <v>1</v>
      </c>
      <c r="AS78">
        <v>-2</v>
      </c>
      <c r="AT78">
        <v>-1</v>
      </c>
      <c r="AU78">
        <f t="shared" si="47"/>
        <v>3</v>
      </c>
      <c r="AV78">
        <f t="shared" si="36"/>
        <v>-4</v>
      </c>
      <c r="AW78">
        <f t="shared" si="37"/>
        <v>1</v>
      </c>
      <c r="AX78">
        <f t="shared" si="38"/>
        <v>5</v>
      </c>
      <c r="AY78">
        <f t="shared" si="39"/>
        <v>-3</v>
      </c>
      <c r="AZ78">
        <f t="shared" si="40"/>
        <v>-4</v>
      </c>
      <c r="BA78">
        <f t="shared" si="41"/>
        <v>-1</v>
      </c>
      <c r="BB78">
        <f t="shared" si="42"/>
        <v>2</v>
      </c>
      <c r="BC78">
        <f t="shared" si="43"/>
        <v>1</v>
      </c>
      <c r="BD78">
        <f t="shared" si="44"/>
        <v>-3</v>
      </c>
      <c r="BF78" s="13">
        <f t="shared" si="48"/>
        <v>145</v>
      </c>
      <c r="BG78" s="145">
        <v>169763.99466666667</v>
      </c>
      <c r="BH78" s="146">
        <f t="shared" si="45"/>
        <v>42440.99866666667</v>
      </c>
      <c r="BI78" s="147">
        <f t="shared" si="49"/>
        <v>1018583.968</v>
      </c>
      <c r="BJ78" s="40">
        <f t="shared" si="50"/>
        <v>254645.992</v>
      </c>
      <c r="BK78" s="38">
        <f t="shared" si="26"/>
        <v>0.8</v>
      </c>
      <c r="BL78" s="39">
        <f t="shared" si="51"/>
        <v>0.2</v>
      </c>
      <c r="BM78" s="150">
        <f t="shared" si="52"/>
        <v>212204.99333333335</v>
      </c>
    </row>
    <row r="79" spans="1:65" ht="12.75">
      <c r="A79" s="3"/>
      <c r="B79" s="3" t="s">
        <v>410</v>
      </c>
      <c r="C79" s="2" t="s">
        <v>86</v>
      </c>
      <c r="D79" s="3" t="s">
        <v>340</v>
      </c>
      <c r="E79" s="6">
        <v>106258</v>
      </c>
      <c r="F79" s="5">
        <v>4.046429121585032</v>
      </c>
      <c r="G79" s="26">
        <v>880</v>
      </c>
      <c r="H79" s="6">
        <v>1767</v>
      </c>
      <c r="I79" s="21">
        <v>140</v>
      </c>
      <c r="K79" s="12">
        <f t="shared" si="28"/>
        <v>0.5196596962111089</v>
      </c>
      <c r="L79" s="12">
        <f t="shared" si="29"/>
        <v>0.18948220369289842</v>
      </c>
      <c r="M79" s="12">
        <f t="shared" si="30"/>
        <v>0.14843117694667696</v>
      </c>
      <c r="N79" s="12">
        <f t="shared" si="31"/>
        <v>0.07665305200549606</v>
      </c>
      <c r="O79" s="12">
        <f t="shared" si="32"/>
        <v>0.039055882851173555</v>
      </c>
      <c r="P79" s="12">
        <f t="shared" si="33"/>
        <v>0.02049728020478458</v>
      </c>
      <c r="Q79" s="12">
        <f t="shared" si="34"/>
        <v>0.005853676899621675</v>
      </c>
      <c r="R79" s="12">
        <f t="shared" si="35"/>
        <v>0.0003670311882399443</v>
      </c>
      <c r="S79" s="6">
        <v>55218</v>
      </c>
      <c r="T79" s="6">
        <v>20134</v>
      </c>
      <c r="U79" s="6">
        <v>15772</v>
      </c>
      <c r="V79" s="6">
        <v>8145</v>
      </c>
      <c r="W79" s="6">
        <v>4150</v>
      </c>
      <c r="X79" s="6">
        <v>2178</v>
      </c>
      <c r="Y79" s="6">
        <v>622</v>
      </c>
      <c r="Z79" s="6">
        <v>39</v>
      </c>
      <c r="AA79" s="6">
        <v>106258</v>
      </c>
      <c r="AC79" s="6">
        <v>254</v>
      </c>
      <c r="AD79" s="6">
        <v>388</v>
      </c>
      <c r="AE79" s="6">
        <v>125</v>
      </c>
      <c r="AF79" s="6">
        <v>51</v>
      </c>
      <c r="AG79" s="6">
        <v>37</v>
      </c>
      <c r="AH79" s="6">
        <v>13</v>
      </c>
      <c r="AI79" s="6">
        <v>11</v>
      </c>
      <c r="AJ79" s="6">
        <v>1</v>
      </c>
      <c r="AK79" s="6">
        <f t="shared" si="46"/>
        <v>880</v>
      </c>
      <c r="AL79" s="6"/>
      <c r="AM79">
        <v>22</v>
      </c>
      <c r="AN79">
        <v>-24</v>
      </c>
      <c r="AO79">
        <v>18</v>
      </c>
      <c r="AP79">
        <v>6</v>
      </c>
      <c r="AQ79">
        <v>6</v>
      </c>
      <c r="AR79">
        <v>-4</v>
      </c>
      <c r="AS79">
        <v>0</v>
      </c>
      <c r="AT79">
        <v>0</v>
      </c>
      <c r="AU79">
        <f t="shared" si="47"/>
        <v>24</v>
      </c>
      <c r="AV79">
        <f t="shared" si="36"/>
        <v>-22</v>
      </c>
      <c r="AW79">
        <f t="shared" si="37"/>
        <v>24</v>
      </c>
      <c r="AX79">
        <f t="shared" si="38"/>
        <v>-18</v>
      </c>
      <c r="AY79">
        <f t="shared" si="39"/>
        <v>-6</v>
      </c>
      <c r="AZ79">
        <f t="shared" si="40"/>
        <v>-6</v>
      </c>
      <c r="BA79">
        <f t="shared" si="41"/>
        <v>4</v>
      </c>
      <c r="BB79">
        <f t="shared" si="42"/>
        <v>0</v>
      </c>
      <c r="BC79">
        <f t="shared" si="43"/>
        <v>0</v>
      </c>
      <c r="BD79">
        <f t="shared" si="44"/>
        <v>-24</v>
      </c>
      <c r="BF79" s="13">
        <f t="shared" si="48"/>
        <v>856</v>
      </c>
      <c r="BG79" s="145">
        <v>1004575.56</v>
      </c>
      <c r="BH79" s="146" t="str">
        <f t="shared" si="45"/>
        <v>0</v>
      </c>
      <c r="BI79" s="147">
        <f t="shared" si="49"/>
        <v>6027453.36</v>
      </c>
      <c r="BJ79" s="40">
        <f t="shared" si="50"/>
        <v>0</v>
      </c>
      <c r="BK79" s="38" t="str">
        <f t="shared" si="26"/>
        <v>100%</v>
      </c>
      <c r="BL79" s="39" t="str">
        <f t="shared" si="51"/>
        <v>0%</v>
      </c>
      <c r="BM79" s="150">
        <f t="shared" si="52"/>
        <v>1004575.56</v>
      </c>
    </row>
    <row r="80" spans="1:65" ht="12.75">
      <c r="A80" s="3" t="s">
        <v>409</v>
      </c>
      <c r="B80" s="3" t="s">
        <v>410</v>
      </c>
      <c r="C80" s="2" t="s">
        <v>87</v>
      </c>
      <c r="D80" s="3" t="s">
        <v>340</v>
      </c>
      <c r="E80" s="6">
        <v>32724</v>
      </c>
      <c r="F80" s="5">
        <v>8.13905370418182</v>
      </c>
      <c r="G80" s="26">
        <v>198</v>
      </c>
      <c r="H80" s="6">
        <v>608</v>
      </c>
      <c r="I80" s="21">
        <v>150</v>
      </c>
      <c r="K80" s="12">
        <f t="shared" si="28"/>
        <v>0.104663244102188</v>
      </c>
      <c r="L80" s="12">
        <f t="shared" si="29"/>
        <v>0.21097665322087764</v>
      </c>
      <c r="M80" s="12">
        <f t="shared" si="30"/>
        <v>0.2191969196919692</v>
      </c>
      <c r="N80" s="12">
        <f t="shared" si="31"/>
        <v>0.16688057694658354</v>
      </c>
      <c r="O80" s="12">
        <f t="shared" si="32"/>
        <v>0.1432587703214766</v>
      </c>
      <c r="P80" s="12">
        <f t="shared" si="33"/>
        <v>0.08785600782300453</v>
      </c>
      <c r="Q80" s="12">
        <f t="shared" si="34"/>
        <v>0.06325632563256325</v>
      </c>
      <c r="R80" s="12">
        <f t="shared" si="35"/>
        <v>0.003911502261337245</v>
      </c>
      <c r="S80" s="6">
        <v>3425</v>
      </c>
      <c r="T80" s="6">
        <v>6904</v>
      </c>
      <c r="U80" s="6">
        <v>7173</v>
      </c>
      <c r="V80" s="6">
        <v>5461</v>
      </c>
      <c r="W80" s="6">
        <v>4688</v>
      </c>
      <c r="X80" s="6">
        <v>2875</v>
      </c>
      <c r="Y80" s="6">
        <v>2070</v>
      </c>
      <c r="Z80" s="6">
        <v>128</v>
      </c>
      <c r="AA80" s="6">
        <v>32724</v>
      </c>
      <c r="AC80" s="6">
        <v>18</v>
      </c>
      <c r="AD80" s="6">
        <v>117</v>
      </c>
      <c r="AE80" s="6">
        <v>13</v>
      </c>
      <c r="AF80" s="6">
        <v>44</v>
      </c>
      <c r="AG80" s="6">
        <v>-2</v>
      </c>
      <c r="AH80" s="6">
        <v>4</v>
      </c>
      <c r="AI80" s="6">
        <v>4</v>
      </c>
      <c r="AJ80" s="6">
        <v>0</v>
      </c>
      <c r="AK80" s="6">
        <f t="shared" si="46"/>
        <v>198</v>
      </c>
      <c r="AL80" s="6"/>
      <c r="AM80">
        <v>0</v>
      </c>
      <c r="AN80">
        <v>10</v>
      </c>
      <c r="AO80">
        <v>16</v>
      </c>
      <c r="AP80">
        <v>1</v>
      </c>
      <c r="AQ80">
        <v>4</v>
      </c>
      <c r="AR80">
        <v>-3</v>
      </c>
      <c r="AS80">
        <v>0</v>
      </c>
      <c r="AT80">
        <v>-1</v>
      </c>
      <c r="AU80">
        <f t="shared" si="47"/>
        <v>27</v>
      </c>
      <c r="AV80">
        <f t="shared" si="36"/>
        <v>0</v>
      </c>
      <c r="AW80">
        <f t="shared" si="37"/>
        <v>-10</v>
      </c>
      <c r="AX80">
        <f t="shared" si="38"/>
        <v>-16</v>
      </c>
      <c r="AY80">
        <f t="shared" si="39"/>
        <v>-1</v>
      </c>
      <c r="AZ80">
        <f t="shared" si="40"/>
        <v>-4</v>
      </c>
      <c r="BA80">
        <f t="shared" si="41"/>
        <v>3</v>
      </c>
      <c r="BB80">
        <f t="shared" si="42"/>
        <v>0</v>
      </c>
      <c r="BC80">
        <f t="shared" si="43"/>
        <v>1</v>
      </c>
      <c r="BD80">
        <f t="shared" si="44"/>
        <v>-27</v>
      </c>
      <c r="BF80" s="13">
        <f t="shared" si="48"/>
        <v>171</v>
      </c>
      <c r="BG80" s="145">
        <v>169252.272</v>
      </c>
      <c r="BH80" s="146">
        <f t="shared" si="45"/>
        <v>42313.068</v>
      </c>
      <c r="BI80" s="147">
        <f t="shared" si="49"/>
        <v>1015513.632</v>
      </c>
      <c r="BJ80" s="40">
        <f t="shared" si="50"/>
        <v>253878.408</v>
      </c>
      <c r="BK80" s="38">
        <f t="shared" si="26"/>
        <v>0.8</v>
      </c>
      <c r="BL80" s="39">
        <f t="shared" si="51"/>
        <v>0.2</v>
      </c>
      <c r="BM80" s="150">
        <f t="shared" si="52"/>
        <v>211565.34</v>
      </c>
    </row>
    <row r="81" spans="1:65" ht="12.75">
      <c r="A81" s="3"/>
      <c r="B81" s="3" t="s">
        <v>417</v>
      </c>
      <c r="C81" s="2" t="s">
        <v>88</v>
      </c>
      <c r="D81" s="3" t="s">
        <v>347</v>
      </c>
      <c r="E81" s="6">
        <v>130757</v>
      </c>
      <c r="F81" s="5">
        <v>4.6810321177921335</v>
      </c>
      <c r="G81" s="26">
        <v>142</v>
      </c>
      <c r="H81" s="6">
        <v>2009</v>
      </c>
      <c r="I81" s="21">
        <v>30</v>
      </c>
      <c r="K81" s="12">
        <f t="shared" si="28"/>
        <v>0.6007403045343652</v>
      </c>
      <c r="L81" s="12">
        <f t="shared" si="29"/>
        <v>0.17646473993744122</v>
      </c>
      <c r="M81" s="12">
        <f t="shared" si="30"/>
        <v>0.10758888625465558</v>
      </c>
      <c r="N81" s="12">
        <f t="shared" si="31"/>
        <v>0.06459310017819314</v>
      </c>
      <c r="O81" s="12">
        <f t="shared" si="32"/>
        <v>0.030912302974219354</v>
      </c>
      <c r="P81" s="12">
        <f t="shared" si="33"/>
        <v>0.01312358038192984</v>
      </c>
      <c r="Q81" s="12">
        <f t="shared" si="34"/>
        <v>0.005728182812392453</v>
      </c>
      <c r="R81" s="12">
        <f t="shared" si="35"/>
        <v>0.000848902926803154</v>
      </c>
      <c r="S81" s="6">
        <v>78551</v>
      </c>
      <c r="T81" s="6">
        <v>23074</v>
      </c>
      <c r="U81" s="6">
        <v>14068</v>
      </c>
      <c r="V81" s="6">
        <v>8446</v>
      </c>
      <c r="W81" s="6">
        <v>4042</v>
      </c>
      <c r="X81" s="6">
        <v>1716</v>
      </c>
      <c r="Y81" s="6">
        <v>749</v>
      </c>
      <c r="Z81" s="6">
        <v>111</v>
      </c>
      <c r="AA81" s="6">
        <v>130757</v>
      </c>
      <c r="AC81" s="6">
        <v>-34</v>
      </c>
      <c r="AD81" s="6">
        <v>27</v>
      </c>
      <c r="AE81" s="6">
        <v>64</v>
      </c>
      <c r="AF81" s="6">
        <v>21</v>
      </c>
      <c r="AG81" s="6">
        <v>24</v>
      </c>
      <c r="AH81" s="6">
        <v>31</v>
      </c>
      <c r="AI81" s="6">
        <v>6</v>
      </c>
      <c r="AJ81" s="6">
        <v>3</v>
      </c>
      <c r="AK81" s="6">
        <f t="shared" si="46"/>
        <v>142</v>
      </c>
      <c r="AL81" s="6"/>
      <c r="AM81">
        <v>-118</v>
      </c>
      <c r="AN81">
        <v>8</v>
      </c>
      <c r="AO81">
        <v>-9</v>
      </c>
      <c r="AP81">
        <v>-9</v>
      </c>
      <c r="AQ81">
        <v>3</v>
      </c>
      <c r="AR81">
        <v>-19</v>
      </c>
      <c r="AS81">
        <v>2</v>
      </c>
      <c r="AT81">
        <v>-2</v>
      </c>
      <c r="AU81">
        <f t="shared" si="47"/>
        <v>-144</v>
      </c>
      <c r="AV81">
        <f t="shared" si="36"/>
        <v>118</v>
      </c>
      <c r="AW81">
        <f t="shared" si="37"/>
        <v>-8</v>
      </c>
      <c r="AX81">
        <f t="shared" si="38"/>
        <v>9</v>
      </c>
      <c r="AY81">
        <f t="shared" si="39"/>
        <v>9</v>
      </c>
      <c r="AZ81">
        <f t="shared" si="40"/>
        <v>-3</v>
      </c>
      <c r="BA81">
        <f t="shared" si="41"/>
        <v>19</v>
      </c>
      <c r="BB81">
        <f t="shared" si="42"/>
        <v>-2</v>
      </c>
      <c r="BC81">
        <f t="shared" si="43"/>
        <v>2</v>
      </c>
      <c r="BD81">
        <f t="shared" si="44"/>
        <v>144</v>
      </c>
      <c r="BF81" s="13">
        <f t="shared" si="48"/>
        <v>286</v>
      </c>
      <c r="BG81" s="145">
        <v>403301.42666666664</v>
      </c>
      <c r="BH81" s="146" t="str">
        <f t="shared" si="45"/>
        <v>0</v>
      </c>
      <c r="BI81" s="147">
        <f t="shared" si="49"/>
        <v>2419808.5599999996</v>
      </c>
      <c r="BJ81" s="40">
        <f t="shared" si="50"/>
        <v>0</v>
      </c>
      <c r="BK81" s="38" t="str">
        <f aca="true" t="shared" si="53" ref="BK81:BK144">IF(A81="","100%",80%)</f>
        <v>100%</v>
      </c>
      <c r="BL81" s="39" t="str">
        <f t="shared" si="51"/>
        <v>0%</v>
      </c>
      <c r="BM81" s="150">
        <f t="shared" si="52"/>
        <v>403301.42666666664</v>
      </c>
    </row>
    <row r="82" spans="1:65" ht="12.75">
      <c r="A82" s="3" t="s">
        <v>412</v>
      </c>
      <c r="B82" s="3" t="s">
        <v>406</v>
      </c>
      <c r="C82" s="2" t="s">
        <v>89</v>
      </c>
      <c r="D82" s="3" t="s">
        <v>344</v>
      </c>
      <c r="E82" s="6">
        <v>50036</v>
      </c>
      <c r="F82" s="5">
        <v>6.416837782340862</v>
      </c>
      <c r="G82" s="26">
        <v>247</v>
      </c>
      <c r="H82" s="6">
        <v>908</v>
      </c>
      <c r="I82" s="21">
        <v>160</v>
      </c>
      <c r="K82" s="12">
        <f t="shared" si="28"/>
        <v>0.13252458230074346</v>
      </c>
      <c r="L82" s="12">
        <f t="shared" si="29"/>
        <v>0.3194699816132385</v>
      </c>
      <c r="M82" s="12">
        <f t="shared" si="30"/>
        <v>0.2627308337996642</v>
      </c>
      <c r="N82" s="12">
        <f t="shared" si="31"/>
        <v>0.13132544567911103</v>
      </c>
      <c r="O82" s="12">
        <f t="shared" si="32"/>
        <v>0.08084179390838596</v>
      </c>
      <c r="P82" s="12">
        <f t="shared" si="33"/>
        <v>0.043808457910304584</v>
      </c>
      <c r="Q82" s="12">
        <f t="shared" si="34"/>
        <v>0.027899912063314415</v>
      </c>
      <c r="R82" s="12">
        <f t="shared" si="35"/>
        <v>0.0013989927252378287</v>
      </c>
      <c r="S82" s="6">
        <v>6631</v>
      </c>
      <c r="T82" s="6">
        <v>15985</v>
      </c>
      <c r="U82" s="6">
        <v>13146</v>
      </c>
      <c r="V82" s="6">
        <v>6571</v>
      </c>
      <c r="W82" s="6">
        <v>4045</v>
      </c>
      <c r="X82" s="6">
        <v>2192</v>
      </c>
      <c r="Y82" s="6">
        <v>1396</v>
      </c>
      <c r="Z82" s="6">
        <v>70</v>
      </c>
      <c r="AA82" s="6">
        <v>50036</v>
      </c>
      <c r="AC82" s="6">
        <v>32</v>
      </c>
      <c r="AD82" s="6">
        <v>112</v>
      </c>
      <c r="AE82" s="6">
        <v>61</v>
      </c>
      <c r="AF82" s="6">
        <v>10</v>
      </c>
      <c r="AG82" s="6">
        <v>17</v>
      </c>
      <c r="AH82" s="6">
        <v>31</v>
      </c>
      <c r="AI82" s="6">
        <v>-17</v>
      </c>
      <c r="AJ82" s="6">
        <v>1</v>
      </c>
      <c r="AK82" s="6">
        <f t="shared" si="46"/>
        <v>247</v>
      </c>
      <c r="AL82" s="6"/>
      <c r="AM82">
        <v>-13</v>
      </c>
      <c r="AN82">
        <v>-8</v>
      </c>
      <c r="AO82">
        <v>-1</v>
      </c>
      <c r="AP82">
        <v>-10</v>
      </c>
      <c r="AQ82">
        <v>-4</v>
      </c>
      <c r="AR82">
        <v>-2</v>
      </c>
      <c r="AS82">
        <v>-6</v>
      </c>
      <c r="AT82">
        <v>0</v>
      </c>
      <c r="AU82">
        <f t="shared" si="47"/>
        <v>-44</v>
      </c>
      <c r="AV82">
        <f t="shared" si="36"/>
        <v>13</v>
      </c>
      <c r="AW82">
        <f t="shared" si="37"/>
        <v>8</v>
      </c>
      <c r="AX82">
        <f t="shared" si="38"/>
        <v>1</v>
      </c>
      <c r="AY82">
        <f t="shared" si="39"/>
        <v>10</v>
      </c>
      <c r="AZ82">
        <f t="shared" si="40"/>
        <v>4</v>
      </c>
      <c r="BA82">
        <f t="shared" si="41"/>
        <v>2</v>
      </c>
      <c r="BB82">
        <f t="shared" si="42"/>
        <v>6</v>
      </c>
      <c r="BC82">
        <f t="shared" si="43"/>
        <v>0</v>
      </c>
      <c r="BD82">
        <f t="shared" si="44"/>
        <v>44</v>
      </c>
      <c r="BF82" s="13">
        <f t="shared" si="48"/>
        <v>291</v>
      </c>
      <c r="BG82" s="145">
        <v>294112.6026666667</v>
      </c>
      <c r="BH82" s="146">
        <f t="shared" si="45"/>
        <v>73528.15066666667</v>
      </c>
      <c r="BI82" s="147">
        <f t="shared" si="49"/>
        <v>1764675.616</v>
      </c>
      <c r="BJ82" s="40">
        <f t="shared" si="50"/>
        <v>441168.904</v>
      </c>
      <c r="BK82" s="38">
        <f t="shared" si="53"/>
        <v>0.8</v>
      </c>
      <c r="BL82" s="39">
        <f t="shared" si="51"/>
        <v>0.2</v>
      </c>
      <c r="BM82" s="150">
        <f t="shared" si="52"/>
        <v>367640.75333333336</v>
      </c>
    </row>
    <row r="83" spans="1:65" ht="12.75">
      <c r="A83" s="3"/>
      <c r="B83" s="3" t="s">
        <v>421</v>
      </c>
      <c r="C83" s="2" t="s">
        <v>90</v>
      </c>
      <c r="D83" s="3" t="s">
        <v>346</v>
      </c>
      <c r="E83" s="6">
        <v>133252</v>
      </c>
      <c r="F83" s="5">
        <v>6.493164159602375</v>
      </c>
      <c r="G83" s="26">
        <v>448</v>
      </c>
      <c r="H83" s="6">
        <v>1528</v>
      </c>
      <c r="I83" s="21">
        <v>270</v>
      </c>
      <c r="K83" s="12">
        <f t="shared" si="28"/>
        <v>0.3125431513223066</v>
      </c>
      <c r="L83" s="12">
        <f t="shared" si="29"/>
        <v>0.28106895206075705</v>
      </c>
      <c r="M83" s="12">
        <f t="shared" si="30"/>
        <v>0.21623690451175218</v>
      </c>
      <c r="N83" s="12">
        <f t="shared" si="31"/>
        <v>0.1166511572058956</v>
      </c>
      <c r="O83" s="12">
        <f t="shared" si="32"/>
        <v>0.04807432533845646</v>
      </c>
      <c r="P83" s="12">
        <f t="shared" si="33"/>
        <v>0.01730555638939753</v>
      </c>
      <c r="Q83" s="12">
        <f t="shared" si="34"/>
        <v>0.0071368534806231804</v>
      </c>
      <c r="R83" s="12">
        <f t="shared" si="35"/>
        <v>0.000983099690811395</v>
      </c>
      <c r="S83" s="6">
        <v>41647</v>
      </c>
      <c r="T83" s="6">
        <v>37453</v>
      </c>
      <c r="U83" s="6">
        <v>28814</v>
      </c>
      <c r="V83" s="6">
        <v>15544</v>
      </c>
      <c r="W83" s="6">
        <v>6406</v>
      </c>
      <c r="X83" s="6">
        <v>2306</v>
      </c>
      <c r="Y83" s="6">
        <v>951</v>
      </c>
      <c r="Z83" s="6">
        <v>131</v>
      </c>
      <c r="AA83" s="6">
        <v>133252</v>
      </c>
      <c r="AC83" s="6">
        <v>-7</v>
      </c>
      <c r="AD83" s="6">
        <v>199</v>
      </c>
      <c r="AE83" s="6">
        <v>186</v>
      </c>
      <c r="AF83" s="6">
        <v>0</v>
      </c>
      <c r="AG83" s="6">
        <v>52</v>
      </c>
      <c r="AH83" s="6">
        <v>12</v>
      </c>
      <c r="AI83" s="6">
        <v>1</v>
      </c>
      <c r="AJ83" s="6">
        <v>5</v>
      </c>
      <c r="AK83" s="6">
        <f t="shared" si="46"/>
        <v>448</v>
      </c>
      <c r="AL83" s="6"/>
      <c r="AM83">
        <v>8</v>
      </c>
      <c r="AN83">
        <v>11</v>
      </c>
      <c r="AO83">
        <v>14</v>
      </c>
      <c r="AP83">
        <v>4</v>
      </c>
      <c r="AQ83">
        <v>0</v>
      </c>
      <c r="AR83">
        <v>-2</v>
      </c>
      <c r="AS83">
        <v>2</v>
      </c>
      <c r="AT83">
        <v>-1</v>
      </c>
      <c r="AU83">
        <f t="shared" si="47"/>
        <v>36</v>
      </c>
      <c r="AV83">
        <f t="shared" si="36"/>
        <v>-8</v>
      </c>
      <c r="AW83">
        <f t="shared" si="37"/>
        <v>-11</v>
      </c>
      <c r="AX83">
        <f t="shared" si="38"/>
        <v>-14</v>
      </c>
      <c r="AY83">
        <f t="shared" si="39"/>
        <v>-4</v>
      </c>
      <c r="AZ83">
        <f t="shared" si="40"/>
        <v>0</v>
      </c>
      <c r="BA83">
        <f t="shared" si="41"/>
        <v>2</v>
      </c>
      <c r="BB83">
        <f t="shared" si="42"/>
        <v>-2</v>
      </c>
      <c r="BC83">
        <f t="shared" si="43"/>
        <v>1</v>
      </c>
      <c r="BD83">
        <f t="shared" si="44"/>
        <v>-36</v>
      </c>
      <c r="BF83" s="13">
        <f t="shared" si="48"/>
        <v>412</v>
      </c>
      <c r="BG83" s="145">
        <v>545784.2066666668</v>
      </c>
      <c r="BH83" s="146" t="str">
        <f t="shared" si="45"/>
        <v>0</v>
      </c>
      <c r="BI83" s="147">
        <f t="shared" si="49"/>
        <v>3274705.2400000007</v>
      </c>
      <c r="BJ83" s="40">
        <f t="shared" si="50"/>
        <v>0</v>
      </c>
      <c r="BK83" s="38" t="str">
        <f t="shared" si="53"/>
        <v>100%</v>
      </c>
      <c r="BL83" s="39" t="str">
        <f t="shared" si="51"/>
        <v>0%</v>
      </c>
      <c r="BM83" s="150">
        <f t="shared" si="52"/>
        <v>545784.2066666668</v>
      </c>
    </row>
    <row r="84" spans="1:65" ht="12.75">
      <c r="A84" s="3"/>
      <c r="B84" s="3" t="s">
        <v>435</v>
      </c>
      <c r="C84" s="2" t="s">
        <v>91</v>
      </c>
      <c r="D84" s="3" t="s">
        <v>342</v>
      </c>
      <c r="E84" s="6">
        <v>233680</v>
      </c>
      <c r="F84" s="5">
        <v>4.540041728227581</v>
      </c>
      <c r="G84" s="26">
        <v>1093</v>
      </c>
      <c r="H84" s="6">
        <v>4735</v>
      </c>
      <c r="I84" s="21">
        <v>380</v>
      </c>
      <c r="K84" s="12">
        <f t="shared" si="28"/>
        <v>0.6119479630263608</v>
      </c>
      <c r="L84" s="12">
        <f t="shared" si="29"/>
        <v>0.12246234166381376</v>
      </c>
      <c r="M84" s="12">
        <f t="shared" si="30"/>
        <v>0.12007018144471071</v>
      </c>
      <c r="N84" s="12">
        <f t="shared" si="31"/>
        <v>0.08081136597055803</v>
      </c>
      <c r="O84" s="12">
        <f t="shared" si="32"/>
        <v>0.04001198219787744</v>
      </c>
      <c r="P84" s="12">
        <f t="shared" si="33"/>
        <v>0.015118966107497432</v>
      </c>
      <c r="Q84" s="12">
        <f t="shared" si="34"/>
        <v>0.008503081136597056</v>
      </c>
      <c r="R84" s="12">
        <f t="shared" si="35"/>
        <v>0.0010741184525847312</v>
      </c>
      <c r="S84" s="6">
        <v>143000</v>
      </c>
      <c r="T84" s="6">
        <v>28617</v>
      </c>
      <c r="U84" s="6">
        <v>28058</v>
      </c>
      <c r="V84" s="6">
        <v>18884</v>
      </c>
      <c r="W84" s="6">
        <v>9350</v>
      </c>
      <c r="X84" s="6">
        <v>3533</v>
      </c>
      <c r="Y84" s="6">
        <v>1987</v>
      </c>
      <c r="Z84" s="6">
        <v>251</v>
      </c>
      <c r="AA84" s="6">
        <v>233680</v>
      </c>
      <c r="AC84" s="6">
        <v>126</v>
      </c>
      <c r="AD84" s="6">
        <v>329</v>
      </c>
      <c r="AE84" s="6">
        <v>261</v>
      </c>
      <c r="AF84" s="6">
        <v>221</v>
      </c>
      <c r="AG84" s="6">
        <v>106</v>
      </c>
      <c r="AH84" s="6">
        <v>24</v>
      </c>
      <c r="AI84" s="6">
        <v>23</v>
      </c>
      <c r="AJ84" s="6">
        <v>3</v>
      </c>
      <c r="AK84" s="6">
        <f t="shared" si="46"/>
        <v>1093</v>
      </c>
      <c r="AL84" s="6"/>
      <c r="AM84">
        <v>347</v>
      </c>
      <c r="AN84">
        <v>-85</v>
      </c>
      <c r="AO84">
        <v>-26</v>
      </c>
      <c r="AP84">
        <v>-20</v>
      </c>
      <c r="AQ84">
        <v>-15</v>
      </c>
      <c r="AR84">
        <v>-3</v>
      </c>
      <c r="AS84">
        <v>3</v>
      </c>
      <c r="AT84">
        <v>-3</v>
      </c>
      <c r="AU84">
        <f t="shared" si="47"/>
        <v>198</v>
      </c>
      <c r="AV84">
        <f t="shared" si="36"/>
        <v>-347</v>
      </c>
      <c r="AW84">
        <f t="shared" si="37"/>
        <v>85</v>
      </c>
      <c r="AX84">
        <f t="shared" si="38"/>
        <v>26</v>
      </c>
      <c r="AY84">
        <f t="shared" si="39"/>
        <v>20</v>
      </c>
      <c r="AZ84">
        <f t="shared" si="40"/>
        <v>15</v>
      </c>
      <c r="BA84">
        <f t="shared" si="41"/>
        <v>3</v>
      </c>
      <c r="BB84">
        <f t="shared" si="42"/>
        <v>-3</v>
      </c>
      <c r="BC84">
        <f t="shared" si="43"/>
        <v>3</v>
      </c>
      <c r="BD84">
        <f t="shared" si="44"/>
        <v>-198</v>
      </c>
      <c r="BF84" s="13">
        <f t="shared" si="48"/>
        <v>895</v>
      </c>
      <c r="BG84" s="145">
        <v>1299615.66</v>
      </c>
      <c r="BH84" s="146" t="str">
        <f t="shared" si="45"/>
        <v>0</v>
      </c>
      <c r="BI84" s="147">
        <f t="shared" si="49"/>
        <v>7797693.959999999</v>
      </c>
      <c r="BJ84" s="40">
        <f t="shared" si="50"/>
        <v>0</v>
      </c>
      <c r="BK84" s="38" t="str">
        <f t="shared" si="53"/>
        <v>100%</v>
      </c>
      <c r="BL84" s="39" t="str">
        <f t="shared" si="51"/>
        <v>0%</v>
      </c>
      <c r="BM84" s="150">
        <f t="shared" si="52"/>
        <v>1299615.66</v>
      </c>
    </row>
    <row r="85" spans="1:65" ht="12.75">
      <c r="A85" s="3"/>
      <c r="B85" s="3" t="s">
        <v>416</v>
      </c>
      <c r="C85" s="2" t="s">
        <v>92</v>
      </c>
      <c r="D85" s="3" t="s">
        <v>341</v>
      </c>
      <c r="E85" s="6">
        <v>127421</v>
      </c>
      <c r="F85" s="5">
        <v>10.276115554919414</v>
      </c>
      <c r="G85" s="26">
        <v>587</v>
      </c>
      <c r="H85" s="6">
        <v>1187</v>
      </c>
      <c r="I85" s="21">
        <v>380</v>
      </c>
      <c r="K85" s="12">
        <f t="shared" si="28"/>
        <v>0.02568650379450797</v>
      </c>
      <c r="L85" s="12">
        <f t="shared" si="29"/>
        <v>0.09861011921111905</v>
      </c>
      <c r="M85" s="12">
        <f t="shared" si="30"/>
        <v>0.23672707010618343</v>
      </c>
      <c r="N85" s="12">
        <f t="shared" si="31"/>
        <v>0.331758501345932</v>
      </c>
      <c r="O85" s="12">
        <f t="shared" si="32"/>
        <v>0.17271878261824974</v>
      </c>
      <c r="P85" s="12">
        <f t="shared" si="33"/>
        <v>0.07506611939947104</v>
      </c>
      <c r="Q85" s="12">
        <f t="shared" si="34"/>
        <v>0.05214211158286311</v>
      </c>
      <c r="R85" s="12">
        <f t="shared" si="35"/>
        <v>0.007290791941673665</v>
      </c>
      <c r="S85" s="6">
        <v>3273</v>
      </c>
      <c r="T85" s="6">
        <v>12565</v>
      </c>
      <c r="U85" s="6">
        <v>30164</v>
      </c>
      <c r="V85" s="6">
        <v>42273</v>
      </c>
      <c r="W85" s="6">
        <v>22008</v>
      </c>
      <c r="X85" s="6">
        <v>9565</v>
      </c>
      <c r="Y85" s="6">
        <v>6644</v>
      </c>
      <c r="Z85" s="6">
        <v>929</v>
      </c>
      <c r="AA85" s="6">
        <v>127421</v>
      </c>
      <c r="AC85" s="6">
        <v>226</v>
      </c>
      <c r="AD85" s="6">
        <v>82</v>
      </c>
      <c r="AE85" s="6">
        <v>145</v>
      </c>
      <c r="AF85" s="6">
        <v>101</v>
      </c>
      <c r="AG85" s="6">
        <v>-3</v>
      </c>
      <c r="AH85" s="6">
        <v>32</v>
      </c>
      <c r="AI85" s="6">
        <v>0</v>
      </c>
      <c r="AJ85" s="6">
        <v>4</v>
      </c>
      <c r="AK85" s="6">
        <f t="shared" si="46"/>
        <v>587</v>
      </c>
      <c r="AL85" s="6"/>
      <c r="AM85">
        <v>19</v>
      </c>
      <c r="AN85">
        <v>69</v>
      </c>
      <c r="AO85">
        <v>-38</v>
      </c>
      <c r="AP85">
        <v>-33</v>
      </c>
      <c r="AQ85">
        <v>-14</v>
      </c>
      <c r="AR85">
        <v>-7</v>
      </c>
      <c r="AS85">
        <v>0</v>
      </c>
      <c r="AT85">
        <v>-3</v>
      </c>
      <c r="AU85">
        <f t="shared" si="47"/>
        <v>-7</v>
      </c>
      <c r="AV85">
        <f t="shared" si="36"/>
        <v>-19</v>
      </c>
      <c r="AW85">
        <f t="shared" si="37"/>
        <v>-69</v>
      </c>
      <c r="AX85">
        <f t="shared" si="38"/>
        <v>38</v>
      </c>
      <c r="AY85">
        <f t="shared" si="39"/>
        <v>33</v>
      </c>
      <c r="AZ85">
        <f t="shared" si="40"/>
        <v>14</v>
      </c>
      <c r="BA85">
        <f t="shared" si="41"/>
        <v>7</v>
      </c>
      <c r="BB85">
        <f t="shared" si="42"/>
        <v>0</v>
      </c>
      <c r="BC85">
        <f t="shared" si="43"/>
        <v>3</v>
      </c>
      <c r="BD85">
        <f t="shared" si="44"/>
        <v>7</v>
      </c>
      <c r="BF85" s="13">
        <f t="shared" si="48"/>
        <v>594</v>
      </c>
      <c r="BG85" s="145">
        <v>760707.7266666667</v>
      </c>
      <c r="BH85" s="146" t="str">
        <f t="shared" si="45"/>
        <v>0</v>
      </c>
      <c r="BI85" s="147">
        <f t="shared" si="49"/>
        <v>4564246.36</v>
      </c>
      <c r="BJ85" s="40">
        <f t="shared" si="50"/>
        <v>0</v>
      </c>
      <c r="BK85" s="38" t="str">
        <f t="shared" si="53"/>
        <v>100%</v>
      </c>
      <c r="BL85" s="39" t="str">
        <f t="shared" si="51"/>
        <v>0%</v>
      </c>
      <c r="BM85" s="150">
        <f t="shared" si="52"/>
        <v>760707.7266666667</v>
      </c>
    </row>
    <row r="86" spans="1:65" ht="12.75">
      <c r="A86" s="3" t="s">
        <v>428</v>
      </c>
      <c r="B86" s="3" t="s">
        <v>415</v>
      </c>
      <c r="C86" s="2" t="s">
        <v>93</v>
      </c>
      <c r="D86" s="3" t="s">
        <v>339</v>
      </c>
      <c r="E86" s="6">
        <v>35446</v>
      </c>
      <c r="F86" s="5">
        <v>8.123038503782725</v>
      </c>
      <c r="G86" s="26">
        <v>266</v>
      </c>
      <c r="H86" s="6">
        <v>328</v>
      </c>
      <c r="I86" s="21">
        <v>110</v>
      </c>
      <c r="K86" s="12">
        <f t="shared" si="28"/>
        <v>0.1208598995655363</v>
      </c>
      <c r="L86" s="12">
        <f t="shared" si="29"/>
        <v>0.2959431247531456</v>
      </c>
      <c r="M86" s="12">
        <f t="shared" si="30"/>
        <v>0.20518535236698077</v>
      </c>
      <c r="N86" s="12">
        <f t="shared" si="31"/>
        <v>0.18501382384472154</v>
      </c>
      <c r="O86" s="12">
        <f t="shared" si="32"/>
        <v>0.11970321051740676</v>
      </c>
      <c r="P86" s="12">
        <f t="shared" si="33"/>
        <v>0.053179484285956105</v>
      </c>
      <c r="Q86" s="12">
        <f t="shared" si="34"/>
        <v>0.017829938497996953</v>
      </c>
      <c r="R86" s="12">
        <f t="shared" si="35"/>
        <v>0.0022851661682559386</v>
      </c>
      <c r="S86" s="6">
        <v>4284</v>
      </c>
      <c r="T86" s="6">
        <v>10490</v>
      </c>
      <c r="U86" s="6">
        <v>7273</v>
      </c>
      <c r="V86" s="6">
        <v>6558</v>
      </c>
      <c r="W86" s="6">
        <v>4243</v>
      </c>
      <c r="X86" s="6">
        <v>1885</v>
      </c>
      <c r="Y86" s="6">
        <v>632</v>
      </c>
      <c r="Z86" s="6">
        <v>81</v>
      </c>
      <c r="AA86" s="6">
        <v>35446</v>
      </c>
      <c r="AC86" s="6">
        <v>22</v>
      </c>
      <c r="AD86" s="6">
        <v>85</v>
      </c>
      <c r="AE86" s="6">
        <v>53</v>
      </c>
      <c r="AF86" s="6">
        <v>27</v>
      </c>
      <c r="AG86" s="6">
        <v>43</v>
      </c>
      <c r="AH86" s="6">
        <v>25</v>
      </c>
      <c r="AI86" s="6">
        <v>9</v>
      </c>
      <c r="AJ86" s="6">
        <v>2</v>
      </c>
      <c r="AK86" s="6">
        <f t="shared" si="46"/>
        <v>266</v>
      </c>
      <c r="AL86" s="6"/>
      <c r="AM86">
        <v>-42</v>
      </c>
      <c r="AN86">
        <v>-14</v>
      </c>
      <c r="AO86">
        <v>3</v>
      </c>
      <c r="AP86">
        <v>-12</v>
      </c>
      <c r="AQ86">
        <v>-14</v>
      </c>
      <c r="AR86">
        <v>-2</v>
      </c>
      <c r="AS86">
        <v>-2</v>
      </c>
      <c r="AT86">
        <v>2</v>
      </c>
      <c r="AU86">
        <f t="shared" si="47"/>
        <v>-81</v>
      </c>
      <c r="AV86">
        <f t="shared" si="36"/>
        <v>42</v>
      </c>
      <c r="AW86">
        <f t="shared" si="37"/>
        <v>14</v>
      </c>
      <c r="AX86">
        <f t="shared" si="38"/>
        <v>-3</v>
      </c>
      <c r="AY86">
        <f t="shared" si="39"/>
        <v>12</v>
      </c>
      <c r="AZ86">
        <f t="shared" si="40"/>
        <v>14</v>
      </c>
      <c r="BA86">
        <f t="shared" si="41"/>
        <v>2</v>
      </c>
      <c r="BB86">
        <f t="shared" si="42"/>
        <v>2</v>
      </c>
      <c r="BC86">
        <f t="shared" si="43"/>
        <v>-2</v>
      </c>
      <c r="BD86">
        <f t="shared" si="44"/>
        <v>81</v>
      </c>
      <c r="BF86" s="13">
        <f t="shared" si="48"/>
        <v>347</v>
      </c>
      <c r="BG86" s="145">
        <v>380082.01066666667</v>
      </c>
      <c r="BH86" s="146">
        <f t="shared" si="45"/>
        <v>95020.50266666667</v>
      </c>
      <c r="BI86" s="147">
        <f t="shared" si="49"/>
        <v>2280492.0640000002</v>
      </c>
      <c r="BJ86" s="40">
        <f t="shared" si="50"/>
        <v>570123.0160000001</v>
      </c>
      <c r="BK86" s="38">
        <f t="shared" si="53"/>
        <v>0.8</v>
      </c>
      <c r="BL86" s="39">
        <f t="shared" si="51"/>
        <v>0.2</v>
      </c>
      <c r="BM86" s="150">
        <f t="shared" si="52"/>
        <v>475102.5133333333</v>
      </c>
    </row>
    <row r="87" spans="1:65" ht="12.75">
      <c r="A87" s="3" t="s">
        <v>436</v>
      </c>
      <c r="B87" s="3" t="s">
        <v>420</v>
      </c>
      <c r="C87" s="2" t="s">
        <v>94</v>
      </c>
      <c r="D87" s="3" t="s">
        <v>345</v>
      </c>
      <c r="E87" s="6">
        <v>63300</v>
      </c>
      <c r="F87" s="5">
        <v>9.989224625959508</v>
      </c>
      <c r="G87" s="26">
        <v>285</v>
      </c>
      <c r="H87" s="6">
        <v>479</v>
      </c>
      <c r="I87" s="21">
        <v>20</v>
      </c>
      <c r="K87" s="12">
        <f t="shared" si="28"/>
        <v>0.09033175355450238</v>
      </c>
      <c r="L87" s="12">
        <f t="shared" si="29"/>
        <v>0.19360189573459716</v>
      </c>
      <c r="M87" s="12">
        <f t="shared" si="30"/>
        <v>0.22101105845181673</v>
      </c>
      <c r="N87" s="12">
        <f t="shared" si="31"/>
        <v>0.18510268562401264</v>
      </c>
      <c r="O87" s="12">
        <f t="shared" si="32"/>
        <v>0.15290679304897314</v>
      </c>
      <c r="P87" s="12">
        <f t="shared" si="33"/>
        <v>0.09279620853080568</v>
      </c>
      <c r="Q87" s="12">
        <f t="shared" si="34"/>
        <v>0.06120063191153238</v>
      </c>
      <c r="R87" s="12">
        <f t="shared" si="35"/>
        <v>0.0030489731437598738</v>
      </c>
      <c r="S87" s="6">
        <v>5718</v>
      </c>
      <c r="T87" s="6">
        <v>12255</v>
      </c>
      <c r="U87" s="6">
        <v>13990</v>
      </c>
      <c r="V87" s="6">
        <v>11717</v>
      </c>
      <c r="W87" s="6">
        <v>9679</v>
      </c>
      <c r="X87" s="6">
        <v>5874</v>
      </c>
      <c r="Y87" s="6">
        <v>3874</v>
      </c>
      <c r="Z87" s="6">
        <v>193</v>
      </c>
      <c r="AA87" s="6">
        <v>63300</v>
      </c>
      <c r="AC87" s="6">
        <v>65</v>
      </c>
      <c r="AD87" s="6">
        <v>35</v>
      </c>
      <c r="AE87" s="6">
        <v>30</v>
      </c>
      <c r="AF87" s="6">
        <v>74</v>
      </c>
      <c r="AG87" s="6">
        <v>28</v>
      </c>
      <c r="AH87" s="6">
        <v>41</v>
      </c>
      <c r="AI87" s="6">
        <v>10</v>
      </c>
      <c r="AJ87" s="6">
        <v>2</v>
      </c>
      <c r="AK87" s="6">
        <f t="shared" si="46"/>
        <v>285</v>
      </c>
      <c r="AL87" s="6"/>
      <c r="AM87">
        <v>-12</v>
      </c>
      <c r="AN87">
        <v>-2</v>
      </c>
      <c r="AO87">
        <v>10</v>
      </c>
      <c r="AP87">
        <v>11</v>
      </c>
      <c r="AQ87">
        <v>4</v>
      </c>
      <c r="AR87">
        <v>1</v>
      </c>
      <c r="AS87">
        <v>4</v>
      </c>
      <c r="AT87">
        <v>-4</v>
      </c>
      <c r="AU87">
        <f t="shared" si="47"/>
        <v>12</v>
      </c>
      <c r="AV87">
        <f t="shared" si="36"/>
        <v>12</v>
      </c>
      <c r="AW87">
        <f t="shared" si="37"/>
        <v>2</v>
      </c>
      <c r="AX87">
        <f t="shared" si="38"/>
        <v>-10</v>
      </c>
      <c r="AY87">
        <f t="shared" si="39"/>
        <v>-11</v>
      </c>
      <c r="AZ87">
        <f t="shared" si="40"/>
        <v>-4</v>
      </c>
      <c r="BA87">
        <f t="shared" si="41"/>
        <v>-1</v>
      </c>
      <c r="BB87">
        <f t="shared" si="42"/>
        <v>-4</v>
      </c>
      <c r="BC87">
        <f t="shared" si="43"/>
        <v>4</v>
      </c>
      <c r="BD87">
        <f t="shared" si="44"/>
        <v>-12</v>
      </c>
      <c r="BF87" s="13">
        <f t="shared" si="48"/>
        <v>273</v>
      </c>
      <c r="BG87" s="145">
        <v>310871.52</v>
      </c>
      <c r="BH87" s="146">
        <f t="shared" si="45"/>
        <v>77717.88</v>
      </c>
      <c r="BI87" s="147">
        <f t="shared" si="49"/>
        <v>1865229.12</v>
      </c>
      <c r="BJ87" s="40">
        <f t="shared" si="50"/>
        <v>466307.28</v>
      </c>
      <c r="BK87" s="38">
        <f t="shared" si="53"/>
        <v>0.8</v>
      </c>
      <c r="BL87" s="39">
        <f t="shared" si="51"/>
        <v>0.2</v>
      </c>
      <c r="BM87" s="150">
        <f t="shared" si="52"/>
        <v>388589.4</v>
      </c>
    </row>
    <row r="88" spans="1:65" ht="12.75">
      <c r="A88" s="3" t="s">
        <v>432</v>
      </c>
      <c r="B88" s="3" t="s">
        <v>420</v>
      </c>
      <c r="C88" s="2" t="s">
        <v>95</v>
      </c>
      <c r="D88" s="3" t="s">
        <v>345</v>
      </c>
      <c r="E88" s="6">
        <v>38877</v>
      </c>
      <c r="F88" s="5">
        <v>11.828103132243337</v>
      </c>
      <c r="G88" s="26">
        <v>98</v>
      </c>
      <c r="H88" s="6">
        <v>216</v>
      </c>
      <c r="I88" s="21">
        <v>40</v>
      </c>
      <c r="K88" s="12">
        <f t="shared" si="28"/>
        <v>0.062247601409573784</v>
      </c>
      <c r="L88" s="12">
        <f t="shared" si="29"/>
        <v>0.08220798929958588</v>
      </c>
      <c r="M88" s="12">
        <f t="shared" si="30"/>
        <v>0.18738585796229132</v>
      </c>
      <c r="N88" s="12">
        <f t="shared" si="31"/>
        <v>0.23214239781876173</v>
      </c>
      <c r="O88" s="12">
        <f t="shared" si="32"/>
        <v>0.24093937289399903</v>
      </c>
      <c r="P88" s="12">
        <f t="shared" si="33"/>
        <v>0.12825063662319625</v>
      </c>
      <c r="Q88" s="12">
        <f t="shared" si="34"/>
        <v>0.06265915579905856</v>
      </c>
      <c r="R88" s="12">
        <f t="shared" si="35"/>
        <v>0.004166988193533451</v>
      </c>
      <c r="S88" s="6">
        <v>2420</v>
      </c>
      <c r="T88" s="6">
        <v>3196</v>
      </c>
      <c r="U88" s="6">
        <v>7285</v>
      </c>
      <c r="V88" s="6">
        <v>9025</v>
      </c>
      <c r="W88" s="6">
        <v>9367</v>
      </c>
      <c r="X88" s="6">
        <v>4986</v>
      </c>
      <c r="Y88" s="6">
        <v>2436</v>
      </c>
      <c r="Z88" s="6">
        <v>162</v>
      </c>
      <c r="AA88" s="6">
        <v>38877</v>
      </c>
      <c r="AC88" s="6">
        <v>19</v>
      </c>
      <c r="AD88" s="6">
        <v>23</v>
      </c>
      <c r="AE88" s="6">
        <v>13</v>
      </c>
      <c r="AF88" s="6">
        <v>9</v>
      </c>
      <c r="AG88" s="6">
        <v>18</v>
      </c>
      <c r="AH88" s="6">
        <v>10</v>
      </c>
      <c r="AI88" s="6">
        <v>4</v>
      </c>
      <c r="AJ88" s="6">
        <v>2</v>
      </c>
      <c r="AK88" s="6">
        <f t="shared" si="46"/>
        <v>98</v>
      </c>
      <c r="AL88" s="6"/>
      <c r="AM88">
        <v>11</v>
      </c>
      <c r="AN88">
        <v>2</v>
      </c>
      <c r="AO88">
        <v>-11</v>
      </c>
      <c r="AP88">
        <v>-5</v>
      </c>
      <c r="AQ88">
        <v>4</v>
      </c>
      <c r="AR88">
        <v>-2</v>
      </c>
      <c r="AS88">
        <v>-5</v>
      </c>
      <c r="AT88">
        <v>1</v>
      </c>
      <c r="AU88">
        <f t="shared" si="47"/>
        <v>-5</v>
      </c>
      <c r="AV88">
        <f t="shared" si="36"/>
        <v>-11</v>
      </c>
      <c r="AW88">
        <f t="shared" si="37"/>
        <v>-2</v>
      </c>
      <c r="AX88">
        <f t="shared" si="38"/>
        <v>11</v>
      </c>
      <c r="AY88">
        <f t="shared" si="39"/>
        <v>5</v>
      </c>
      <c r="AZ88">
        <f t="shared" si="40"/>
        <v>-4</v>
      </c>
      <c r="BA88">
        <f t="shared" si="41"/>
        <v>2</v>
      </c>
      <c r="BB88">
        <f t="shared" si="42"/>
        <v>5</v>
      </c>
      <c r="BC88">
        <f t="shared" si="43"/>
        <v>-1</v>
      </c>
      <c r="BD88">
        <f t="shared" si="44"/>
        <v>5</v>
      </c>
      <c r="BF88" s="13">
        <f t="shared" si="48"/>
        <v>103</v>
      </c>
      <c r="BG88" s="145">
        <v>124860.33066666666</v>
      </c>
      <c r="BH88" s="146">
        <f t="shared" si="45"/>
        <v>31215.082666666665</v>
      </c>
      <c r="BI88" s="147">
        <f t="shared" si="49"/>
        <v>749161.9839999999</v>
      </c>
      <c r="BJ88" s="40">
        <f t="shared" si="50"/>
        <v>187290.49599999998</v>
      </c>
      <c r="BK88" s="38">
        <f t="shared" si="53"/>
        <v>0.8</v>
      </c>
      <c r="BL88" s="39">
        <f t="shared" si="51"/>
        <v>0.2</v>
      </c>
      <c r="BM88" s="150">
        <f t="shared" si="52"/>
        <v>156075.41333333333</v>
      </c>
    </row>
    <row r="89" spans="1:65" ht="12.75">
      <c r="A89" s="3" t="s">
        <v>419</v>
      </c>
      <c r="B89" s="3" t="s">
        <v>406</v>
      </c>
      <c r="C89" s="2" t="s">
        <v>96</v>
      </c>
      <c r="D89" s="3" t="s">
        <v>344</v>
      </c>
      <c r="E89" s="6">
        <v>48700</v>
      </c>
      <c r="F89" s="5">
        <v>11.541677512752006</v>
      </c>
      <c r="G89" s="26">
        <v>237</v>
      </c>
      <c r="H89" s="6">
        <v>397</v>
      </c>
      <c r="I89" s="21">
        <v>40</v>
      </c>
      <c r="K89" s="12">
        <f t="shared" si="28"/>
        <v>0.05560574948665298</v>
      </c>
      <c r="L89" s="12">
        <f t="shared" si="29"/>
        <v>0.1075359342915811</v>
      </c>
      <c r="M89" s="12">
        <f t="shared" si="30"/>
        <v>0.2406981519507187</v>
      </c>
      <c r="N89" s="12">
        <f t="shared" si="31"/>
        <v>0.20429158110882956</v>
      </c>
      <c r="O89" s="12">
        <f t="shared" si="32"/>
        <v>0.17119096509240248</v>
      </c>
      <c r="P89" s="12">
        <f t="shared" si="33"/>
        <v>0.11852156057494867</v>
      </c>
      <c r="Q89" s="12">
        <f t="shared" si="34"/>
        <v>0.08946611909650924</v>
      </c>
      <c r="R89" s="12">
        <f t="shared" si="35"/>
        <v>0.01268993839835729</v>
      </c>
      <c r="S89" s="6">
        <v>2708</v>
      </c>
      <c r="T89" s="6">
        <v>5237</v>
      </c>
      <c r="U89" s="6">
        <v>11722</v>
      </c>
      <c r="V89" s="6">
        <v>9949</v>
      </c>
      <c r="W89" s="6">
        <v>8337</v>
      </c>
      <c r="X89" s="6">
        <v>5772</v>
      </c>
      <c r="Y89" s="6">
        <v>4357</v>
      </c>
      <c r="Z89" s="6">
        <v>618</v>
      </c>
      <c r="AA89" s="6">
        <v>48700</v>
      </c>
      <c r="AC89" s="6">
        <v>33</v>
      </c>
      <c r="AD89" s="6">
        <v>30</v>
      </c>
      <c r="AE89" s="6">
        <v>51</v>
      </c>
      <c r="AF89" s="6">
        <v>23</v>
      </c>
      <c r="AG89" s="6">
        <v>12</v>
      </c>
      <c r="AH89" s="6">
        <v>71</v>
      </c>
      <c r="AI89" s="6">
        <v>18</v>
      </c>
      <c r="AJ89" s="6">
        <v>-1</v>
      </c>
      <c r="AK89" s="6">
        <f t="shared" si="46"/>
        <v>237</v>
      </c>
      <c r="AL89" s="6"/>
      <c r="AM89">
        <v>8</v>
      </c>
      <c r="AN89">
        <v>3</v>
      </c>
      <c r="AO89">
        <v>-18</v>
      </c>
      <c r="AP89">
        <v>-15</v>
      </c>
      <c r="AQ89">
        <v>8</v>
      </c>
      <c r="AR89">
        <v>7</v>
      </c>
      <c r="AS89">
        <v>-7</v>
      </c>
      <c r="AT89">
        <v>4</v>
      </c>
      <c r="AU89">
        <f t="shared" si="47"/>
        <v>-10</v>
      </c>
      <c r="AV89">
        <f t="shared" si="36"/>
        <v>-8</v>
      </c>
      <c r="AW89">
        <f t="shared" si="37"/>
        <v>-3</v>
      </c>
      <c r="AX89">
        <f t="shared" si="38"/>
        <v>18</v>
      </c>
      <c r="AY89">
        <f t="shared" si="39"/>
        <v>15</v>
      </c>
      <c r="AZ89">
        <f t="shared" si="40"/>
        <v>-8</v>
      </c>
      <c r="BA89">
        <f t="shared" si="41"/>
        <v>-7</v>
      </c>
      <c r="BB89">
        <f t="shared" si="42"/>
        <v>7</v>
      </c>
      <c r="BC89">
        <f t="shared" si="43"/>
        <v>-4</v>
      </c>
      <c r="BD89">
        <f t="shared" si="44"/>
        <v>10</v>
      </c>
      <c r="BF89" s="13">
        <f t="shared" si="48"/>
        <v>247</v>
      </c>
      <c r="BG89" s="145">
        <v>306266.016</v>
      </c>
      <c r="BH89" s="146">
        <f t="shared" si="45"/>
        <v>76566.504</v>
      </c>
      <c r="BI89" s="147">
        <f t="shared" si="49"/>
        <v>1837596.096</v>
      </c>
      <c r="BJ89" s="40">
        <f t="shared" si="50"/>
        <v>459399.024</v>
      </c>
      <c r="BK89" s="38">
        <f t="shared" si="53"/>
        <v>0.8</v>
      </c>
      <c r="BL89" s="39">
        <f t="shared" si="51"/>
        <v>0.2</v>
      </c>
      <c r="BM89" s="150">
        <f t="shared" si="52"/>
        <v>382832.52</v>
      </c>
    </row>
    <row r="90" spans="1:65" ht="12.75">
      <c r="A90" s="3" t="s">
        <v>426</v>
      </c>
      <c r="B90" s="3" t="s">
        <v>415</v>
      </c>
      <c r="C90" s="2" t="s">
        <v>97</v>
      </c>
      <c r="D90" s="3" t="s">
        <v>339</v>
      </c>
      <c r="E90" s="6">
        <v>58274</v>
      </c>
      <c r="F90" s="5">
        <v>10.178897532242168</v>
      </c>
      <c r="G90" s="26">
        <v>392</v>
      </c>
      <c r="H90" s="6">
        <v>587</v>
      </c>
      <c r="I90" s="21">
        <v>190</v>
      </c>
      <c r="K90" s="12">
        <f t="shared" si="28"/>
        <v>0.014054295226001304</v>
      </c>
      <c r="L90" s="12">
        <f t="shared" si="29"/>
        <v>0.09853450938669046</v>
      </c>
      <c r="M90" s="12">
        <f t="shared" si="30"/>
        <v>0.2489274805230463</v>
      </c>
      <c r="N90" s="12">
        <f t="shared" si="31"/>
        <v>0.24784638089027697</v>
      </c>
      <c r="O90" s="12">
        <f t="shared" si="32"/>
        <v>0.1732161856059306</v>
      </c>
      <c r="P90" s="12">
        <f t="shared" si="33"/>
        <v>0.11823454713937605</v>
      </c>
      <c r="Q90" s="12">
        <f t="shared" si="34"/>
        <v>0.0867796959192779</v>
      </c>
      <c r="R90" s="12">
        <f t="shared" si="35"/>
        <v>0.01240690530940042</v>
      </c>
      <c r="S90" s="6">
        <v>819</v>
      </c>
      <c r="T90" s="6">
        <v>5742</v>
      </c>
      <c r="U90" s="6">
        <v>14506</v>
      </c>
      <c r="V90" s="6">
        <v>14443</v>
      </c>
      <c r="W90" s="6">
        <v>10094</v>
      </c>
      <c r="X90" s="6">
        <v>6890</v>
      </c>
      <c r="Y90" s="6">
        <v>5057</v>
      </c>
      <c r="Z90" s="6">
        <v>723</v>
      </c>
      <c r="AA90" s="6">
        <v>58274</v>
      </c>
      <c r="AC90" s="6">
        <v>17</v>
      </c>
      <c r="AD90" s="6">
        <v>29</v>
      </c>
      <c r="AE90" s="6">
        <v>166</v>
      </c>
      <c r="AF90" s="6">
        <v>89</v>
      </c>
      <c r="AG90" s="6">
        <v>38</v>
      </c>
      <c r="AH90" s="6">
        <v>21</v>
      </c>
      <c r="AI90" s="6">
        <v>17</v>
      </c>
      <c r="AJ90" s="6">
        <v>15</v>
      </c>
      <c r="AK90" s="6">
        <f t="shared" si="46"/>
        <v>392</v>
      </c>
      <c r="AL90" s="6"/>
      <c r="AM90">
        <v>1</v>
      </c>
      <c r="AN90">
        <v>45</v>
      </c>
      <c r="AO90">
        <v>10</v>
      </c>
      <c r="AP90">
        <v>18</v>
      </c>
      <c r="AQ90">
        <v>5</v>
      </c>
      <c r="AR90">
        <v>-7</v>
      </c>
      <c r="AS90">
        <v>-7</v>
      </c>
      <c r="AT90">
        <v>-1</v>
      </c>
      <c r="AU90">
        <f t="shared" si="47"/>
        <v>64</v>
      </c>
      <c r="AV90">
        <f t="shared" si="36"/>
        <v>-1</v>
      </c>
      <c r="AW90">
        <f t="shared" si="37"/>
        <v>-45</v>
      </c>
      <c r="AX90">
        <f t="shared" si="38"/>
        <v>-10</v>
      </c>
      <c r="AY90">
        <f t="shared" si="39"/>
        <v>-18</v>
      </c>
      <c r="AZ90">
        <f t="shared" si="40"/>
        <v>-5</v>
      </c>
      <c r="BA90">
        <f t="shared" si="41"/>
        <v>7</v>
      </c>
      <c r="BB90">
        <f t="shared" si="42"/>
        <v>7</v>
      </c>
      <c r="BC90">
        <f t="shared" si="43"/>
        <v>1</v>
      </c>
      <c r="BD90">
        <f t="shared" si="44"/>
        <v>-64</v>
      </c>
      <c r="BF90" s="13">
        <f t="shared" si="48"/>
        <v>328</v>
      </c>
      <c r="BG90" s="145">
        <v>415262.944</v>
      </c>
      <c r="BH90" s="146">
        <f t="shared" si="45"/>
        <v>103815.736</v>
      </c>
      <c r="BI90" s="147">
        <f t="shared" si="49"/>
        <v>2491577.664</v>
      </c>
      <c r="BJ90" s="40">
        <f t="shared" si="50"/>
        <v>622894.416</v>
      </c>
      <c r="BK90" s="38">
        <f t="shared" si="53"/>
        <v>0.8</v>
      </c>
      <c r="BL90" s="39">
        <f t="shared" si="51"/>
        <v>0.2</v>
      </c>
      <c r="BM90" s="150">
        <f t="shared" si="52"/>
        <v>519078.68000000005</v>
      </c>
    </row>
    <row r="91" spans="1:65" ht="12.75">
      <c r="A91" s="3" t="s">
        <v>423</v>
      </c>
      <c r="B91" s="3" t="s">
        <v>410</v>
      </c>
      <c r="C91" s="2" t="s">
        <v>98</v>
      </c>
      <c r="D91" s="3" t="s">
        <v>340</v>
      </c>
      <c r="E91" s="6">
        <v>65942</v>
      </c>
      <c r="F91" s="5">
        <v>7.0068219196745725</v>
      </c>
      <c r="G91" s="26">
        <v>584</v>
      </c>
      <c r="H91" s="6">
        <v>1259</v>
      </c>
      <c r="I91" s="21">
        <v>170</v>
      </c>
      <c r="K91" s="12">
        <f t="shared" si="28"/>
        <v>0.3935428103484881</v>
      </c>
      <c r="L91" s="12">
        <f t="shared" si="29"/>
        <v>0.20413393588304873</v>
      </c>
      <c r="M91" s="12">
        <f t="shared" si="30"/>
        <v>0.23889175335901247</v>
      </c>
      <c r="N91" s="12">
        <f t="shared" si="31"/>
        <v>0.09177762275939462</v>
      </c>
      <c r="O91" s="12">
        <f t="shared" si="32"/>
        <v>0.046783537047708594</v>
      </c>
      <c r="P91" s="12">
        <f t="shared" si="33"/>
        <v>0.016256710442510085</v>
      </c>
      <c r="Q91" s="12">
        <f t="shared" si="34"/>
        <v>0.007779563859148949</v>
      </c>
      <c r="R91" s="12">
        <f t="shared" si="35"/>
        <v>0.0008340663006884838</v>
      </c>
      <c r="S91" s="6">
        <v>25951</v>
      </c>
      <c r="T91" s="6">
        <v>13461</v>
      </c>
      <c r="U91" s="6">
        <v>15753</v>
      </c>
      <c r="V91" s="6">
        <v>6052</v>
      </c>
      <c r="W91" s="6">
        <v>3085</v>
      </c>
      <c r="X91" s="6">
        <v>1072</v>
      </c>
      <c r="Y91" s="6">
        <v>513</v>
      </c>
      <c r="Z91" s="6">
        <v>55</v>
      </c>
      <c r="AA91" s="6">
        <v>65942</v>
      </c>
      <c r="AC91" s="6">
        <v>352</v>
      </c>
      <c r="AD91" s="6">
        <v>136</v>
      </c>
      <c r="AE91" s="6">
        <v>-13</v>
      </c>
      <c r="AF91" s="6">
        <v>60</v>
      </c>
      <c r="AG91" s="6">
        <v>35</v>
      </c>
      <c r="AH91" s="6">
        <v>15</v>
      </c>
      <c r="AI91" s="6">
        <v>2</v>
      </c>
      <c r="AJ91" s="6">
        <v>-3</v>
      </c>
      <c r="AK91" s="6">
        <f t="shared" si="46"/>
        <v>584</v>
      </c>
      <c r="AL91" s="6"/>
      <c r="AM91">
        <v>17</v>
      </c>
      <c r="AN91">
        <v>-15</v>
      </c>
      <c r="AO91">
        <v>-2</v>
      </c>
      <c r="AP91">
        <v>-17</v>
      </c>
      <c r="AQ91">
        <v>9</v>
      </c>
      <c r="AR91">
        <v>-3</v>
      </c>
      <c r="AS91">
        <v>2</v>
      </c>
      <c r="AT91">
        <v>0</v>
      </c>
      <c r="AU91">
        <f t="shared" si="47"/>
        <v>-9</v>
      </c>
      <c r="AV91">
        <f t="shared" si="36"/>
        <v>-17</v>
      </c>
      <c r="AW91">
        <f t="shared" si="37"/>
        <v>15</v>
      </c>
      <c r="AX91">
        <f t="shared" si="38"/>
        <v>2</v>
      </c>
      <c r="AY91">
        <f t="shared" si="39"/>
        <v>17</v>
      </c>
      <c r="AZ91">
        <f t="shared" si="40"/>
        <v>-9</v>
      </c>
      <c r="BA91">
        <f t="shared" si="41"/>
        <v>3</v>
      </c>
      <c r="BB91">
        <f t="shared" si="42"/>
        <v>-2</v>
      </c>
      <c r="BC91">
        <f t="shared" si="43"/>
        <v>0</v>
      </c>
      <c r="BD91">
        <f t="shared" si="44"/>
        <v>9</v>
      </c>
      <c r="BF91" s="13">
        <f t="shared" si="48"/>
        <v>593</v>
      </c>
      <c r="BG91" s="145">
        <v>529377.0986666668</v>
      </c>
      <c r="BH91" s="146">
        <f t="shared" si="45"/>
        <v>132344.2746666667</v>
      </c>
      <c r="BI91" s="147">
        <f t="shared" si="49"/>
        <v>3176262.5920000006</v>
      </c>
      <c r="BJ91" s="40">
        <f t="shared" si="50"/>
        <v>794065.6480000002</v>
      </c>
      <c r="BK91" s="38">
        <f t="shared" si="53"/>
        <v>0.8</v>
      </c>
      <c r="BL91" s="39">
        <f t="shared" si="51"/>
        <v>0.2</v>
      </c>
      <c r="BM91" s="150">
        <f t="shared" si="52"/>
        <v>661721.3733333335</v>
      </c>
    </row>
    <row r="92" spans="1:65" ht="12.75">
      <c r="A92" s="3" t="s">
        <v>433</v>
      </c>
      <c r="B92" s="3" t="s">
        <v>410</v>
      </c>
      <c r="C92" s="2" t="s">
        <v>99</v>
      </c>
      <c r="D92" s="3" t="s">
        <v>340</v>
      </c>
      <c r="E92" s="6">
        <v>37143</v>
      </c>
      <c r="F92" s="5">
        <v>6.624496193692039</v>
      </c>
      <c r="G92" s="26">
        <v>274</v>
      </c>
      <c r="H92" s="6">
        <v>687</v>
      </c>
      <c r="I92" s="21">
        <v>100</v>
      </c>
      <c r="K92" s="12">
        <f t="shared" si="28"/>
        <v>0.24626443744447138</v>
      </c>
      <c r="L92" s="12">
        <f t="shared" si="29"/>
        <v>0.2717604932288722</v>
      </c>
      <c r="M92" s="12">
        <f t="shared" si="30"/>
        <v>0.15968015507632663</v>
      </c>
      <c r="N92" s="12">
        <f t="shared" si="31"/>
        <v>0.12853027488355814</v>
      </c>
      <c r="O92" s="12">
        <f t="shared" si="32"/>
        <v>0.09528040276768167</v>
      </c>
      <c r="P92" s="12">
        <f t="shared" si="33"/>
        <v>0.05947284818135315</v>
      </c>
      <c r="Q92" s="12">
        <f t="shared" si="34"/>
        <v>0.03545755593247718</v>
      </c>
      <c r="R92" s="12">
        <f t="shared" si="35"/>
        <v>0.003553832485259672</v>
      </c>
      <c r="S92" s="6">
        <v>9147</v>
      </c>
      <c r="T92" s="6">
        <v>10094</v>
      </c>
      <c r="U92" s="6">
        <v>5931</v>
      </c>
      <c r="V92" s="6">
        <v>4774</v>
      </c>
      <c r="W92" s="6">
        <v>3539</v>
      </c>
      <c r="X92" s="6">
        <v>2209</v>
      </c>
      <c r="Y92" s="6">
        <v>1317</v>
      </c>
      <c r="Z92" s="6">
        <v>132</v>
      </c>
      <c r="AA92" s="6">
        <v>37143</v>
      </c>
      <c r="AC92" s="6">
        <v>18</v>
      </c>
      <c r="AD92" s="6">
        <v>56</v>
      </c>
      <c r="AE92" s="6">
        <v>128</v>
      </c>
      <c r="AF92" s="6">
        <v>14</v>
      </c>
      <c r="AG92" s="6">
        <v>15</v>
      </c>
      <c r="AH92" s="6">
        <v>30</v>
      </c>
      <c r="AI92" s="6">
        <v>9</v>
      </c>
      <c r="AJ92" s="6">
        <v>4</v>
      </c>
      <c r="AK92" s="6">
        <f t="shared" si="46"/>
        <v>274</v>
      </c>
      <c r="AL92" s="6"/>
      <c r="AM92">
        <v>-39</v>
      </c>
      <c r="AN92">
        <v>-35</v>
      </c>
      <c r="AO92">
        <v>38</v>
      </c>
      <c r="AP92">
        <v>7</v>
      </c>
      <c r="AQ92">
        <v>-4</v>
      </c>
      <c r="AR92">
        <v>0</v>
      </c>
      <c r="AS92">
        <v>-15</v>
      </c>
      <c r="AT92">
        <v>1</v>
      </c>
      <c r="AU92">
        <f t="shared" si="47"/>
        <v>-47</v>
      </c>
      <c r="AV92">
        <f t="shared" si="36"/>
        <v>39</v>
      </c>
      <c r="AW92">
        <f t="shared" si="37"/>
        <v>35</v>
      </c>
      <c r="AX92">
        <f t="shared" si="38"/>
        <v>-38</v>
      </c>
      <c r="AY92">
        <f t="shared" si="39"/>
        <v>-7</v>
      </c>
      <c r="AZ92">
        <f t="shared" si="40"/>
        <v>4</v>
      </c>
      <c r="BA92">
        <f t="shared" si="41"/>
        <v>0</v>
      </c>
      <c r="BB92">
        <f t="shared" si="42"/>
        <v>15</v>
      </c>
      <c r="BC92">
        <f t="shared" si="43"/>
        <v>-1</v>
      </c>
      <c r="BD92">
        <f t="shared" si="44"/>
        <v>47</v>
      </c>
      <c r="BF92" s="13">
        <f t="shared" si="48"/>
        <v>321</v>
      </c>
      <c r="BG92" s="145">
        <v>355007.6</v>
      </c>
      <c r="BH92" s="146">
        <f t="shared" si="45"/>
        <v>88751.9</v>
      </c>
      <c r="BI92" s="147">
        <f t="shared" si="49"/>
        <v>2130045.5999999996</v>
      </c>
      <c r="BJ92" s="40">
        <f t="shared" si="50"/>
        <v>532511.3999999999</v>
      </c>
      <c r="BK92" s="38">
        <f t="shared" si="53"/>
        <v>0.8</v>
      </c>
      <c r="BL92" s="39">
        <f t="shared" si="51"/>
        <v>0.2</v>
      </c>
      <c r="BM92" s="150">
        <f t="shared" si="52"/>
        <v>443759.5</v>
      </c>
    </row>
    <row r="93" spans="1:65" ht="12.75">
      <c r="A93" s="3"/>
      <c r="B93" s="3" t="s">
        <v>417</v>
      </c>
      <c r="C93" s="2" t="s">
        <v>100</v>
      </c>
      <c r="D93" s="3" t="s">
        <v>347</v>
      </c>
      <c r="E93" s="6">
        <v>149789</v>
      </c>
      <c r="F93" s="5">
        <v>6.120092238533024</v>
      </c>
      <c r="G93" s="26">
        <v>604</v>
      </c>
      <c r="H93" s="6">
        <v>2091</v>
      </c>
      <c r="I93" s="21">
        <v>40</v>
      </c>
      <c r="K93" s="12">
        <f t="shared" si="28"/>
        <v>0.2631768687954389</v>
      </c>
      <c r="L93" s="12">
        <f t="shared" si="29"/>
        <v>0.23157241185934882</v>
      </c>
      <c r="M93" s="12">
        <f t="shared" si="30"/>
        <v>0.19543491177589808</v>
      </c>
      <c r="N93" s="12">
        <f t="shared" si="31"/>
        <v>0.15129281856478113</v>
      </c>
      <c r="O93" s="12">
        <f t="shared" si="32"/>
        <v>0.09564120195742011</v>
      </c>
      <c r="P93" s="12">
        <f t="shared" si="33"/>
        <v>0.041705332167248595</v>
      </c>
      <c r="Q93" s="12">
        <f t="shared" si="34"/>
        <v>0.019520792581564736</v>
      </c>
      <c r="R93" s="12">
        <f t="shared" si="35"/>
        <v>0.0016556622982996081</v>
      </c>
      <c r="S93" s="6">
        <v>39421</v>
      </c>
      <c r="T93" s="6">
        <v>34687</v>
      </c>
      <c r="U93" s="6">
        <v>29274</v>
      </c>
      <c r="V93" s="6">
        <v>22662</v>
      </c>
      <c r="W93" s="6">
        <v>14326</v>
      </c>
      <c r="X93" s="6">
        <v>6247</v>
      </c>
      <c r="Y93" s="6">
        <v>2924</v>
      </c>
      <c r="Z93" s="6">
        <v>248</v>
      </c>
      <c r="AA93" s="6">
        <v>149789</v>
      </c>
      <c r="AC93" s="6">
        <v>147</v>
      </c>
      <c r="AD93" s="6">
        <v>147</v>
      </c>
      <c r="AE93" s="6">
        <v>67</v>
      </c>
      <c r="AF93" s="6">
        <v>141</v>
      </c>
      <c r="AG93" s="6">
        <v>62</v>
      </c>
      <c r="AH93" s="6">
        <v>29</v>
      </c>
      <c r="AI93" s="6">
        <v>2</v>
      </c>
      <c r="AJ93" s="6">
        <v>9</v>
      </c>
      <c r="AK93" s="6">
        <f t="shared" si="46"/>
        <v>604</v>
      </c>
      <c r="AL93" s="6"/>
      <c r="AM93">
        <v>-98</v>
      </c>
      <c r="AN93">
        <v>-49</v>
      </c>
      <c r="AO93">
        <v>-37</v>
      </c>
      <c r="AP93">
        <v>-6</v>
      </c>
      <c r="AQ93">
        <v>-15</v>
      </c>
      <c r="AR93">
        <v>-14</v>
      </c>
      <c r="AS93">
        <v>-12</v>
      </c>
      <c r="AT93">
        <v>-1</v>
      </c>
      <c r="AU93">
        <f t="shared" si="47"/>
        <v>-232</v>
      </c>
      <c r="AV93">
        <f t="shared" si="36"/>
        <v>98</v>
      </c>
      <c r="AW93">
        <f t="shared" si="37"/>
        <v>49</v>
      </c>
      <c r="AX93">
        <f t="shared" si="38"/>
        <v>37</v>
      </c>
      <c r="AY93">
        <f t="shared" si="39"/>
        <v>6</v>
      </c>
      <c r="AZ93">
        <f t="shared" si="40"/>
        <v>15</v>
      </c>
      <c r="BA93">
        <f t="shared" si="41"/>
        <v>14</v>
      </c>
      <c r="BB93">
        <f t="shared" si="42"/>
        <v>12</v>
      </c>
      <c r="BC93">
        <f t="shared" si="43"/>
        <v>1</v>
      </c>
      <c r="BD93">
        <f t="shared" si="44"/>
        <v>232</v>
      </c>
      <c r="BF93" s="13">
        <f t="shared" si="48"/>
        <v>836</v>
      </c>
      <c r="BG93" s="145">
        <v>1086291.2733333332</v>
      </c>
      <c r="BH93" s="146" t="str">
        <f t="shared" si="45"/>
        <v>0</v>
      </c>
      <c r="BI93" s="147">
        <f t="shared" si="49"/>
        <v>6517747.639999999</v>
      </c>
      <c r="BJ93" s="40">
        <f t="shared" si="50"/>
        <v>0</v>
      </c>
      <c r="BK93" s="38" t="str">
        <f t="shared" si="53"/>
        <v>100%</v>
      </c>
      <c r="BL93" s="39" t="str">
        <f t="shared" si="51"/>
        <v>0%</v>
      </c>
      <c r="BM93" s="150">
        <f t="shared" si="52"/>
        <v>1086291.2733333332</v>
      </c>
    </row>
    <row r="94" spans="1:65" ht="12.75">
      <c r="A94" s="3" t="s">
        <v>429</v>
      </c>
      <c r="B94" s="3" t="s">
        <v>421</v>
      </c>
      <c r="C94" s="2" t="s">
        <v>101</v>
      </c>
      <c r="D94" s="3" t="s">
        <v>346</v>
      </c>
      <c r="E94" s="6">
        <v>48299</v>
      </c>
      <c r="F94" s="5">
        <v>5.795741125420674</v>
      </c>
      <c r="G94" s="26">
        <v>314</v>
      </c>
      <c r="H94" s="6">
        <v>640</v>
      </c>
      <c r="I94" s="21">
        <v>130</v>
      </c>
      <c r="K94" s="12">
        <f t="shared" si="28"/>
        <v>0.359572661959875</v>
      </c>
      <c r="L94" s="12">
        <f t="shared" si="29"/>
        <v>0.21495269053189506</v>
      </c>
      <c r="M94" s="12">
        <f t="shared" si="30"/>
        <v>0.1623429056502205</v>
      </c>
      <c r="N94" s="12">
        <f t="shared" si="31"/>
        <v>0.11606865566574877</v>
      </c>
      <c r="O94" s="12">
        <f t="shared" si="32"/>
        <v>0.08060208285885836</v>
      </c>
      <c r="P94" s="12">
        <f t="shared" si="33"/>
        <v>0.04219549058986728</v>
      </c>
      <c r="Q94" s="12">
        <f t="shared" si="34"/>
        <v>0.022422824489119857</v>
      </c>
      <c r="R94" s="12">
        <f t="shared" si="35"/>
        <v>0.0018426882544152054</v>
      </c>
      <c r="S94" s="6">
        <v>17367</v>
      </c>
      <c r="T94" s="6">
        <v>10382</v>
      </c>
      <c r="U94" s="6">
        <v>7841</v>
      </c>
      <c r="V94" s="6">
        <v>5606</v>
      </c>
      <c r="W94" s="6">
        <v>3893</v>
      </c>
      <c r="X94" s="6">
        <v>2038</v>
      </c>
      <c r="Y94" s="6">
        <v>1083</v>
      </c>
      <c r="Z94" s="6">
        <v>89</v>
      </c>
      <c r="AA94" s="6">
        <v>48299</v>
      </c>
      <c r="AC94" s="6">
        <v>12</v>
      </c>
      <c r="AD94" s="6">
        <v>173</v>
      </c>
      <c r="AE94" s="6">
        <v>76</v>
      </c>
      <c r="AF94" s="6">
        <v>23</v>
      </c>
      <c r="AG94" s="6">
        <v>13</v>
      </c>
      <c r="AH94" s="6">
        <v>15</v>
      </c>
      <c r="AI94" s="6">
        <v>3</v>
      </c>
      <c r="AJ94" s="6">
        <v>-1</v>
      </c>
      <c r="AK94" s="6">
        <f t="shared" si="46"/>
        <v>314</v>
      </c>
      <c r="AL94" s="6"/>
      <c r="AM94">
        <v>-46</v>
      </c>
      <c r="AN94">
        <v>0</v>
      </c>
      <c r="AO94">
        <v>-20</v>
      </c>
      <c r="AP94">
        <v>0</v>
      </c>
      <c r="AQ94">
        <v>1</v>
      </c>
      <c r="AR94">
        <v>-2</v>
      </c>
      <c r="AS94">
        <v>-2</v>
      </c>
      <c r="AT94">
        <v>-2</v>
      </c>
      <c r="AU94">
        <f t="shared" si="47"/>
        <v>-71</v>
      </c>
      <c r="AV94">
        <f t="shared" si="36"/>
        <v>46</v>
      </c>
      <c r="AW94">
        <f t="shared" si="37"/>
        <v>0</v>
      </c>
      <c r="AX94">
        <f t="shared" si="38"/>
        <v>20</v>
      </c>
      <c r="AY94">
        <f t="shared" si="39"/>
        <v>0</v>
      </c>
      <c r="AZ94">
        <f t="shared" si="40"/>
        <v>-1</v>
      </c>
      <c r="BA94">
        <f t="shared" si="41"/>
        <v>2</v>
      </c>
      <c r="BB94">
        <f t="shared" si="42"/>
        <v>2</v>
      </c>
      <c r="BC94">
        <f t="shared" si="43"/>
        <v>2</v>
      </c>
      <c r="BD94">
        <f t="shared" si="44"/>
        <v>71</v>
      </c>
      <c r="BF94" s="13">
        <f t="shared" si="48"/>
        <v>385</v>
      </c>
      <c r="BG94" s="145">
        <v>381233.38666666666</v>
      </c>
      <c r="BH94" s="146">
        <f t="shared" si="45"/>
        <v>95308.34666666666</v>
      </c>
      <c r="BI94" s="147">
        <f t="shared" si="49"/>
        <v>2287400.32</v>
      </c>
      <c r="BJ94" s="40">
        <f t="shared" si="50"/>
        <v>571850.08</v>
      </c>
      <c r="BK94" s="38">
        <f t="shared" si="53"/>
        <v>0.8</v>
      </c>
      <c r="BL94" s="39">
        <f t="shared" si="51"/>
        <v>0.2</v>
      </c>
      <c r="BM94" s="150">
        <f t="shared" si="52"/>
        <v>476541.73333333334</v>
      </c>
    </row>
    <row r="95" spans="1:65" ht="12.75">
      <c r="A95" s="3" t="s">
        <v>437</v>
      </c>
      <c r="B95" s="3" t="s">
        <v>406</v>
      </c>
      <c r="C95" s="2" t="s">
        <v>102</v>
      </c>
      <c r="D95" s="3" t="s">
        <v>344</v>
      </c>
      <c r="E95" s="6">
        <v>47389</v>
      </c>
      <c r="F95" s="5">
        <v>8.259239093759653</v>
      </c>
      <c r="G95" s="26">
        <v>108</v>
      </c>
      <c r="H95" s="6">
        <v>458</v>
      </c>
      <c r="I95" s="21">
        <v>130</v>
      </c>
      <c r="K95" s="12">
        <f t="shared" si="28"/>
        <v>0.16959631982105552</v>
      </c>
      <c r="L95" s="12">
        <f t="shared" si="29"/>
        <v>0.26715060457068096</v>
      </c>
      <c r="M95" s="12">
        <f t="shared" si="30"/>
        <v>0.2231319504526367</v>
      </c>
      <c r="N95" s="12">
        <f t="shared" si="31"/>
        <v>0.17894448078668046</v>
      </c>
      <c r="O95" s="12">
        <f t="shared" si="32"/>
        <v>0.0927641435776235</v>
      </c>
      <c r="P95" s="12">
        <f t="shared" si="33"/>
        <v>0.04321678026546245</v>
      </c>
      <c r="Q95" s="12">
        <f t="shared" si="34"/>
        <v>0.023359851442317836</v>
      </c>
      <c r="R95" s="12">
        <f t="shared" si="35"/>
        <v>0.0018358690835425942</v>
      </c>
      <c r="S95" s="6">
        <v>8037</v>
      </c>
      <c r="T95" s="6">
        <v>12660</v>
      </c>
      <c r="U95" s="6">
        <v>10574</v>
      </c>
      <c r="V95" s="6">
        <v>8480</v>
      </c>
      <c r="W95" s="6">
        <v>4396</v>
      </c>
      <c r="X95" s="6">
        <v>2048</v>
      </c>
      <c r="Y95" s="6">
        <v>1107</v>
      </c>
      <c r="Z95" s="6">
        <v>87</v>
      </c>
      <c r="AA95" s="6">
        <v>47389</v>
      </c>
      <c r="AC95" s="6">
        <v>-38</v>
      </c>
      <c r="AD95" s="6">
        <v>35</v>
      </c>
      <c r="AE95" s="6">
        <v>55</v>
      </c>
      <c r="AF95" s="6">
        <v>22</v>
      </c>
      <c r="AG95" s="6">
        <v>14</v>
      </c>
      <c r="AH95" s="6">
        <v>9</v>
      </c>
      <c r="AI95" s="6">
        <v>10</v>
      </c>
      <c r="AJ95" s="6">
        <v>1</v>
      </c>
      <c r="AK95" s="6">
        <f t="shared" si="46"/>
        <v>108</v>
      </c>
      <c r="AL95" s="6"/>
      <c r="AM95">
        <v>-49</v>
      </c>
      <c r="AN95">
        <v>5</v>
      </c>
      <c r="AO95">
        <v>10</v>
      </c>
      <c r="AP95">
        <v>10</v>
      </c>
      <c r="AQ95">
        <v>-19</v>
      </c>
      <c r="AR95">
        <v>-3</v>
      </c>
      <c r="AS95">
        <v>-1</v>
      </c>
      <c r="AT95">
        <v>-1</v>
      </c>
      <c r="AU95">
        <f t="shared" si="47"/>
        <v>-48</v>
      </c>
      <c r="AV95">
        <f t="shared" si="36"/>
        <v>49</v>
      </c>
      <c r="AW95">
        <f t="shared" si="37"/>
        <v>-5</v>
      </c>
      <c r="AX95">
        <f t="shared" si="38"/>
        <v>-10</v>
      </c>
      <c r="AY95">
        <f t="shared" si="39"/>
        <v>-10</v>
      </c>
      <c r="AZ95">
        <f t="shared" si="40"/>
        <v>19</v>
      </c>
      <c r="BA95">
        <f t="shared" si="41"/>
        <v>3</v>
      </c>
      <c r="BB95">
        <f t="shared" si="42"/>
        <v>1</v>
      </c>
      <c r="BC95">
        <f t="shared" si="43"/>
        <v>1</v>
      </c>
      <c r="BD95">
        <f t="shared" si="44"/>
        <v>48</v>
      </c>
      <c r="BF95" s="13">
        <f t="shared" si="48"/>
        <v>156</v>
      </c>
      <c r="BG95" s="145">
        <v>187290.49599999998</v>
      </c>
      <c r="BH95" s="146">
        <f t="shared" si="45"/>
        <v>46822.623999999996</v>
      </c>
      <c r="BI95" s="147">
        <f t="shared" si="49"/>
        <v>1123742.9759999998</v>
      </c>
      <c r="BJ95" s="40">
        <f t="shared" si="50"/>
        <v>280935.74399999995</v>
      </c>
      <c r="BK95" s="38">
        <f t="shared" si="53"/>
        <v>0.8</v>
      </c>
      <c r="BL95" s="39">
        <f t="shared" si="51"/>
        <v>0.2</v>
      </c>
      <c r="BM95" s="150">
        <f t="shared" si="52"/>
        <v>234113.12</v>
      </c>
    </row>
    <row r="96" spans="1:65" ht="12.75">
      <c r="A96" s="3" t="s">
        <v>419</v>
      </c>
      <c r="B96" s="3" t="s">
        <v>406</v>
      </c>
      <c r="C96" s="2" t="s">
        <v>103</v>
      </c>
      <c r="D96" s="3" t="s">
        <v>344</v>
      </c>
      <c r="E96" s="6">
        <v>52232</v>
      </c>
      <c r="F96" s="5">
        <v>8.546644577188726</v>
      </c>
      <c r="G96" s="26">
        <v>408</v>
      </c>
      <c r="H96" s="6">
        <v>389</v>
      </c>
      <c r="I96" s="21">
        <v>260</v>
      </c>
      <c r="K96" s="12">
        <f t="shared" si="28"/>
        <v>0.08402894777148108</v>
      </c>
      <c r="L96" s="12">
        <f t="shared" si="29"/>
        <v>0.20809082554755706</v>
      </c>
      <c r="M96" s="12">
        <f t="shared" si="30"/>
        <v>0.3248391790473273</v>
      </c>
      <c r="N96" s="12">
        <f t="shared" si="31"/>
        <v>0.17839638535763516</v>
      </c>
      <c r="O96" s="12">
        <f t="shared" si="32"/>
        <v>0.13110736713126053</v>
      </c>
      <c r="P96" s="12">
        <f t="shared" si="33"/>
        <v>0.05400903660591209</v>
      </c>
      <c r="Q96" s="12">
        <f t="shared" si="34"/>
        <v>0.01908791545412774</v>
      </c>
      <c r="R96" s="12">
        <f t="shared" si="35"/>
        <v>0.00044034308469903505</v>
      </c>
      <c r="S96" s="6">
        <v>4389</v>
      </c>
      <c r="T96" s="6">
        <v>10869</v>
      </c>
      <c r="U96" s="6">
        <v>16967</v>
      </c>
      <c r="V96" s="6">
        <v>9318</v>
      </c>
      <c r="W96" s="6">
        <v>6848</v>
      </c>
      <c r="X96" s="6">
        <v>2821</v>
      </c>
      <c r="Y96" s="6">
        <v>997</v>
      </c>
      <c r="Z96" s="6">
        <v>23</v>
      </c>
      <c r="AA96" s="6">
        <v>52232</v>
      </c>
      <c r="AC96" s="6">
        <v>-25</v>
      </c>
      <c r="AD96" s="6">
        <v>244</v>
      </c>
      <c r="AE96" s="6">
        <v>136</v>
      </c>
      <c r="AF96" s="6">
        <v>41</v>
      </c>
      <c r="AG96" s="6">
        <v>14</v>
      </c>
      <c r="AH96" s="6">
        <v>-3</v>
      </c>
      <c r="AI96" s="6">
        <v>1</v>
      </c>
      <c r="AJ96" s="6">
        <v>0</v>
      </c>
      <c r="AK96" s="6">
        <f t="shared" si="46"/>
        <v>408</v>
      </c>
      <c r="AL96" s="6"/>
      <c r="AM96">
        <v>-54</v>
      </c>
      <c r="AN96">
        <v>-16</v>
      </c>
      <c r="AO96">
        <v>-5</v>
      </c>
      <c r="AP96">
        <v>3</v>
      </c>
      <c r="AQ96">
        <v>11</v>
      </c>
      <c r="AR96">
        <v>-3</v>
      </c>
      <c r="AS96">
        <v>3</v>
      </c>
      <c r="AT96">
        <v>0</v>
      </c>
      <c r="AU96">
        <f t="shared" si="47"/>
        <v>-61</v>
      </c>
      <c r="AV96">
        <f t="shared" si="36"/>
        <v>54</v>
      </c>
      <c r="AW96">
        <f t="shared" si="37"/>
        <v>16</v>
      </c>
      <c r="AX96">
        <f t="shared" si="38"/>
        <v>5</v>
      </c>
      <c r="AY96">
        <f t="shared" si="39"/>
        <v>-3</v>
      </c>
      <c r="AZ96">
        <f t="shared" si="40"/>
        <v>-11</v>
      </c>
      <c r="BA96">
        <f t="shared" si="41"/>
        <v>3</v>
      </c>
      <c r="BB96">
        <f t="shared" si="42"/>
        <v>-3</v>
      </c>
      <c r="BC96">
        <f t="shared" si="43"/>
        <v>0</v>
      </c>
      <c r="BD96">
        <f t="shared" si="44"/>
        <v>61</v>
      </c>
      <c r="BF96" s="13">
        <f t="shared" si="48"/>
        <v>469</v>
      </c>
      <c r="BG96" s="145">
        <v>443535.6213333333</v>
      </c>
      <c r="BH96" s="146">
        <f t="shared" si="45"/>
        <v>110883.90533333333</v>
      </c>
      <c r="BI96" s="147">
        <f t="shared" si="49"/>
        <v>2661213.728</v>
      </c>
      <c r="BJ96" s="40">
        <f t="shared" si="50"/>
        <v>665303.432</v>
      </c>
      <c r="BK96" s="38">
        <f t="shared" si="53"/>
        <v>0.8</v>
      </c>
      <c r="BL96" s="39">
        <f t="shared" si="51"/>
        <v>0.2</v>
      </c>
      <c r="BM96" s="150">
        <f t="shared" si="52"/>
        <v>554419.5266666666</v>
      </c>
    </row>
    <row r="97" spans="1:65" ht="12.75">
      <c r="A97" s="3" t="s">
        <v>407</v>
      </c>
      <c r="B97" s="3" t="s">
        <v>408</v>
      </c>
      <c r="C97" s="2" t="s">
        <v>104</v>
      </c>
      <c r="D97" s="3" t="s">
        <v>343</v>
      </c>
      <c r="E97" s="6">
        <v>25060</v>
      </c>
      <c r="F97" s="5">
        <v>8.590139445712996</v>
      </c>
      <c r="G97" s="26">
        <v>107</v>
      </c>
      <c r="H97" s="6">
        <v>396</v>
      </c>
      <c r="I97" s="21">
        <v>50</v>
      </c>
      <c r="K97" s="12">
        <f t="shared" si="28"/>
        <v>0.16500399042298483</v>
      </c>
      <c r="L97" s="12">
        <f t="shared" si="29"/>
        <v>0.2664006384676776</v>
      </c>
      <c r="M97" s="12">
        <f t="shared" si="30"/>
        <v>0.20514764565043894</v>
      </c>
      <c r="N97" s="12">
        <f t="shared" si="31"/>
        <v>0.18012769353551478</v>
      </c>
      <c r="O97" s="12">
        <f t="shared" si="32"/>
        <v>0.12561851556264964</v>
      </c>
      <c r="P97" s="12">
        <f t="shared" si="33"/>
        <v>0.040383080606544296</v>
      </c>
      <c r="Q97" s="12">
        <f t="shared" si="34"/>
        <v>0.015403032721468476</v>
      </c>
      <c r="R97" s="12">
        <f t="shared" si="35"/>
        <v>0.0019154030327214685</v>
      </c>
      <c r="S97" s="6">
        <v>4135</v>
      </c>
      <c r="T97" s="6">
        <v>6676</v>
      </c>
      <c r="U97" s="6">
        <v>5141</v>
      </c>
      <c r="V97" s="6">
        <v>4514</v>
      </c>
      <c r="W97" s="6">
        <v>3148</v>
      </c>
      <c r="X97" s="6">
        <v>1012</v>
      </c>
      <c r="Y97" s="6">
        <v>386</v>
      </c>
      <c r="Z97" s="6">
        <v>48</v>
      </c>
      <c r="AA97" s="6">
        <v>25060</v>
      </c>
      <c r="AC97" s="6">
        <v>34</v>
      </c>
      <c r="AD97" s="6">
        <v>21</v>
      </c>
      <c r="AE97" s="6">
        <v>25</v>
      </c>
      <c r="AF97" s="6">
        <v>-1</v>
      </c>
      <c r="AG97" s="6">
        <v>20</v>
      </c>
      <c r="AH97" s="6">
        <v>6</v>
      </c>
      <c r="AI97" s="6">
        <v>2</v>
      </c>
      <c r="AJ97" s="6">
        <v>0</v>
      </c>
      <c r="AK97" s="6">
        <f t="shared" si="46"/>
        <v>107</v>
      </c>
      <c r="AL97" s="6"/>
      <c r="AM97">
        <v>17</v>
      </c>
      <c r="AN97">
        <v>4</v>
      </c>
      <c r="AO97">
        <v>22</v>
      </c>
      <c r="AP97">
        <v>-1</v>
      </c>
      <c r="AQ97">
        <v>1</v>
      </c>
      <c r="AR97">
        <v>2</v>
      </c>
      <c r="AS97">
        <v>-1</v>
      </c>
      <c r="AT97">
        <v>0</v>
      </c>
      <c r="AU97">
        <f t="shared" si="47"/>
        <v>44</v>
      </c>
      <c r="AV97">
        <f t="shared" si="36"/>
        <v>-17</v>
      </c>
      <c r="AW97">
        <f t="shared" si="37"/>
        <v>-4</v>
      </c>
      <c r="AX97">
        <f t="shared" si="38"/>
        <v>-22</v>
      </c>
      <c r="AY97">
        <f t="shared" si="39"/>
        <v>1</v>
      </c>
      <c r="AZ97">
        <f t="shared" si="40"/>
        <v>-1</v>
      </c>
      <c r="BA97">
        <f t="shared" si="41"/>
        <v>-2</v>
      </c>
      <c r="BB97">
        <f t="shared" si="42"/>
        <v>1</v>
      </c>
      <c r="BC97">
        <f t="shared" si="43"/>
        <v>0</v>
      </c>
      <c r="BD97">
        <f t="shared" si="44"/>
        <v>-44</v>
      </c>
      <c r="BF97" s="13">
        <f t="shared" si="48"/>
        <v>63</v>
      </c>
      <c r="BG97" s="145">
        <v>70489.79733333332</v>
      </c>
      <c r="BH97" s="146">
        <f t="shared" si="45"/>
        <v>17622.44933333333</v>
      </c>
      <c r="BI97" s="147">
        <f t="shared" si="49"/>
        <v>422938.7839999999</v>
      </c>
      <c r="BJ97" s="40">
        <f t="shared" si="50"/>
        <v>105734.69599999998</v>
      </c>
      <c r="BK97" s="38">
        <f t="shared" si="53"/>
        <v>0.8</v>
      </c>
      <c r="BL97" s="39">
        <f t="shared" si="51"/>
        <v>0.2</v>
      </c>
      <c r="BM97" s="150">
        <f t="shared" si="52"/>
        <v>88112.24666666664</v>
      </c>
    </row>
    <row r="98" spans="1:65" ht="12.75">
      <c r="A98" s="3" t="s">
        <v>438</v>
      </c>
      <c r="B98" s="3" t="s">
        <v>406</v>
      </c>
      <c r="C98" s="2" t="s">
        <v>105</v>
      </c>
      <c r="D98" s="3" t="s">
        <v>344</v>
      </c>
      <c r="E98" s="6">
        <v>55232</v>
      </c>
      <c r="F98" s="5">
        <v>11.874197961539473</v>
      </c>
      <c r="G98" s="26">
        <v>191</v>
      </c>
      <c r="H98" s="6">
        <v>584</v>
      </c>
      <c r="I98" s="21">
        <v>40</v>
      </c>
      <c r="K98" s="12">
        <f t="shared" si="28"/>
        <v>0.004924681344148319</v>
      </c>
      <c r="L98" s="12">
        <f t="shared" si="29"/>
        <v>0.03300622827346466</v>
      </c>
      <c r="M98" s="12">
        <f t="shared" si="30"/>
        <v>0.1294720451911935</v>
      </c>
      <c r="N98" s="12">
        <f t="shared" si="31"/>
        <v>0.23663818076477405</v>
      </c>
      <c r="O98" s="12">
        <f t="shared" si="32"/>
        <v>0.1946154403244496</v>
      </c>
      <c r="P98" s="12">
        <f t="shared" si="33"/>
        <v>0.13841613557358054</v>
      </c>
      <c r="Q98" s="12">
        <f t="shared" si="34"/>
        <v>0.19917801274623406</v>
      </c>
      <c r="R98" s="12">
        <f t="shared" si="35"/>
        <v>0.06374927578215528</v>
      </c>
      <c r="S98" s="6">
        <v>272</v>
      </c>
      <c r="T98" s="6">
        <v>1823</v>
      </c>
      <c r="U98" s="6">
        <v>7151</v>
      </c>
      <c r="V98" s="6">
        <v>13070</v>
      </c>
      <c r="W98" s="6">
        <v>10749</v>
      </c>
      <c r="X98" s="6">
        <v>7645</v>
      </c>
      <c r="Y98" s="6">
        <v>11001</v>
      </c>
      <c r="Z98" s="6">
        <v>3521</v>
      </c>
      <c r="AA98" s="6">
        <v>55232</v>
      </c>
      <c r="AC98" s="6">
        <v>-3</v>
      </c>
      <c r="AD98" s="6">
        <v>10</v>
      </c>
      <c r="AE98" s="6">
        <v>22</v>
      </c>
      <c r="AF98" s="6">
        <v>49</v>
      </c>
      <c r="AG98" s="6">
        <v>-8</v>
      </c>
      <c r="AH98" s="6">
        <v>-3</v>
      </c>
      <c r="AI98" s="6">
        <v>36</v>
      </c>
      <c r="AJ98" s="6">
        <v>88</v>
      </c>
      <c r="AK98" s="6">
        <f t="shared" si="46"/>
        <v>191</v>
      </c>
      <c r="AL98" s="6"/>
      <c r="AM98">
        <v>-33</v>
      </c>
      <c r="AN98">
        <v>25</v>
      </c>
      <c r="AO98">
        <v>-9</v>
      </c>
      <c r="AP98">
        <v>-14</v>
      </c>
      <c r="AQ98">
        <v>-19</v>
      </c>
      <c r="AR98">
        <v>-10</v>
      </c>
      <c r="AS98">
        <v>-22</v>
      </c>
      <c r="AT98">
        <v>1</v>
      </c>
      <c r="AU98">
        <f t="shared" si="47"/>
        <v>-81</v>
      </c>
      <c r="AV98">
        <f t="shared" si="36"/>
        <v>33</v>
      </c>
      <c r="AW98">
        <f t="shared" si="37"/>
        <v>-25</v>
      </c>
      <c r="AX98">
        <f t="shared" si="38"/>
        <v>9</v>
      </c>
      <c r="AY98">
        <f t="shared" si="39"/>
        <v>14</v>
      </c>
      <c r="AZ98">
        <f t="shared" si="40"/>
        <v>19</v>
      </c>
      <c r="BA98">
        <f t="shared" si="41"/>
        <v>10</v>
      </c>
      <c r="BB98">
        <f t="shared" si="42"/>
        <v>22</v>
      </c>
      <c r="BC98">
        <f t="shared" si="43"/>
        <v>-1</v>
      </c>
      <c r="BD98">
        <f t="shared" si="44"/>
        <v>81</v>
      </c>
      <c r="BF98" s="13">
        <f t="shared" si="48"/>
        <v>272</v>
      </c>
      <c r="BG98" s="145">
        <v>452618.69866666675</v>
      </c>
      <c r="BH98" s="146">
        <f t="shared" si="45"/>
        <v>113154.67466666669</v>
      </c>
      <c r="BI98" s="147">
        <f t="shared" si="49"/>
        <v>2715712.1920000007</v>
      </c>
      <c r="BJ98" s="40">
        <f t="shared" si="50"/>
        <v>678928.0480000002</v>
      </c>
      <c r="BK98" s="38">
        <f t="shared" si="53"/>
        <v>0.8</v>
      </c>
      <c r="BL98" s="39">
        <f t="shared" si="51"/>
        <v>0.2</v>
      </c>
      <c r="BM98" s="150">
        <f t="shared" si="52"/>
        <v>565773.3733333334</v>
      </c>
    </row>
    <row r="99" spans="1:65" ht="12.75">
      <c r="A99" s="3"/>
      <c r="B99" s="3" t="s">
        <v>416</v>
      </c>
      <c r="C99" s="2" t="s">
        <v>106</v>
      </c>
      <c r="D99" s="3" t="s">
        <v>341</v>
      </c>
      <c r="E99" s="6">
        <v>120859</v>
      </c>
      <c r="F99" s="5">
        <v>9.722103712536011</v>
      </c>
      <c r="G99" s="26">
        <v>540</v>
      </c>
      <c r="H99" s="6">
        <v>1015</v>
      </c>
      <c r="I99" s="21">
        <v>220</v>
      </c>
      <c r="K99" s="12">
        <f t="shared" si="28"/>
        <v>0.04110575133006231</v>
      </c>
      <c r="L99" s="12">
        <f t="shared" si="29"/>
        <v>0.09219007272937886</v>
      </c>
      <c r="M99" s="12">
        <f t="shared" si="30"/>
        <v>0.2706625075501204</v>
      </c>
      <c r="N99" s="12">
        <f t="shared" si="31"/>
        <v>0.2955592880960458</v>
      </c>
      <c r="O99" s="12">
        <f t="shared" si="32"/>
        <v>0.17158837984759098</v>
      </c>
      <c r="P99" s="12">
        <f t="shared" si="33"/>
        <v>0.07373881961624704</v>
      </c>
      <c r="Q99" s="12">
        <f t="shared" si="34"/>
        <v>0.0480725473485632</v>
      </c>
      <c r="R99" s="12">
        <f t="shared" si="35"/>
        <v>0.007082633481991412</v>
      </c>
      <c r="S99" s="6">
        <v>4968</v>
      </c>
      <c r="T99" s="6">
        <v>11142</v>
      </c>
      <c r="U99" s="6">
        <v>32712</v>
      </c>
      <c r="V99" s="6">
        <v>35721</v>
      </c>
      <c r="W99" s="6">
        <v>20738</v>
      </c>
      <c r="X99" s="6">
        <v>8912</v>
      </c>
      <c r="Y99" s="6">
        <v>5810</v>
      </c>
      <c r="Z99" s="6">
        <v>856</v>
      </c>
      <c r="AA99" s="6">
        <v>120859</v>
      </c>
      <c r="AC99" s="6">
        <v>43</v>
      </c>
      <c r="AD99" s="6">
        <v>135</v>
      </c>
      <c r="AE99" s="6">
        <v>159</v>
      </c>
      <c r="AF99" s="6">
        <v>154</v>
      </c>
      <c r="AG99" s="6">
        <v>30</v>
      </c>
      <c r="AH99" s="6">
        <v>6</v>
      </c>
      <c r="AI99" s="6">
        <v>1</v>
      </c>
      <c r="AJ99" s="6">
        <v>12</v>
      </c>
      <c r="AK99" s="6">
        <f t="shared" si="46"/>
        <v>540</v>
      </c>
      <c r="AL99" s="6"/>
      <c r="AM99">
        <v>1</v>
      </c>
      <c r="AN99">
        <v>21</v>
      </c>
      <c r="AO99">
        <v>37</v>
      </c>
      <c r="AP99">
        <v>21</v>
      </c>
      <c r="AQ99">
        <v>17</v>
      </c>
      <c r="AR99">
        <v>3</v>
      </c>
      <c r="AS99">
        <v>14</v>
      </c>
      <c r="AT99">
        <v>7</v>
      </c>
      <c r="AU99">
        <f t="shared" si="47"/>
        <v>121</v>
      </c>
      <c r="AV99">
        <f t="shared" si="36"/>
        <v>-1</v>
      </c>
      <c r="AW99">
        <f t="shared" si="37"/>
        <v>-21</v>
      </c>
      <c r="AX99">
        <f t="shared" si="38"/>
        <v>-37</v>
      </c>
      <c r="AY99">
        <f t="shared" si="39"/>
        <v>-21</v>
      </c>
      <c r="AZ99">
        <f t="shared" si="40"/>
        <v>-17</v>
      </c>
      <c r="BA99">
        <f t="shared" si="41"/>
        <v>-3</v>
      </c>
      <c r="BB99">
        <f t="shared" si="42"/>
        <v>-14</v>
      </c>
      <c r="BC99">
        <f t="shared" si="43"/>
        <v>-7</v>
      </c>
      <c r="BD99">
        <f t="shared" si="44"/>
        <v>-121</v>
      </c>
      <c r="BF99" s="13">
        <f t="shared" si="48"/>
        <v>419</v>
      </c>
      <c r="BG99" s="145">
        <v>527714</v>
      </c>
      <c r="BH99" s="146" t="str">
        <f t="shared" si="45"/>
        <v>0</v>
      </c>
      <c r="BI99" s="147">
        <f t="shared" si="49"/>
        <v>3166284</v>
      </c>
      <c r="BJ99" s="40">
        <f t="shared" si="50"/>
        <v>0</v>
      </c>
      <c r="BK99" s="38" t="str">
        <f t="shared" si="53"/>
        <v>100%</v>
      </c>
      <c r="BL99" s="39" t="str">
        <f t="shared" si="51"/>
        <v>0%</v>
      </c>
      <c r="BM99" s="150">
        <f t="shared" si="52"/>
        <v>527714</v>
      </c>
    </row>
    <row r="100" spans="1:65" ht="12.75">
      <c r="A100" s="3" t="s">
        <v>418</v>
      </c>
      <c r="B100" s="3" t="s">
        <v>415</v>
      </c>
      <c r="C100" s="2" t="s">
        <v>107</v>
      </c>
      <c r="D100" s="3" t="s">
        <v>339</v>
      </c>
      <c r="E100" s="6">
        <v>53938</v>
      </c>
      <c r="F100" s="5">
        <v>11.26595749303399</v>
      </c>
      <c r="G100" s="26">
        <v>299</v>
      </c>
      <c r="H100" s="6">
        <v>680</v>
      </c>
      <c r="I100" s="21">
        <v>80</v>
      </c>
      <c r="K100" s="12">
        <f t="shared" si="28"/>
        <v>0.03114687233490304</v>
      </c>
      <c r="L100" s="12">
        <f t="shared" si="29"/>
        <v>0.08865734732470615</v>
      </c>
      <c r="M100" s="12">
        <f t="shared" si="30"/>
        <v>0.2071267010271052</v>
      </c>
      <c r="N100" s="12">
        <f t="shared" si="31"/>
        <v>0.25258630279209465</v>
      </c>
      <c r="O100" s="12">
        <f t="shared" si="32"/>
        <v>0.1706589046683229</v>
      </c>
      <c r="P100" s="12">
        <f t="shared" si="33"/>
        <v>0.12186213801030814</v>
      </c>
      <c r="Q100" s="12">
        <f t="shared" si="34"/>
        <v>0.10753086877526048</v>
      </c>
      <c r="R100" s="12">
        <f t="shared" si="35"/>
        <v>0.020430865067299492</v>
      </c>
      <c r="S100" s="6">
        <v>1680</v>
      </c>
      <c r="T100" s="6">
        <v>4782</v>
      </c>
      <c r="U100" s="6">
        <v>11172</v>
      </c>
      <c r="V100" s="6">
        <v>13624</v>
      </c>
      <c r="W100" s="6">
        <v>9205</v>
      </c>
      <c r="X100" s="6">
        <v>6573</v>
      </c>
      <c r="Y100" s="6">
        <v>5800</v>
      </c>
      <c r="Z100" s="6">
        <v>1102</v>
      </c>
      <c r="AA100" s="6">
        <v>53938</v>
      </c>
      <c r="AC100" s="6">
        <v>13</v>
      </c>
      <c r="AD100" s="6">
        <v>67</v>
      </c>
      <c r="AE100" s="6">
        <v>21</v>
      </c>
      <c r="AF100" s="6">
        <v>89</v>
      </c>
      <c r="AG100" s="6">
        <v>60</v>
      </c>
      <c r="AH100" s="6">
        <v>10</v>
      </c>
      <c r="AI100" s="6">
        <v>23</v>
      </c>
      <c r="AJ100" s="6">
        <v>16</v>
      </c>
      <c r="AK100" s="6">
        <f t="shared" si="46"/>
        <v>299</v>
      </c>
      <c r="AL100" s="6"/>
      <c r="AM100">
        <v>1</v>
      </c>
      <c r="AN100">
        <v>3</v>
      </c>
      <c r="AO100">
        <v>32</v>
      </c>
      <c r="AP100">
        <v>34</v>
      </c>
      <c r="AQ100">
        <v>-11</v>
      </c>
      <c r="AR100">
        <v>20</v>
      </c>
      <c r="AS100">
        <v>-4</v>
      </c>
      <c r="AT100">
        <v>-2</v>
      </c>
      <c r="AU100">
        <f t="shared" si="47"/>
        <v>73</v>
      </c>
      <c r="AV100">
        <f t="shared" si="36"/>
        <v>-1</v>
      </c>
      <c r="AW100">
        <f t="shared" si="37"/>
        <v>-3</v>
      </c>
      <c r="AX100">
        <f t="shared" si="38"/>
        <v>-32</v>
      </c>
      <c r="AY100">
        <f t="shared" si="39"/>
        <v>-34</v>
      </c>
      <c r="AZ100">
        <f t="shared" si="40"/>
        <v>11</v>
      </c>
      <c r="BA100">
        <f t="shared" si="41"/>
        <v>-20</v>
      </c>
      <c r="BB100">
        <f t="shared" si="42"/>
        <v>4</v>
      </c>
      <c r="BC100">
        <f t="shared" si="43"/>
        <v>2</v>
      </c>
      <c r="BD100">
        <f t="shared" si="44"/>
        <v>-73</v>
      </c>
      <c r="BF100" s="13">
        <f t="shared" si="48"/>
        <v>226</v>
      </c>
      <c r="BG100" s="145">
        <v>295136.048</v>
      </c>
      <c r="BH100" s="146">
        <f t="shared" si="45"/>
        <v>73784.012</v>
      </c>
      <c r="BI100" s="147">
        <f t="shared" si="49"/>
        <v>1770816.2880000002</v>
      </c>
      <c r="BJ100" s="40">
        <f t="shared" si="50"/>
        <v>442704.07200000004</v>
      </c>
      <c r="BK100" s="38">
        <f t="shared" si="53"/>
        <v>0.8</v>
      </c>
      <c r="BL100" s="39">
        <f t="shared" si="51"/>
        <v>0.2</v>
      </c>
      <c r="BM100" s="150">
        <f t="shared" si="52"/>
        <v>368920.06</v>
      </c>
    </row>
    <row r="101" spans="1:65" ht="12.75">
      <c r="A101" s="3" t="s">
        <v>438</v>
      </c>
      <c r="B101" s="3" t="s">
        <v>406</v>
      </c>
      <c r="C101" s="2" t="s">
        <v>108</v>
      </c>
      <c r="D101" s="3" t="s">
        <v>344</v>
      </c>
      <c r="E101" s="6">
        <v>30171</v>
      </c>
      <c r="F101" s="5">
        <v>11.070368499293293</v>
      </c>
      <c r="G101" s="26">
        <v>66</v>
      </c>
      <c r="H101" s="6">
        <v>228</v>
      </c>
      <c r="I101" s="21">
        <v>70</v>
      </c>
      <c r="K101" s="12">
        <f t="shared" si="28"/>
        <v>0.004706506247721322</v>
      </c>
      <c r="L101" s="12">
        <f t="shared" si="29"/>
        <v>0.03718802823903749</v>
      </c>
      <c r="M101" s="12">
        <f t="shared" si="30"/>
        <v>0.15829770309237348</v>
      </c>
      <c r="N101" s="12">
        <f t="shared" si="31"/>
        <v>0.27340823970037453</v>
      </c>
      <c r="O101" s="12">
        <f t="shared" si="32"/>
        <v>0.25087004076762454</v>
      </c>
      <c r="P101" s="12">
        <f t="shared" si="33"/>
        <v>0.1462662821915084</v>
      </c>
      <c r="Q101" s="12">
        <f t="shared" si="34"/>
        <v>0.12512014848695768</v>
      </c>
      <c r="R101" s="12">
        <f t="shared" si="35"/>
        <v>0.004143051274402572</v>
      </c>
      <c r="S101" s="6">
        <v>142</v>
      </c>
      <c r="T101" s="6">
        <v>1122</v>
      </c>
      <c r="U101" s="6">
        <v>4776</v>
      </c>
      <c r="V101" s="6">
        <v>8249</v>
      </c>
      <c r="W101" s="6">
        <v>7569</v>
      </c>
      <c r="X101" s="6">
        <v>4413</v>
      </c>
      <c r="Y101" s="6">
        <v>3775</v>
      </c>
      <c r="Z101" s="6">
        <v>125</v>
      </c>
      <c r="AA101" s="6">
        <v>30171</v>
      </c>
      <c r="AC101" s="6">
        <v>11</v>
      </c>
      <c r="AD101" s="6">
        <v>-1</v>
      </c>
      <c r="AE101" s="6">
        <v>6</v>
      </c>
      <c r="AF101" s="6">
        <v>33</v>
      </c>
      <c r="AG101" s="6">
        <v>0</v>
      </c>
      <c r="AH101" s="6">
        <v>6</v>
      </c>
      <c r="AI101" s="6">
        <v>11</v>
      </c>
      <c r="AJ101" s="6">
        <v>0</v>
      </c>
      <c r="AK101" s="6">
        <f t="shared" si="46"/>
        <v>66</v>
      </c>
      <c r="AL101" s="6"/>
      <c r="AM101">
        <v>0</v>
      </c>
      <c r="AN101">
        <v>-6</v>
      </c>
      <c r="AO101">
        <v>-20</v>
      </c>
      <c r="AP101">
        <v>-1</v>
      </c>
      <c r="AQ101">
        <v>-3</v>
      </c>
      <c r="AR101">
        <v>0</v>
      </c>
      <c r="AS101">
        <v>2</v>
      </c>
      <c r="AT101">
        <v>1</v>
      </c>
      <c r="AU101">
        <f t="shared" si="47"/>
        <v>-27</v>
      </c>
      <c r="AV101">
        <f t="shared" si="36"/>
        <v>0</v>
      </c>
      <c r="AW101">
        <f t="shared" si="37"/>
        <v>6</v>
      </c>
      <c r="AX101">
        <f t="shared" si="38"/>
        <v>20</v>
      </c>
      <c r="AY101">
        <f t="shared" si="39"/>
        <v>1</v>
      </c>
      <c r="AZ101">
        <f t="shared" si="40"/>
        <v>3</v>
      </c>
      <c r="BA101">
        <f t="shared" si="41"/>
        <v>0</v>
      </c>
      <c r="BB101">
        <f t="shared" si="42"/>
        <v>-2</v>
      </c>
      <c r="BC101">
        <f t="shared" si="43"/>
        <v>-1</v>
      </c>
      <c r="BD101">
        <f t="shared" si="44"/>
        <v>27</v>
      </c>
      <c r="BF101" s="13">
        <f t="shared" si="48"/>
        <v>93</v>
      </c>
      <c r="BG101" s="145">
        <v>107845.552</v>
      </c>
      <c r="BH101" s="146">
        <f t="shared" si="45"/>
        <v>26961.388</v>
      </c>
      <c r="BI101" s="147">
        <f t="shared" si="49"/>
        <v>647073.3119999999</v>
      </c>
      <c r="BJ101" s="40">
        <f t="shared" si="50"/>
        <v>161768.32799999998</v>
      </c>
      <c r="BK101" s="38">
        <f t="shared" si="53"/>
        <v>0.8</v>
      </c>
      <c r="BL101" s="39">
        <f t="shared" si="51"/>
        <v>0.2</v>
      </c>
      <c r="BM101" s="150">
        <f t="shared" si="52"/>
        <v>134806.94</v>
      </c>
    </row>
    <row r="102" spans="1:65" ht="12.75">
      <c r="A102" s="3" t="s">
        <v>409</v>
      </c>
      <c r="B102" s="3" t="s">
        <v>410</v>
      </c>
      <c r="C102" s="2" t="s">
        <v>109</v>
      </c>
      <c r="D102" s="3" t="s">
        <v>340</v>
      </c>
      <c r="E102" s="6">
        <v>49997</v>
      </c>
      <c r="F102" s="5">
        <v>5.655893241528557</v>
      </c>
      <c r="G102" s="26">
        <v>319</v>
      </c>
      <c r="H102" s="6">
        <v>610</v>
      </c>
      <c r="I102" s="21">
        <v>70</v>
      </c>
      <c r="K102" s="12">
        <f t="shared" si="28"/>
        <v>0.41774506470388223</v>
      </c>
      <c r="L102" s="12">
        <f t="shared" si="29"/>
        <v>0.2661959717583055</v>
      </c>
      <c r="M102" s="12">
        <f t="shared" si="30"/>
        <v>0.1500690041402484</v>
      </c>
      <c r="N102" s="12">
        <f t="shared" si="31"/>
        <v>0.09864591875512531</v>
      </c>
      <c r="O102" s="12">
        <f t="shared" si="32"/>
        <v>0.041602496149768985</v>
      </c>
      <c r="P102" s="12">
        <f t="shared" si="33"/>
        <v>0.015520931255875352</v>
      </c>
      <c r="Q102" s="12">
        <f t="shared" si="34"/>
        <v>0.009480568834130048</v>
      </c>
      <c r="R102" s="12">
        <f t="shared" si="35"/>
        <v>0.0007400444026641599</v>
      </c>
      <c r="S102" s="6">
        <v>20886</v>
      </c>
      <c r="T102" s="6">
        <v>13309</v>
      </c>
      <c r="U102" s="6">
        <v>7503</v>
      </c>
      <c r="V102" s="6">
        <v>4932</v>
      </c>
      <c r="W102" s="6">
        <v>2080</v>
      </c>
      <c r="X102" s="6">
        <v>776</v>
      </c>
      <c r="Y102" s="6">
        <v>474</v>
      </c>
      <c r="Z102" s="6">
        <v>37</v>
      </c>
      <c r="AA102" s="6">
        <v>49997</v>
      </c>
      <c r="AC102" s="6">
        <v>107</v>
      </c>
      <c r="AD102" s="6">
        <v>117</v>
      </c>
      <c r="AE102" s="6">
        <v>58</v>
      </c>
      <c r="AF102" s="6">
        <v>17</v>
      </c>
      <c r="AG102" s="6">
        <v>8</v>
      </c>
      <c r="AH102" s="6">
        <v>12</v>
      </c>
      <c r="AI102" s="6">
        <v>0</v>
      </c>
      <c r="AJ102" s="6">
        <v>0</v>
      </c>
      <c r="AK102" s="6">
        <f t="shared" si="46"/>
        <v>319</v>
      </c>
      <c r="AL102" s="6"/>
      <c r="AM102">
        <v>-32</v>
      </c>
      <c r="AN102">
        <v>-28</v>
      </c>
      <c r="AO102">
        <v>-11</v>
      </c>
      <c r="AP102">
        <v>-2</v>
      </c>
      <c r="AQ102">
        <v>-6</v>
      </c>
      <c r="AR102">
        <v>-5</v>
      </c>
      <c r="AS102">
        <v>0</v>
      </c>
      <c r="AT102">
        <v>0</v>
      </c>
      <c r="AU102">
        <f t="shared" si="47"/>
        <v>-84</v>
      </c>
      <c r="AV102">
        <f t="shared" si="36"/>
        <v>32</v>
      </c>
      <c r="AW102">
        <f t="shared" si="37"/>
        <v>28</v>
      </c>
      <c r="AX102">
        <f t="shared" si="38"/>
        <v>11</v>
      </c>
      <c r="AY102">
        <f t="shared" si="39"/>
        <v>2</v>
      </c>
      <c r="AZ102">
        <f t="shared" si="40"/>
        <v>6</v>
      </c>
      <c r="BA102">
        <f t="shared" si="41"/>
        <v>5</v>
      </c>
      <c r="BB102">
        <f t="shared" si="42"/>
        <v>0</v>
      </c>
      <c r="BC102">
        <f t="shared" si="43"/>
        <v>0</v>
      </c>
      <c r="BD102">
        <f t="shared" si="44"/>
        <v>84</v>
      </c>
      <c r="BF102" s="13">
        <f t="shared" si="48"/>
        <v>403</v>
      </c>
      <c r="BG102" s="145">
        <v>377011.67466666666</v>
      </c>
      <c r="BH102" s="146">
        <f t="shared" si="45"/>
        <v>94252.91866666666</v>
      </c>
      <c r="BI102" s="147">
        <f t="shared" si="49"/>
        <v>2262070.048</v>
      </c>
      <c r="BJ102" s="40">
        <f t="shared" si="50"/>
        <v>565517.512</v>
      </c>
      <c r="BK102" s="38">
        <f t="shared" si="53"/>
        <v>0.8</v>
      </c>
      <c r="BL102" s="39">
        <f t="shared" si="51"/>
        <v>0.2</v>
      </c>
      <c r="BM102" s="150">
        <f t="shared" si="52"/>
        <v>471264.5933333333</v>
      </c>
    </row>
    <row r="103" spans="1:65" ht="12.75">
      <c r="A103" s="3" t="s">
        <v>436</v>
      </c>
      <c r="B103" s="3" t="s">
        <v>420</v>
      </c>
      <c r="C103" s="2" t="s">
        <v>110</v>
      </c>
      <c r="D103" s="3" t="s">
        <v>345</v>
      </c>
      <c r="E103" s="6">
        <v>50929</v>
      </c>
      <c r="F103" s="5">
        <v>8.206897591110167</v>
      </c>
      <c r="G103" s="26">
        <v>359</v>
      </c>
      <c r="H103" s="6">
        <v>250</v>
      </c>
      <c r="I103" s="21">
        <v>130</v>
      </c>
      <c r="K103" s="12">
        <f t="shared" si="28"/>
        <v>0.19193386871919732</v>
      </c>
      <c r="L103" s="12">
        <f t="shared" si="29"/>
        <v>0.27789667969133497</v>
      </c>
      <c r="M103" s="12">
        <f t="shared" si="30"/>
        <v>0.2579473384515698</v>
      </c>
      <c r="N103" s="12">
        <f t="shared" si="31"/>
        <v>0.15026802018496338</v>
      </c>
      <c r="O103" s="12">
        <f t="shared" si="32"/>
        <v>0.0732588505566573</v>
      </c>
      <c r="P103" s="12">
        <f t="shared" si="33"/>
        <v>0.031828624163050524</v>
      </c>
      <c r="Q103" s="12">
        <f t="shared" si="34"/>
        <v>0.015767048243633293</v>
      </c>
      <c r="R103" s="12">
        <f t="shared" si="35"/>
        <v>0.0010995699895933555</v>
      </c>
      <c r="S103" s="6">
        <v>9775</v>
      </c>
      <c r="T103" s="6">
        <v>14153</v>
      </c>
      <c r="U103" s="6">
        <v>13137</v>
      </c>
      <c r="V103" s="6">
        <v>7653</v>
      </c>
      <c r="W103" s="6">
        <v>3731</v>
      </c>
      <c r="X103" s="6">
        <v>1621</v>
      </c>
      <c r="Y103" s="6">
        <v>803</v>
      </c>
      <c r="Z103" s="6">
        <v>56</v>
      </c>
      <c r="AA103" s="6">
        <v>50929</v>
      </c>
      <c r="AC103" s="6">
        <v>46</v>
      </c>
      <c r="AD103" s="6">
        <v>109</v>
      </c>
      <c r="AE103" s="6">
        <v>33</v>
      </c>
      <c r="AF103" s="6">
        <v>113</v>
      </c>
      <c r="AG103" s="6">
        <v>74</v>
      </c>
      <c r="AH103" s="6">
        <v>-16</v>
      </c>
      <c r="AI103" s="6">
        <v>-1</v>
      </c>
      <c r="AJ103" s="6">
        <v>1</v>
      </c>
      <c r="AK103" s="6">
        <f t="shared" si="46"/>
        <v>359</v>
      </c>
      <c r="AL103" s="6"/>
      <c r="AM103">
        <v>-11</v>
      </c>
      <c r="AN103">
        <v>-2</v>
      </c>
      <c r="AO103">
        <v>-10</v>
      </c>
      <c r="AP103">
        <v>15</v>
      </c>
      <c r="AQ103">
        <v>-3</v>
      </c>
      <c r="AR103">
        <v>-1</v>
      </c>
      <c r="AS103">
        <v>-4</v>
      </c>
      <c r="AT103">
        <v>1</v>
      </c>
      <c r="AU103">
        <f t="shared" si="47"/>
        <v>-15</v>
      </c>
      <c r="AV103">
        <f t="shared" si="36"/>
        <v>11</v>
      </c>
      <c r="AW103">
        <f t="shared" si="37"/>
        <v>2</v>
      </c>
      <c r="AX103">
        <f t="shared" si="38"/>
        <v>10</v>
      </c>
      <c r="AY103">
        <f t="shared" si="39"/>
        <v>-15</v>
      </c>
      <c r="AZ103">
        <f t="shared" si="40"/>
        <v>3</v>
      </c>
      <c r="BA103">
        <f t="shared" si="41"/>
        <v>1</v>
      </c>
      <c r="BB103">
        <f t="shared" si="42"/>
        <v>4</v>
      </c>
      <c r="BC103">
        <f t="shared" si="43"/>
        <v>-1</v>
      </c>
      <c r="BD103">
        <f t="shared" si="44"/>
        <v>15</v>
      </c>
      <c r="BF103" s="13">
        <f t="shared" si="48"/>
        <v>374</v>
      </c>
      <c r="BG103" s="145">
        <v>389165.088</v>
      </c>
      <c r="BH103" s="146">
        <f t="shared" si="45"/>
        <v>97291.272</v>
      </c>
      <c r="BI103" s="147">
        <f t="shared" si="49"/>
        <v>2334990.528</v>
      </c>
      <c r="BJ103" s="40">
        <f t="shared" si="50"/>
        <v>583747.632</v>
      </c>
      <c r="BK103" s="38">
        <f t="shared" si="53"/>
        <v>0.8</v>
      </c>
      <c r="BL103" s="39">
        <f t="shared" si="51"/>
        <v>0.2</v>
      </c>
      <c r="BM103" s="150">
        <f t="shared" si="52"/>
        <v>486456.36</v>
      </c>
    </row>
    <row r="104" spans="1:65" ht="12.75">
      <c r="A104" s="3" t="s">
        <v>419</v>
      </c>
      <c r="B104" s="3" t="s">
        <v>406</v>
      </c>
      <c r="C104" s="2" t="s">
        <v>111</v>
      </c>
      <c r="D104" s="3" t="s">
        <v>344</v>
      </c>
      <c r="E104" s="6">
        <v>47369</v>
      </c>
      <c r="F104" s="5">
        <v>9.623303892688913</v>
      </c>
      <c r="G104" s="26">
        <v>185</v>
      </c>
      <c r="H104" s="6">
        <v>261</v>
      </c>
      <c r="I104" s="21">
        <v>30</v>
      </c>
      <c r="K104" s="12">
        <f t="shared" si="28"/>
        <v>0.06873693765965083</v>
      </c>
      <c r="L104" s="12">
        <f t="shared" si="29"/>
        <v>0.13914163271337796</v>
      </c>
      <c r="M104" s="12">
        <f t="shared" si="30"/>
        <v>0.31609280331018175</v>
      </c>
      <c r="N104" s="12">
        <f t="shared" si="31"/>
        <v>0.211826299900779</v>
      </c>
      <c r="O104" s="12">
        <f t="shared" si="32"/>
        <v>0.16259579049589393</v>
      </c>
      <c r="P104" s="12">
        <f t="shared" si="33"/>
        <v>0.07010914311047309</v>
      </c>
      <c r="Q104" s="12">
        <f t="shared" si="34"/>
        <v>0.02942852920686525</v>
      </c>
      <c r="R104" s="12">
        <f t="shared" si="35"/>
        <v>0.0020688636027781883</v>
      </c>
      <c r="S104" s="6">
        <v>3256</v>
      </c>
      <c r="T104" s="6">
        <v>6591</v>
      </c>
      <c r="U104" s="6">
        <v>14973</v>
      </c>
      <c r="V104" s="6">
        <v>10034</v>
      </c>
      <c r="W104" s="6">
        <v>7702</v>
      </c>
      <c r="X104" s="6">
        <v>3321</v>
      </c>
      <c r="Y104" s="6">
        <v>1394</v>
      </c>
      <c r="Z104" s="6">
        <v>98</v>
      </c>
      <c r="AA104" s="6">
        <v>47369</v>
      </c>
      <c r="AC104" s="6">
        <v>31</v>
      </c>
      <c r="AD104" s="6">
        <v>25</v>
      </c>
      <c r="AE104" s="6">
        <v>28</v>
      </c>
      <c r="AF104" s="6">
        <v>48</v>
      </c>
      <c r="AG104" s="6">
        <v>16</v>
      </c>
      <c r="AH104" s="6">
        <v>23</v>
      </c>
      <c r="AI104" s="6">
        <v>14</v>
      </c>
      <c r="AJ104" s="6">
        <v>0</v>
      </c>
      <c r="AK104" s="6">
        <f t="shared" si="46"/>
        <v>185</v>
      </c>
      <c r="AL104" s="6"/>
      <c r="AM104">
        <v>-2</v>
      </c>
      <c r="AN104">
        <v>0</v>
      </c>
      <c r="AO104">
        <v>-5</v>
      </c>
      <c r="AP104">
        <v>0</v>
      </c>
      <c r="AQ104">
        <v>4</v>
      </c>
      <c r="AR104">
        <v>-1</v>
      </c>
      <c r="AS104">
        <v>-2</v>
      </c>
      <c r="AT104">
        <v>-1</v>
      </c>
      <c r="AU104">
        <f t="shared" si="47"/>
        <v>-7</v>
      </c>
      <c r="AV104">
        <f t="shared" si="36"/>
        <v>2</v>
      </c>
      <c r="AW104">
        <f t="shared" si="37"/>
        <v>0</v>
      </c>
      <c r="AX104">
        <f t="shared" si="38"/>
        <v>5</v>
      </c>
      <c r="AY104">
        <f t="shared" si="39"/>
        <v>0</v>
      </c>
      <c r="AZ104">
        <f t="shared" si="40"/>
        <v>-4</v>
      </c>
      <c r="BA104">
        <f t="shared" si="41"/>
        <v>1</v>
      </c>
      <c r="BB104">
        <f t="shared" si="42"/>
        <v>2</v>
      </c>
      <c r="BC104">
        <f t="shared" si="43"/>
        <v>1</v>
      </c>
      <c r="BD104">
        <f t="shared" si="44"/>
        <v>7</v>
      </c>
      <c r="BF104" s="13">
        <f t="shared" si="48"/>
        <v>192</v>
      </c>
      <c r="BG104" s="145">
        <v>226565.21066666665</v>
      </c>
      <c r="BH104" s="146">
        <f t="shared" si="45"/>
        <v>56641.30266666666</v>
      </c>
      <c r="BI104" s="147">
        <f t="shared" si="49"/>
        <v>1359391.264</v>
      </c>
      <c r="BJ104" s="40">
        <f t="shared" si="50"/>
        <v>339847.816</v>
      </c>
      <c r="BK104" s="38">
        <f t="shared" si="53"/>
        <v>0.8</v>
      </c>
      <c r="BL104" s="39">
        <f t="shared" si="51"/>
        <v>0.2</v>
      </c>
      <c r="BM104" s="150">
        <f t="shared" si="52"/>
        <v>283206.5133333333</v>
      </c>
    </row>
    <row r="105" spans="1:65" ht="12.75">
      <c r="A105" s="3" t="s">
        <v>428</v>
      </c>
      <c r="B105" s="3" t="s">
        <v>415</v>
      </c>
      <c r="C105" s="2" t="s">
        <v>112</v>
      </c>
      <c r="D105" s="3" t="s">
        <v>339</v>
      </c>
      <c r="E105" s="6">
        <v>42384</v>
      </c>
      <c r="F105" s="5">
        <v>6.562362622850172</v>
      </c>
      <c r="G105" s="26">
        <v>261</v>
      </c>
      <c r="H105" s="6">
        <v>517</v>
      </c>
      <c r="I105" s="21">
        <v>180</v>
      </c>
      <c r="K105" s="12">
        <f t="shared" si="28"/>
        <v>0.38070970177425445</v>
      </c>
      <c r="L105" s="12">
        <f t="shared" si="29"/>
        <v>0.26642129105322765</v>
      </c>
      <c r="M105" s="12">
        <f t="shared" si="30"/>
        <v>0.1938939222348056</v>
      </c>
      <c r="N105" s="12">
        <f t="shared" si="31"/>
        <v>0.09781993204983012</v>
      </c>
      <c r="O105" s="12">
        <f t="shared" si="32"/>
        <v>0.04546526991317478</v>
      </c>
      <c r="P105" s="12">
        <f t="shared" si="33"/>
        <v>0.011560966402416006</v>
      </c>
      <c r="Q105" s="12">
        <f t="shared" si="34"/>
        <v>0.0036098527746319365</v>
      </c>
      <c r="R105" s="12">
        <f t="shared" si="35"/>
        <v>0.0005190637976594942</v>
      </c>
      <c r="S105" s="6">
        <v>16136</v>
      </c>
      <c r="T105" s="6">
        <v>11292</v>
      </c>
      <c r="U105" s="6">
        <v>8218</v>
      </c>
      <c r="V105" s="6">
        <v>4146</v>
      </c>
      <c r="W105" s="6">
        <v>1927</v>
      </c>
      <c r="X105" s="6">
        <v>490</v>
      </c>
      <c r="Y105" s="6">
        <v>153</v>
      </c>
      <c r="Z105" s="6">
        <v>22</v>
      </c>
      <c r="AA105" s="6">
        <v>42384</v>
      </c>
      <c r="AC105" s="6">
        <v>117</v>
      </c>
      <c r="AD105" s="6">
        <v>61</v>
      </c>
      <c r="AE105" s="6">
        <v>35</v>
      </c>
      <c r="AF105" s="6">
        <v>26</v>
      </c>
      <c r="AG105" s="6">
        <v>18</v>
      </c>
      <c r="AH105" s="6">
        <v>3</v>
      </c>
      <c r="AI105" s="6">
        <v>1</v>
      </c>
      <c r="AJ105" s="6">
        <v>0</v>
      </c>
      <c r="AK105" s="6">
        <f t="shared" si="46"/>
        <v>261</v>
      </c>
      <c r="AL105" s="6"/>
      <c r="AM105">
        <v>-6</v>
      </c>
      <c r="AN105">
        <v>-43</v>
      </c>
      <c r="AO105">
        <v>2</v>
      </c>
      <c r="AP105">
        <v>-11</v>
      </c>
      <c r="AQ105">
        <v>-3</v>
      </c>
      <c r="AR105">
        <v>5</v>
      </c>
      <c r="AS105">
        <v>1</v>
      </c>
      <c r="AT105">
        <v>0</v>
      </c>
      <c r="AU105">
        <f t="shared" si="47"/>
        <v>-55</v>
      </c>
      <c r="AV105">
        <f t="shared" si="36"/>
        <v>6</v>
      </c>
      <c r="AW105">
        <f t="shared" si="37"/>
        <v>43</v>
      </c>
      <c r="AX105">
        <f t="shared" si="38"/>
        <v>-2</v>
      </c>
      <c r="AY105">
        <f t="shared" si="39"/>
        <v>11</v>
      </c>
      <c r="AZ105">
        <f t="shared" si="40"/>
        <v>3</v>
      </c>
      <c r="BA105">
        <f t="shared" si="41"/>
        <v>-5</v>
      </c>
      <c r="BB105">
        <f t="shared" si="42"/>
        <v>-1</v>
      </c>
      <c r="BC105">
        <f t="shared" si="43"/>
        <v>0</v>
      </c>
      <c r="BD105">
        <f t="shared" si="44"/>
        <v>55</v>
      </c>
      <c r="BF105" s="13">
        <f t="shared" si="48"/>
        <v>316</v>
      </c>
      <c r="BG105" s="145">
        <v>290146.752</v>
      </c>
      <c r="BH105" s="146">
        <f t="shared" si="45"/>
        <v>72536.688</v>
      </c>
      <c r="BI105" s="147">
        <f t="shared" si="49"/>
        <v>1740880.5119999999</v>
      </c>
      <c r="BJ105" s="40">
        <f t="shared" si="50"/>
        <v>435220.12799999997</v>
      </c>
      <c r="BK105" s="38">
        <f t="shared" si="53"/>
        <v>0.8</v>
      </c>
      <c r="BL105" s="39">
        <f t="shared" si="51"/>
        <v>0.2</v>
      </c>
      <c r="BM105" s="150">
        <f t="shared" si="52"/>
        <v>362683.43999999994</v>
      </c>
    </row>
    <row r="106" spans="1:65" ht="12.75">
      <c r="A106" s="3" t="s">
        <v>414</v>
      </c>
      <c r="B106" s="3" t="s">
        <v>415</v>
      </c>
      <c r="C106" s="2" t="s">
        <v>113</v>
      </c>
      <c r="D106" s="3" t="s">
        <v>339</v>
      </c>
      <c r="E106" s="6">
        <v>27750</v>
      </c>
      <c r="F106" s="5">
        <v>7.018667696285766</v>
      </c>
      <c r="G106" s="26">
        <v>530</v>
      </c>
      <c r="H106" s="6">
        <v>384</v>
      </c>
      <c r="I106" s="21">
        <v>240</v>
      </c>
      <c r="K106" s="12">
        <f t="shared" si="28"/>
        <v>0.2281081081081081</v>
      </c>
      <c r="L106" s="12">
        <f t="shared" si="29"/>
        <v>0.3565045045045045</v>
      </c>
      <c r="M106" s="12">
        <f t="shared" si="30"/>
        <v>0.1961081081081081</v>
      </c>
      <c r="N106" s="12">
        <f t="shared" si="31"/>
        <v>0.12302702702702703</v>
      </c>
      <c r="O106" s="12">
        <f t="shared" si="32"/>
        <v>0.056</v>
      </c>
      <c r="P106" s="12">
        <f t="shared" si="33"/>
        <v>0.02327927927927928</v>
      </c>
      <c r="Q106" s="12">
        <f t="shared" si="34"/>
        <v>0.015027027027027027</v>
      </c>
      <c r="R106" s="12">
        <f t="shared" si="35"/>
        <v>0.0019459459459459458</v>
      </c>
      <c r="S106" s="6">
        <v>6330</v>
      </c>
      <c r="T106" s="6">
        <v>9893</v>
      </c>
      <c r="U106" s="6">
        <v>5442</v>
      </c>
      <c r="V106" s="6">
        <v>3414</v>
      </c>
      <c r="W106" s="6">
        <v>1554</v>
      </c>
      <c r="X106" s="6">
        <v>646</v>
      </c>
      <c r="Y106" s="6">
        <v>417</v>
      </c>
      <c r="Z106" s="6">
        <v>54</v>
      </c>
      <c r="AA106" s="6">
        <v>27750</v>
      </c>
      <c r="AC106" s="6">
        <v>28</v>
      </c>
      <c r="AD106" s="6">
        <v>201</v>
      </c>
      <c r="AE106" s="6">
        <v>132</v>
      </c>
      <c r="AF106" s="6">
        <v>68</v>
      </c>
      <c r="AG106" s="6">
        <v>93</v>
      </c>
      <c r="AH106" s="6">
        <v>4</v>
      </c>
      <c r="AI106" s="6">
        <v>4</v>
      </c>
      <c r="AJ106" s="6">
        <v>0</v>
      </c>
      <c r="AK106" s="6">
        <f t="shared" si="46"/>
        <v>530</v>
      </c>
      <c r="AL106" s="6"/>
      <c r="AM106">
        <v>-18</v>
      </c>
      <c r="AN106">
        <v>-3</v>
      </c>
      <c r="AO106">
        <v>13</v>
      </c>
      <c r="AP106">
        <v>-1</v>
      </c>
      <c r="AQ106">
        <v>-5</v>
      </c>
      <c r="AR106">
        <v>2</v>
      </c>
      <c r="AS106">
        <v>3</v>
      </c>
      <c r="AT106">
        <v>0</v>
      </c>
      <c r="AU106">
        <f t="shared" si="47"/>
        <v>-9</v>
      </c>
      <c r="AV106">
        <f t="shared" si="36"/>
        <v>18</v>
      </c>
      <c r="AW106">
        <f t="shared" si="37"/>
        <v>3</v>
      </c>
      <c r="AX106">
        <f t="shared" si="38"/>
        <v>-13</v>
      </c>
      <c r="AY106">
        <f t="shared" si="39"/>
        <v>1</v>
      </c>
      <c r="AZ106">
        <f t="shared" si="40"/>
        <v>5</v>
      </c>
      <c r="BA106">
        <f t="shared" si="41"/>
        <v>-2</v>
      </c>
      <c r="BB106">
        <f t="shared" si="42"/>
        <v>-3</v>
      </c>
      <c r="BC106">
        <f t="shared" si="43"/>
        <v>0</v>
      </c>
      <c r="BD106">
        <f t="shared" si="44"/>
        <v>9</v>
      </c>
      <c r="BF106" s="13">
        <f t="shared" si="48"/>
        <v>539</v>
      </c>
      <c r="BG106" s="145">
        <v>562383.2106666666</v>
      </c>
      <c r="BH106" s="146">
        <f t="shared" si="45"/>
        <v>140595.80266666666</v>
      </c>
      <c r="BI106" s="147">
        <f t="shared" si="49"/>
        <v>3374299.2639999995</v>
      </c>
      <c r="BJ106" s="40">
        <f t="shared" si="50"/>
        <v>843574.8159999999</v>
      </c>
      <c r="BK106" s="38">
        <f t="shared" si="53"/>
        <v>0.8</v>
      </c>
      <c r="BL106" s="39">
        <f t="shared" si="51"/>
        <v>0.2</v>
      </c>
      <c r="BM106" s="150">
        <f t="shared" si="52"/>
        <v>702979.0133333333</v>
      </c>
    </row>
    <row r="107" spans="1:65" ht="12.75">
      <c r="A107" s="3" t="s">
        <v>430</v>
      </c>
      <c r="B107" s="3" t="s">
        <v>420</v>
      </c>
      <c r="C107" s="2" t="s">
        <v>114</v>
      </c>
      <c r="D107" s="3" t="s">
        <v>345</v>
      </c>
      <c r="E107" s="6">
        <v>35893</v>
      </c>
      <c r="F107" s="5">
        <v>6.940451745379876</v>
      </c>
      <c r="G107" s="26">
        <v>149</v>
      </c>
      <c r="H107" s="6">
        <v>550</v>
      </c>
      <c r="I107" s="21">
        <v>30</v>
      </c>
      <c r="K107" s="12">
        <f t="shared" si="28"/>
        <v>0.1809823642492965</v>
      </c>
      <c r="L107" s="12">
        <f t="shared" si="29"/>
        <v>0.25645669071963895</v>
      </c>
      <c r="M107" s="12">
        <f t="shared" si="30"/>
        <v>0.22405482963251888</v>
      </c>
      <c r="N107" s="12">
        <f t="shared" si="31"/>
        <v>0.1500571142005405</v>
      </c>
      <c r="O107" s="12">
        <f t="shared" si="32"/>
        <v>0.10737469701613128</v>
      </c>
      <c r="P107" s="12">
        <f t="shared" si="33"/>
        <v>0.052433622154737694</v>
      </c>
      <c r="Q107" s="12">
        <f t="shared" si="34"/>
        <v>0.026634719861811495</v>
      </c>
      <c r="R107" s="12">
        <f t="shared" si="35"/>
        <v>0.0020059621653247153</v>
      </c>
      <c r="S107" s="6">
        <v>6496</v>
      </c>
      <c r="T107" s="6">
        <v>9205</v>
      </c>
      <c r="U107" s="6">
        <v>8042</v>
      </c>
      <c r="V107" s="6">
        <v>5386</v>
      </c>
      <c r="W107" s="6">
        <v>3854</v>
      </c>
      <c r="X107" s="6">
        <v>1882</v>
      </c>
      <c r="Y107" s="6">
        <v>956</v>
      </c>
      <c r="Z107" s="6">
        <v>72</v>
      </c>
      <c r="AA107" s="6">
        <v>35893</v>
      </c>
      <c r="AC107" s="6">
        <v>42</v>
      </c>
      <c r="AD107" s="6">
        <v>28</v>
      </c>
      <c r="AE107" s="6">
        <v>10</v>
      </c>
      <c r="AF107" s="6">
        <v>35</v>
      </c>
      <c r="AG107" s="6">
        <v>23</v>
      </c>
      <c r="AH107" s="6">
        <v>17</v>
      </c>
      <c r="AI107" s="6">
        <v>-7</v>
      </c>
      <c r="AJ107" s="6">
        <v>1</v>
      </c>
      <c r="AK107" s="6">
        <f t="shared" si="46"/>
        <v>149</v>
      </c>
      <c r="AL107" s="6"/>
      <c r="AM107">
        <v>-25</v>
      </c>
      <c r="AN107">
        <v>-8</v>
      </c>
      <c r="AO107">
        <v>6</v>
      </c>
      <c r="AP107">
        <v>-4</v>
      </c>
      <c r="AQ107">
        <v>9</v>
      </c>
      <c r="AR107">
        <v>3</v>
      </c>
      <c r="AS107">
        <v>-2</v>
      </c>
      <c r="AT107">
        <v>0</v>
      </c>
      <c r="AU107">
        <f t="shared" si="47"/>
        <v>-21</v>
      </c>
      <c r="AV107">
        <f t="shared" si="36"/>
        <v>25</v>
      </c>
      <c r="AW107">
        <f t="shared" si="37"/>
        <v>8</v>
      </c>
      <c r="AX107">
        <f t="shared" si="38"/>
        <v>-6</v>
      </c>
      <c r="AY107">
        <f t="shared" si="39"/>
        <v>4</v>
      </c>
      <c r="AZ107">
        <f t="shared" si="40"/>
        <v>-9</v>
      </c>
      <c r="BA107">
        <f t="shared" si="41"/>
        <v>-3</v>
      </c>
      <c r="BB107">
        <f t="shared" si="42"/>
        <v>2</v>
      </c>
      <c r="BC107">
        <f t="shared" si="43"/>
        <v>0</v>
      </c>
      <c r="BD107">
        <f t="shared" si="44"/>
        <v>21</v>
      </c>
      <c r="BF107" s="13">
        <f t="shared" si="48"/>
        <v>170</v>
      </c>
      <c r="BG107" s="145">
        <v>168356.7573333333</v>
      </c>
      <c r="BH107" s="146">
        <f t="shared" si="45"/>
        <v>42089.18933333333</v>
      </c>
      <c r="BI107" s="147">
        <f t="shared" si="49"/>
        <v>1010140.5439999999</v>
      </c>
      <c r="BJ107" s="40">
        <f t="shared" si="50"/>
        <v>252535.13599999997</v>
      </c>
      <c r="BK107" s="38">
        <f t="shared" si="53"/>
        <v>0.8</v>
      </c>
      <c r="BL107" s="39">
        <f t="shared" si="51"/>
        <v>0.2</v>
      </c>
      <c r="BM107" s="150">
        <f t="shared" si="52"/>
        <v>210445.94666666666</v>
      </c>
    </row>
    <row r="108" spans="1:65" ht="12.75">
      <c r="A108" s="3" t="s">
        <v>427</v>
      </c>
      <c r="B108" s="3" t="s">
        <v>408</v>
      </c>
      <c r="C108" s="2" t="s">
        <v>115</v>
      </c>
      <c r="D108" s="3" t="s">
        <v>343</v>
      </c>
      <c r="E108" s="6">
        <v>36368</v>
      </c>
      <c r="F108" s="5">
        <v>5.779682545459816</v>
      </c>
      <c r="G108" s="26">
        <v>258</v>
      </c>
      <c r="H108" s="6">
        <v>771</v>
      </c>
      <c r="I108" s="21">
        <v>50</v>
      </c>
      <c r="K108" s="12">
        <f t="shared" si="28"/>
        <v>0.17936097668279807</v>
      </c>
      <c r="L108" s="12">
        <f t="shared" si="29"/>
        <v>0.16440277166739992</v>
      </c>
      <c r="M108" s="12">
        <f t="shared" si="30"/>
        <v>0.23707655081390233</v>
      </c>
      <c r="N108" s="12">
        <f t="shared" si="31"/>
        <v>0.1875</v>
      </c>
      <c r="O108" s="12">
        <f t="shared" si="32"/>
        <v>0.1217003959524857</v>
      </c>
      <c r="P108" s="12">
        <f t="shared" si="33"/>
        <v>0.06544214694236691</v>
      </c>
      <c r="Q108" s="12">
        <f t="shared" si="34"/>
        <v>0.04193246810382754</v>
      </c>
      <c r="R108" s="12">
        <f t="shared" si="35"/>
        <v>0.0025846898372195335</v>
      </c>
      <c r="S108" s="6">
        <v>6523</v>
      </c>
      <c r="T108" s="6">
        <v>5979</v>
      </c>
      <c r="U108" s="6">
        <v>8622</v>
      </c>
      <c r="V108" s="6">
        <v>6819</v>
      </c>
      <c r="W108" s="6">
        <v>4426</v>
      </c>
      <c r="X108" s="6">
        <v>2380</v>
      </c>
      <c r="Y108" s="6">
        <v>1525</v>
      </c>
      <c r="Z108" s="6">
        <v>94</v>
      </c>
      <c r="AA108" s="6">
        <v>36368</v>
      </c>
      <c r="AC108" s="6">
        <v>76</v>
      </c>
      <c r="AD108" s="6">
        <v>52</v>
      </c>
      <c r="AE108" s="6">
        <v>28</v>
      </c>
      <c r="AF108" s="6">
        <v>30</v>
      </c>
      <c r="AG108" s="6">
        <v>7</v>
      </c>
      <c r="AH108" s="6">
        <v>35</v>
      </c>
      <c r="AI108" s="6">
        <v>22</v>
      </c>
      <c r="AJ108" s="6">
        <v>8</v>
      </c>
      <c r="AK108" s="6">
        <f t="shared" si="46"/>
        <v>258</v>
      </c>
      <c r="AL108" s="6"/>
      <c r="AM108">
        <v>30</v>
      </c>
      <c r="AN108">
        <v>-12</v>
      </c>
      <c r="AO108">
        <v>-2</v>
      </c>
      <c r="AP108">
        <v>-4</v>
      </c>
      <c r="AQ108">
        <v>-11</v>
      </c>
      <c r="AR108">
        <v>12</v>
      </c>
      <c r="AS108">
        <v>3</v>
      </c>
      <c r="AT108">
        <v>1</v>
      </c>
      <c r="AU108">
        <f t="shared" si="47"/>
        <v>17</v>
      </c>
      <c r="AV108">
        <f t="shared" si="36"/>
        <v>-30</v>
      </c>
      <c r="AW108">
        <f t="shared" si="37"/>
        <v>12</v>
      </c>
      <c r="AX108">
        <f t="shared" si="38"/>
        <v>2</v>
      </c>
      <c r="AY108">
        <f t="shared" si="39"/>
        <v>4</v>
      </c>
      <c r="AZ108">
        <f t="shared" si="40"/>
        <v>11</v>
      </c>
      <c r="BA108">
        <f t="shared" si="41"/>
        <v>-12</v>
      </c>
      <c r="BB108">
        <f t="shared" si="42"/>
        <v>-3</v>
      </c>
      <c r="BC108">
        <f t="shared" si="43"/>
        <v>-1</v>
      </c>
      <c r="BD108">
        <f t="shared" si="44"/>
        <v>-17</v>
      </c>
      <c r="BF108" s="13">
        <f t="shared" si="48"/>
        <v>241</v>
      </c>
      <c r="BG108" s="145">
        <v>278632.99199999997</v>
      </c>
      <c r="BH108" s="146">
        <f t="shared" si="45"/>
        <v>69658.24799999999</v>
      </c>
      <c r="BI108" s="147">
        <f t="shared" si="49"/>
        <v>1671797.9519999998</v>
      </c>
      <c r="BJ108" s="40">
        <f t="shared" si="50"/>
        <v>417949.48799999995</v>
      </c>
      <c r="BK108" s="38">
        <f t="shared" si="53"/>
        <v>0.8</v>
      </c>
      <c r="BL108" s="39">
        <f t="shared" si="51"/>
        <v>0.2</v>
      </c>
      <c r="BM108" s="150">
        <f t="shared" si="52"/>
        <v>348291.24</v>
      </c>
    </row>
    <row r="109" spans="1:65" ht="12.75">
      <c r="A109" s="3"/>
      <c r="B109" s="3" t="s">
        <v>435</v>
      </c>
      <c r="C109" s="2" t="s">
        <v>116</v>
      </c>
      <c r="D109" s="3" t="s">
        <v>342</v>
      </c>
      <c r="E109" s="6">
        <v>92269</v>
      </c>
      <c r="F109" s="5">
        <v>4.85309759538293</v>
      </c>
      <c r="G109" s="26">
        <v>127</v>
      </c>
      <c r="H109" s="6">
        <v>2484</v>
      </c>
      <c r="I109" s="21">
        <v>40</v>
      </c>
      <c r="K109" s="12">
        <f t="shared" si="28"/>
        <v>0.628651009548169</v>
      </c>
      <c r="L109" s="12">
        <f t="shared" si="29"/>
        <v>0.12531836261366222</v>
      </c>
      <c r="M109" s="12">
        <f t="shared" si="30"/>
        <v>0.15349684075908485</v>
      </c>
      <c r="N109" s="12">
        <f t="shared" si="31"/>
        <v>0.05693136372996348</v>
      </c>
      <c r="O109" s="12">
        <f t="shared" si="32"/>
        <v>0.022781215792953214</v>
      </c>
      <c r="P109" s="12">
        <f t="shared" si="33"/>
        <v>0.00844270556741701</v>
      </c>
      <c r="Q109" s="12">
        <f t="shared" si="34"/>
        <v>0.0038907975593102774</v>
      </c>
      <c r="R109" s="12">
        <f t="shared" si="35"/>
        <v>0.00048770442944000693</v>
      </c>
      <c r="S109" s="6">
        <v>58005</v>
      </c>
      <c r="T109" s="6">
        <v>11563</v>
      </c>
      <c r="U109" s="6">
        <v>14163</v>
      </c>
      <c r="V109" s="6">
        <v>5253</v>
      </c>
      <c r="W109" s="6">
        <v>2102</v>
      </c>
      <c r="X109" s="6">
        <v>779</v>
      </c>
      <c r="Y109" s="6">
        <v>359</v>
      </c>
      <c r="Z109" s="6">
        <v>45</v>
      </c>
      <c r="AA109" s="6">
        <v>92269</v>
      </c>
      <c r="AC109" s="6">
        <v>-119</v>
      </c>
      <c r="AD109" s="6">
        <v>148</v>
      </c>
      <c r="AE109" s="6">
        <v>51</v>
      </c>
      <c r="AF109" s="6">
        <v>21</v>
      </c>
      <c r="AG109" s="6">
        <v>7</v>
      </c>
      <c r="AH109" s="6">
        <v>15</v>
      </c>
      <c r="AI109" s="6">
        <v>3</v>
      </c>
      <c r="AJ109" s="6">
        <v>1</v>
      </c>
      <c r="AK109" s="6">
        <f t="shared" si="46"/>
        <v>127</v>
      </c>
      <c r="AL109" s="6"/>
      <c r="AM109">
        <v>112</v>
      </c>
      <c r="AN109">
        <v>48</v>
      </c>
      <c r="AO109">
        <v>-10</v>
      </c>
      <c r="AP109">
        <v>-3</v>
      </c>
      <c r="AQ109">
        <v>-3</v>
      </c>
      <c r="AR109">
        <v>-2</v>
      </c>
      <c r="AS109">
        <v>-1</v>
      </c>
      <c r="AT109">
        <v>0</v>
      </c>
      <c r="AU109">
        <f t="shared" si="47"/>
        <v>141</v>
      </c>
      <c r="AV109">
        <f t="shared" si="36"/>
        <v>-112</v>
      </c>
      <c r="AW109">
        <f t="shared" si="37"/>
        <v>-48</v>
      </c>
      <c r="AX109">
        <f t="shared" si="38"/>
        <v>10</v>
      </c>
      <c r="AY109">
        <f t="shared" si="39"/>
        <v>3</v>
      </c>
      <c r="AZ109">
        <f t="shared" si="40"/>
        <v>3</v>
      </c>
      <c r="BA109">
        <f t="shared" si="41"/>
        <v>2</v>
      </c>
      <c r="BB109">
        <f t="shared" si="42"/>
        <v>1</v>
      </c>
      <c r="BC109">
        <f t="shared" si="43"/>
        <v>0</v>
      </c>
      <c r="BD109">
        <f t="shared" si="44"/>
        <v>-141</v>
      </c>
      <c r="BF109" s="13">
        <f t="shared" si="48"/>
        <v>-14</v>
      </c>
      <c r="BG109" s="145">
        <v>68282.99333333332</v>
      </c>
      <c r="BH109" s="146" t="str">
        <f t="shared" si="45"/>
        <v>0</v>
      </c>
      <c r="BI109" s="147">
        <f t="shared" si="49"/>
        <v>409697.9599999999</v>
      </c>
      <c r="BJ109" s="40">
        <f t="shared" si="50"/>
        <v>0</v>
      </c>
      <c r="BK109" s="38" t="str">
        <f t="shared" si="53"/>
        <v>100%</v>
      </c>
      <c r="BL109" s="39" t="str">
        <f t="shared" si="51"/>
        <v>0%</v>
      </c>
      <c r="BM109" s="150">
        <f t="shared" si="52"/>
        <v>68282.99333333332</v>
      </c>
    </row>
    <row r="110" spans="1:65" ht="12.75">
      <c r="A110" s="3" t="s">
        <v>411</v>
      </c>
      <c r="B110" s="3" t="s">
        <v>410</v>
      </c>
      <c r="C110" s="2" t="s">
        <v>117</v>
      </c>
      <c r="D110" s="3" t="s">
        <v>340</v>
      </c>
      <c r="E110" s="6">
        <v>50690</v>
      </c>
      <c r="F110" s="5">
        <v>5.923816098151588</v>
      </c>
      <c r="G110" s="26">
        <v>359</v>
      </c>
      <c r="H110" s="6">
        <v>908</v>
      </c>
      <c r="I110" s="21">
        <v>60</v>
      </c>
      <c r="K110" s="12">
        <f t="shared" si="28"/>
        <v>0.2835865062142434</v>
      </c>
      <c r="L110" s="12">
        <f t="shared" si="29"/>
        <v>0.2864470309725784</v>
      </c>
      <c r="M110" s="12">
        <f t="shared" si="30"/>
        <v>0.19266127441309924</v>
      </c>
      <c r="N110" s="12">
        <f t="shared" si="31"/>
        <v>0.12568553955415268</v>
      </c>
      <c r="O110" s="12">
        <f t="shared" si="32"/>
        <v>0.06930361017952259</v>
      </c>
      <c r="P110" s="12">
        <f t="shared" si="33"/>
        <v>0.024995068060761492</v>
      </c>
      <c r="Q110" s="12">
        <f t="shared" si="34"/>
        <v>0.015782205563227462</v>
      </c>
      <c r="R110" s="12">
        <f t="shared" si="35"/>
        <v>0.0015387650424146776</v>
      </c>
      <c r="S110" s="6">
        <v>14375</v>
      </c>
      <c r="T110" s="6">
        <v>14520</v>
      </c>
      <c r="U110" s="6">
        <v>9766</v>
      </c>
      <c r="V110" s="6">
        <v>6371</v>
      </c>
      <c r="W110" s="6">
        <v>3513</v>
      </c>
      <c r="X110" s="6">
        <v>1267</v>
      </c>
      <c r="Y110" s="6">
        <v>800</v>
      </c>
      <c r="Z110" s="6">
        <v>78</v>
      </c>
      <c r="AA110" s="6">
        <v>50690</v>
      </c>
      <c r="AC110" s="6">
        <v>92</v>
      </c>
      <c r="AD110" s="6">
        <v>55</v>
      </c>
      <c r="AE110" s="6">
        <v>90</v>
      </c>
      <c r="AF110" s="6">
        <v>61</v>
      </c>
      <c r="AG110" s="6">
        <v>40</v>
      </c>
      <c r="AH110" s="6">
        <v>9</v>
      </c>
      <c r="AI110" s="6">
        <v>12</v>
      </c>
      <c r="AJ110" s="6">
        <v>0</v>
      </c>
      <c r="AK110" s="6">
        <f t="shared" si="46"/>
        <v>359</v>
      </c>
      <c r="AL110" s="6"/>
      <c r="AM110">
        <v>10</v>
      </c>
      <c r="AN110">
        <v>3</v>
      </c>
      <c r="AO110">
        <v>23</v>
      </c>
      <c r="AP110">
        <v>-11</v>
      </c>
      <c r="AQ110">
        <v>4</v>
      </c>
      <c r="AR110">
        <v>-1</v>
      </c>
      <c r="AS110">
        <v>6</v>
      </c>
      <c r="AT110">
        <v>0</v>
      </c>
      <c r="AU110">
        <f t="shared" si="47"/>
        <v>34</v>
      </c>
      <c r="AV110">
        <f t="shared" si="36"/>
        <v>-10</v>
      </c>
      <c r="AW110">
        <f t="shared" si="37"/>
        <v>-3</v>
      </c>
      <c r="AX110">
        <f t="shared" si="38"/>
        <v>-23</v>
      </c>
      <c r="AY110">
        <f t="shared" si="39"/>
        <v>11</v>
      </c>
      <c r="AZ110">
        <f t="shared" si="40"/>
        <v>-4</v>
      </c>
      <c r="BA110">
        <f t="shared" si="41"/>
        <v>1</v>
      </c>
      <c r="BB110">
        <f t="shared" si="42"/>
        <v>-6</v>
      </c>
      <c r="BC110">
        <f t="shared" si="43"/>
        <v>0</v>
      </c>
      <c r="BD110">
        <f t="shared" si="44"/>
        <v>-34</v>
      </c>
      <c r="BF110" s="13">
        <f t="shared" si="48"/>
        <v>325</v>
      </c>
      <c r="BG110" s="145">
        <v>339783.85066666664</v>
      </c>
      <c r="BH110" s="146">
        <f t="shared" si="45"/>
        <v>84945.96266666666</v>
      </c>
      <c r="BI110" s="147">
        <f t="shared" si="49"/>
        <v>2038703.1039999998</v>
      </c>
      <c r="BJ110" s="40">
        <f t="shared" si="50"/>
        <v>509675.77599999995</v>
      </c>
      <c r="BK110" s="38">
        <f t="shared" si="53"/>
        <v>0.8</v>
      </c>
      <c r="BL110" s="39">
        <f t="shared" si="51"/>
        <v>0.2</v>
      </c>
      <c r="BM110" s="150">
        <f t="shared" si="52"/>
        <v>424729.8133333333</v>
      </c>
    </row>
    <row r="111" spans="1:65" ht="12.75">
      <c r="A111" s="3" t="s">
        <v>430</v>
      </c>
      <c r="B111" s="3" t="s">
        <v>420</v>
      </c>
      <c r="C111" s="2" t="s">
        <v>118</v>
      </c>
      <c r="D111" s="3" t="s">
        <v>345</v>
      </c>
      <c r="E111" s="6">
        <v>53081</v>
      </c>
      <c r="F111" s="5">
        <v>6.357527061698868</v>
      </c>
      <c r="G111" s="26">
        <v>783</v>
      </c>
      <c r="H111" s="6">
        <v>526</v>
      </c>
      <c r="I111" s="21">
        <v>290</v>
      </c>
      <c r="K111" s="12">
        <f t="shared" si="28"/>
        <v>0.3003899700457791</v>
      </c>
      <c r="L111" s="12">
        <f t="shared" si="29"/>
        <v>0.2783293457169232</v>
      </c>
      <c r="M111" s="12">
        <f t="shared" si="30"/>
        <v>0.236789058231759</v>
      </c>
      <c r="N111" s="12">
        <f t="shared" si="31"/>
        <v>0.10173131629019799</v>
      </c>
      <c r="O111" s="12">
        <f t="shared" si="32"/>
        <v>0.06377046400783708</v>
      </c>
      <c r="P111" s="12">
        <f t="shared" si="33"/>
        <v>0.015429249637346697</v>
      </c>
      <c r="Q111" s="12">
        <f t="shared" si="34"/>
        <v>0.0034287221416325992</v>
      </c>
      <c r="R111" s="12">
        <f t="shared" si="35"/>
        <v>0.00013187392852433074</v>
      </c>
      <c r="S111" s="6">
        <v>15945</v>
      </c>
      <c r="T111" s="6">
        <v>14774</v>
      </c>
      <c r="U111" s="6">
        <v>12569</v>
      </c>
      <c r="V111" s="6">
        <v>5400</v>
      </c>
      <c r="W111" s="6">
        <v>3385</v>
      </c>
      <c r="X111" s="6">
        <v>819</v>
      </c>
      <c r="Y111" s="6">
        <v>182</v>
      </c>
      <c r="Z111" s="6">
        <v>7</v>
      </c>
      <c r="AA111" s="6">
        <v>53081</v>
      </c>
      <c r="AC111" s="6">
        <v>196</v>
      </c>
      <c r="AD111" s="6">
        <v>235</v>
      </c>
      <c r="AE111" s="6">
        <v>225</v>
      </c>
      <c r="AF111" s="6">
        <v>59</v>
      </c>
      <c r="AG111" s="6">
        <v>65</v>
      </c>
      <c r="AH111" s="6">
        <v>4</v>
      </c>
      <c r="AI111" s="6">
        <v>-1</v>
      </c>
      <c r="AJ111" s="6">
        <v>0</v>
      </c>
      <c r="AK111" s="6">
        <f t="shared" si="46"/>
        <v>783</v>
      </c>
      <c r="AL111" s="6"/>
      <c r="AM111">
        <v>-39</v>
      </c>
      <c r="AN111">
        <v>14</v>
      </c>
      <c r="AO111">
        <v>-3</v>
      </c>
      <c r="AP111">
        <v>-1</v>
      </c>
      <c r="AQ111">
        <v>-1</v>
      </c>
      <c r="AR111">
        <v>-1</v>
      </c>
      <c r="AS111">
        <v>-1</v>
      </c>
      <c r="AT111">
        <v>0</v>
      </c>
      <c r="AU111">
        <f t="shared" si="47"/>
        <v>-32</v>
      </c>
      <c r="AV111">
        <f t="shared" si="36"/>
        <v>39</v>
      </c>
      <c r="AW111">
        <f t="shared" si="37"/>
        <v>-14</v>
      </c>
      <c r="AX111">
        <f t="shared" si="38"/>
        <v>3</v>
      </c>
      <c r="AY111">
        <f t="shared" si="39"/>
        <v>1</v>
      </c>
      <c r="AZ111">
        <f t="shared" si="40"/>
        <v>1</v>
      </c>
      <c r="BA111">
        <f t="shared" si="41"/>
        <v>1</v>
      </c>
      <c r="BB111">
        <f t="shared" si="42"/>
        <v>1</v>
      </c>
      <c r="BC111">
        <f t="shared" si="43"/>
        <v>0</v>
      </c>
      <c r="BD111">
        <f t="shared" si="44"/>
        <v>32</v>
      </c>
      <c r="BF111" s="13">
        <f t="shared" si="48"/>
        <v>815</v>
      </c>
      <c r="BG111" s="145">
        <v>781912.2346666667</v>
      </c>
      <c r="BH111" s="146">
        <f t="shared" si="45"/>
        <v>195478.05866666668</v>
      </c>
      <c r="BI111" s="147">
        <f t="shared" si="49"/>
        <v>4691473.408</v>
      </c>
      <c r="BJ111" s="40">
        <f t="shared" si="50"/>
        <v>1172868.352</v>
      </c>
      <c r="BK111" s="38">
        <f t="shared" si="53"/>
        <v>0.8</v>
      </c>
      <c r="BL111" s="39">
        <f t="shared" si="51"/>
        <v>0.2</v>
      </c>
      <c r="BM111" s="150">
        <f t="shared" si="52"/>
        <v>977390.2933333335</v>
      </c>
    </row>
    <row r="112" spans="1:65" ht="12.75">
      <c r="A112" s="3" t="s">
        <v>419</v>
      </c>
      <c r="B112" s="3" t="s">
        <v>406</v>
      </c>
      <c r="C112" s="2" t="s">
        <v>119</v>
      </c>
      <c r="D112" s="3" t="s">
        <v>344</v>
      </c>
      <c r="E112" s="6">
        <v>36154</v>
      </c>
      <c r="F112" s="5">
        <v>7.33820887425324</v>
      </c>
      <c r="G112" s="26">
        <v>-44</v>
      </c>
      <c r="H112" s="6">
        <v>348</v>
      </c>
      <c r="I112" s="21">
        <v>50</v>
      </c>
      <c r="K112" s="12">
        <f t="shared" si="28"/>
        <v>0.17361841013442497</v>
      </c>
      <c r="L112" s="12">
        <f t="shared" si="29"/>
        <v>0.3519942468329922</v>
      </c>
      <c r="M112" s="12">
        <f t="shared" si="30"/>
        <v>0.23701388504729767</v>
      </c>
      <c r="N112" s="12">
        <f t="shared" si="31"/>
        <v>0.1325164573767771</v>
      </c>
      <c r="O112" s="12">
        <f t="shared" si="32"/>
        <v>0.05357636776013719</v>
      </c>
      <c r="P112" s="12">
        <f t="shared" si="33"/>
        <v>0.04137854732533053</v>
      </c>
      <c r="Q112" s="12">
        <f t="shared" si="34"/>
        <v>0.009127620733528793</v>
      </c>
      <c r="R112" s="12">
        <f t="shared" si="35"/>
        <v>0.000774464789511534</v>
      </c>
      <c r="S112" s="6">
        <v>6277</v>
      </c>
      <c r="T112" s="6">
        <v>12726</v>
      </c>
      <c r="U112" s="6">
        <v>8569</v>
      </c>
      <c r="V112" s="6">
        <v>4791</v>
      </c>
      <c r="W112" s="6">
        <v>1937</v>
      </c>
      <c r="X112" s="6">
        <v>1496</v>
      </c>
      <c r="Y112" s="6">
        <v>330</v>
      </c>
      <c r="Z112" s="6">
        <v>28</v>
      </c>
      <c r="AA112" s="6">
        <v>36154</v>
      </c>
      <c r="AC112" s="6">
        <v>-57</v>
      </c>
      <c r="AD112" s="6">
        <v>16</v>
      </c>
      <c r="AE112" s="6">
        <v>-3</v>
      </c>
      <c r="AF112" s="6">
        <v>1</v>
      </c>
      <c r="AG112" s="6">
        <v>4</v>
      </c>
      <c r="AH112" s="6">
        <v>-4</v>
      </c>
      <c r="AI112" s="6">
        <v>0</v>
      </c>
      <c r="AJ112" s="6">
        <v>-1</v>
      </c>
      <c r="AK112" s="6">
        <f t="shared" si="46"/>
        <v>-44</v>
      </c>
      <c r="AL112" s="6"/>
      <c r="AM112">
        <v>11</v>
      </c>
      <c r="AN112">
        <v>-20</v>
      </c>
      <c r="AO112">
        <v>2</v>
      </c>
      <c r="AP112">
        <v>-9</v>
      </c>
      <c r="AQ112">
        <v>-1</v>
      </c>
      <c r="AR112">
        <v>-1</v>
      </c>
      <c r="AS112">
        <v>-1</v>
      </c>
      <c r="AT112">
        <v>-1</v>
      </c>
      <c r="AU112">
        <f t="shared" si="47"/>
        <v>-20</v>
      </c>
      <c r="AV112">
        <f t="shared" si="36"/>
        <v>-11</v>
      </c>
      <c r="AW112">
        <f t="shared" si="37"/>
        <v>20</v>
      </c>
      <c r="AX112">
        <f t="shared" si="38"/>
        <v>-2</v>
      </c>
      <c r="AY112">
        <f t="shared" si="39"/>
        <v>9</v>
      </c>
      <c r="AZ112">
        <f t="shared" si="40"/>
        <v>1</v>
      </c>
      <c r="BA112">
        <f t="shared" si="41"/>
        <v>1</v>
      </c>
      <c r="BB112">
        <f t="shared" si="42"/>
        <v>1</v>
      </c>
      <c r="BC112">
        <f t="shared" si="43"/>
        <v>1</v>
      </c>
      <c r="BD112">
        <f t="shared" si="44"/>
        <v>20</v>
      </c>
      <c r="BF112" s="13">
        <f t="shared" si="48"/>
        <v>-24</v>
      </c>
      <c r="BG112" s="145">
        <v>0</v>
      </c>
      <c r="BH112" s="146">
        <f t="shared" si="45"/>
        <v>0</v>
      </c>
      <c r="BI112" s="147">
        <f t="shared" si="49"/>
        <v>0</v>
      </c>
      <c r="BJ112" s="40">
        <f t="shared" si="50"/>
        <v>0</v>
      </c>
      <c r="BK112" s="38">
        <f t="shared" si="53"/>
        <v>0.8</v>
      </c>
      <c r="BL112" s="39">
        <f t="shared" si="51"/>
        <v>0.2</v>
      </c>
      <c r="BM112" s="150">
        <f t="shared" si="52"/>
        <v>0</v>
      </c>
    </row>
    <row r="113" spans="1:65" ht="12.75">
      <c r="A113" s="3" t="s">
        <v>412</v>
      </c>
      <c r="B113" s="3" t="s">
        <v>406</v>
      </c>
      <c r="C113" s="2" t="s">
        <v>120</v>
      </c>
      <c r="D113" s="3" t="s">
        <v>344</v>
      </c>
      <c r="E113" s="6">
        <v>41336</v>
      </c>
      <c r="F113" s="5">
        <v>7.180258813635704</v>
      </c>
      <c r="G113" s="26">
        <v>178</v>
      </c>
      <c r="H113" s="6">
        <v>318</v>
      </c>
      <c r="I113" s="21">
        <v>120</v>
      </c>
      <c r="K113" s="12">
        <f t="shared" si="28"/>
        <v>0.08733307528546545</v>
      </c>
      <c r="L113" s="12">
        <f t="shared" si="29"/>
        <v>0.16264273272692084</v>
      </c>
      <c r="M113" s="12">
        <f t="shared" si="30"/>
        <v>0.3399216179601316</v>
      </c>
      <c r="N113" s="12">
        <f t="shared" si="31"/>
        <v>0.23105767369847108</v>
      </c>
      <c r="O113" s="12">
        <f t="shared" si="32"/>
        <v>0.10673504935165473</v>
      </c>
      <c r="P113" s="12">
        <f t="shared" si="33"/>
        <v>0.04685988000774144</v>
      </c>
      <c r="Q113" s="12">
        <f t="shared" si="34"/>
        <v>0.023103348171085735</v>
      </c>
      <c r="R113" s="12">
        <f t="shared" si="35"/>
        <v>0.002346622798529127</v>
      </c>
      <c r="S113" s="6">
        <v>3610</v>
      </c>
      <c r="T113" s="6">
        <v>6723</v>
      </c>
      <c r="U113" s="6">
        <v>14051</v>
      </c>
      <c r="V113" s="6">
        <v>9551</v>
      </c>
      <c r="W113" s="6">
        <v>4412</v>
      </c>
      <c r="X113" s="6">
        <v>1937</v>
      </c>
      <c r="Y113" s="6">
        <v>955</v>
      </c>
      <c r="Z113" s="6">
        <v>97</v>
      </c>
      <c r="AA113" s="6">
        <v>41336</v>
      </c>
      <c r="AC113" s="6">
        <v>10</v>
      </c>
      <c r="AD113" s="6">
        <v>30</v>
      </c>
      <c r="AE113" s="6">
        <v>21</v>
      </c>
      <c r="AF113" s="6">
        <v>58</v>
      </c>
      <c r="AG113" s="6">
        <v>27</v>
      </c>
      <c r="AH113" s="6">
        <v>17</v>
      </c>
      <c r="AI113" s="6">
        <v>14</v>
      </c>
      <c r="AJ113" s="6">
        <v>1</v>
      </c>
      <c r="AK113" s="6">
        <f t="shared" si="46"/>
        <v>178</v>
      </c>
      <c r="AL113" s="6"/>
      <c r="AM113">
        <v>20</v>
      </c>
      <c r="AN113">
        <v>-6</v>
      </c>
      <c r="AO113">
        <v>-27</v>
      </c>
      <c r="AP113">
        <v>4</v>
      </c>
      <c r="AQ113">
        <v>11</v>
      </c>
      <c r="AR113">
        <v>5</v>
      </c>
      <c r="AS113">
        <v>0</v>
      </c>
      <c r="AT113">
        <v>0</v>
      </c>
      <c r="AU113">
        <f t="shared" si="47"/>
        <v>7</v>
      </c>
      <c r="AV113">
        <f t="shared" si="36"/>
        <v>-20</v>
      </c>
      <c r="AW113">
        <f t="shared" si="37"/>
        <v>6</v>
      </c>
      <c r="AX113">
        <f t="shared" si="38"/>
        <v>27</v>
      </c>
      <c r="AY113">
        <f t="shared" si="39"/>
        <v>-4</v>
      </c>
      <c r="AZ113">
        <f t="shared" si="40"/>
        <v>-11</v>
      </c>
      <c r="BA113">
        <f t="shared" si="41"/>
        <v>-5</v>
      </c>
      <c r="BB113">
        <f t="shared" si="42"/>
        <v>0</v>
      </c>
      <c r="BC113">
        <f t="shared" si="43"/>
        <v>0</v>
      </c>
      <c r="BD113">
        <f t="shared" si="44"/>
        <v>-7</v>
      </c>
      <c r="BF113" s="13">
        <f t="shared" si="48"/>
        <v>171</v>
      </c>
      <c r="BG113" s="145">
        <v>207503.54133333336</v>
      </c>
      <c r="BH113" s="146">
        <f t="shared" si="45"/>
        <v>51875.88533333334</v>
      </c>
      <c r="BI113" s="147">
        <f t="shared" si="49"/>
        <v>1245021.2480000001</v>
      </c>
      <c r="BJ113" s="40">
        <f t="shared" si="50"/>
        <v>311255.31200000003</v>
      </c>
      <c r="BK113" s="38">
        <f t="shared" si="53"/>
        <v>0.8</v>
      </c>
      <c r="BL113" s="39">
        <f t="shared" si="51"/>
        <v>0.2</v>
      </c>
      <c r="BM113" s="150">
        <f t="shared" si="52"/>
        <v>259379.4266666667</v>
      </c>
    </row>
    <row r="114" spans="1:65" ht="12.75">
      <c r="A114" s="3" t="s">
        <v>424</v>
      </c>
      <c r="B114" s="3" t="s">
        <v>415</v>
      </c>
      <c r="C114" s="2" t="s">
        <v>121</v>
      </c>
      <c r="D114" s="3" t="s">
        <v>339</v>
      </c>
      <c r="E114" s="6">
        <v>46209</v>
      </c>
      <c r="F114" s="5">
        <v>6.12765020871527</v>
      </c>
      <c r="G114" s="26">
        <v>254</v>
      </c>
      <c r="H114" s="6">
        <v>556</v>
      </c>
      <c r="I114" s="21">
        <v>70</v>
      </c>
      <c r="K114" s="12">
        <f t="shared" si="28"/>
        <v>0.4281633448029605</v>
      </c>
      <c r="L114" s="12">
        <f t="shared" si="29"/>
        <v>0.2573091821939449</v>
      </c>
      <c r="M114" s="12">
        <f t="shared" si="30"/>
        <v>0.17704343309744855</v>
      </c>
      <c r="N114" s="12">
        <f t="shared" si="31"/>
        <v>0.08342530675842369</v>
      </c>
      <c r="O114" s="12">
        <f t="shared" si="32"/>
        <v>0.03685429245385098</v>
      </c>
      <c r="P114" s="12">
        <f t="shared" si="33"/>
        <v>0.0116860351879504</v>
      </c>
      <c r="Q114" s="12">
        <f t="shared" si="34"/>
        <v>0.005237075028674068</v>
      </c>
      <c r="R114" s="12">
        <f t="shared" si="35"/>
        <v>0.0002813304767469541</v>
      </c>
      <c r="S114" s="6">
        <v>19785</v>
      </c>
      <c r="T114" s="6">
        <v>11890</v>
      </c>
      <c r="U114" s="6">
        <v>8181</v>
      </c>
      <c r="V114" s="6">
        <v>3855</v>
      </c>
      <c r="W114" s="6">
        <v>1703</v>
      </c>
      <c r="X114" s="6">
        <v>540</v>
      </c>
      <c r="Y114" s="6">
        <v>242</v>
      </c>
      <c r="Z114" s="6">
        <v>13</v>
      </c>
      <c r="AA114" s="6">
        <v>46209</v>
      </c>
      <c r="AC114" s="6">
        <v>110</v>
      </c>
      <c r="AD114" s="6">
        <v>51</v>
      </c>
      <c r="AE114" s="6">
        <v>53</v>
      </c>
      <c r="AF114" s="6">
        <v>26</v>
      </c>
      <c r="AG114" s="6">
        <v>7</v>
      </c>
      <c r="AH114" s="6">
        <v>7</v>
      </c>
      <c r="AI114" s="6">
        <v>0</v>
      </c>
      <c r="AJ114" s="6">
        <v>0</v>
      </c>
      <c r="AK114" s="6">
        <f t="shared" si="46"/>
        <v>254</v>
      </c>
      <c r="AL114" s="6"/>
      <c r="AM114">
        <v>-31</v>
      </c>
      <c r="AN114">
        <v>-4</v>
      </c>
      <c r="AO114">
        <v>-5</v>
      </c>
      <c r="AP114">
        <v>-1</v>
      </c>
      <c r="AQ114">
        <v>-1</v>
      </c>
      <c r="AR114">
        <v>-2</v>
      </c>
      <c r="AS114">
        <v>0</v>
      </c>
      <c r="AT114">
        <v>0</v>
      </c>
      <c r="AU114">
        <f t="shared" si="47"/>
        <v>-44</v>
      </c>
      <c r="AV114">
        <f t="shared" si="36"/>
        <v>31</v>
      </c>
      <c r="AW114">
        <f t="shared" si="37"/>
        <v>4</v>
      </c>
      <c r="AX114">
        <f t="shared" si="38"/>
        <v>5</v>
      </c>
      <c r="AY114">
        <f t="shared" si="39"/>
        <v>1</v>
      </c>
      <c r="AZ114">
        <f t="shared" si="40"/>
        <v>1</v>
      </c>
      <c r="BA114">
        <f t="shared" si="41"/>
        <v>2</v>
      </c>
      <c r="BB114">
        <f t="shared" si="42"/>
        <v>0</v>
      </c>
      <c r="BC114">
        <f t="shared" si="43"/>
        <v>0</v>
      </c>
      <c r="BD114">
        <f t="shared" si="44"/>
        <v>44</v>
      </c>
      <c r="BF114" s="13">
        <f t="shared" si="48"/>
        <v>298</v>
      </c>
      <c r="BG114" s="145">
        <v>274155.41866666666</v>
      </c>
      <c r="BH114" s="146">
        <f t="shared" si="45"/>
        <v>68538.85466666667</v>
      </c>
      <c r="BI114" s="147">
        <f t="shared" si="49"/>
        <v>1644932.512</v>
      </c>
      <c r="BJ114" s="40">
        <f t="shared" si="50"/>
        <v>411233.128</v>
      </c>
      <c r="BK114" s="38">
        <f t="shared" si="53"/>
        <v>0.8</v>
      </c>
      <c r="BL114" s="39">
        <f t="shared" si="51"/>
        <v>0.2</v>
      </c>
      <c r="BM114" s="150">
        <f t="shared" si="52"/>
        <v>342694.2733333333</v>
      </c>
    </row>
    <row r="115" spans="1:65" ht="12.75">
      <c r="A115" s="3"/>
      <c r="B115" s="3" t="s">
        <v>416</v>
      </c>
      <c r="C115" s="2" t="s">
        <v>122</v>
      </c>
      <c r="D115" s="3" t="s">
        <v>341</v>
      </c>
      <c r="E115" s="6">
        <v>102815</v>
      </c>
      <c r="F115" s="5">
        <v>8.244316449511999</v>
      </c>
      <c r="G115" s="26">
        <v>660</v>
      </c>
      <c r="H115" s="6">
        <v>1341</v>
      </c>
      <c r="I115" s="21">
        <v>390</v>
      </c>
      <c r="K115" s="12">
        <f t="shared" si="28"/>
        <v>0.10621990954627243</v>
      </c>
      <c r="L115" s="12">
        <f t="shared" si="29"/>
        <v>0.18529397461459904</v>
      </c>
      <c r="M115" s="12">
        <f t="shared" si="30"/>
        <v>0.36615279871614065</v>
      </c>
      <c r="N115" s="12">
        <f t="shared" si="31"/>
        <v>0.19686816126051646</v>
      </c>
      <c r="O115" s="12">
        <f t="shared" si="32"/>
        <v>0.09717453678937898</v>
      </c>
      <c r="P115" s="12">
        <f t="shared" si="33"/>
        <v>0.026892963089043428</v>
      </c>
      <c r="Q115" s="12">
        <f t="shared" si="34"/>
        <v>0.01829499586636191</v>
      </c>
      <c r="R115" s="12">
        <f t="shared" si="35"/>
        <v>0.003102660117687108</v>
      </c>
      <c r="S115" s="6">
        <v>10921</v>
      </c>
      <c r="T115" s="6">
        <v>19051</v>
      </c>
      <c r="U115" s="6">
        <v>37646</v>
      </c>
      <c r="V115" s="6">
        <v>20241</v>
      </c>
      <c r="W115" s="6">
        <v>9991</v>
      </c>
      <c r="X115" s="6">
        <v>2765</v>
      </c>
      <c r="Y115" s="6">
        <v>1881</v>
      </c>
      <c r="Z115" s="6">
        <v>319</v>
      </c>
      <c r="AA115" s="6">
        <v>102815</v>
      </c>
      <c r="AC115" s="6">
        <v>-347</v>
      </c>
      <c r="AD115" s="6">
        <v>382</v>
      </c>
      <c r="AE115" s="6">
        <v>601</v>
      </c>
      <c r="AF115" s="6">
        <v>10</v>
      </c>
      <c r="AG115" s="6">
        <v>14</v>
      </c>
      <c r="AH115" s="6">
        <v>-7</v>
      </c>
      <c r="AI115" s="6">
        <v>4</v>
      </c>
      <c r="AJ115" s="6">
        <v>3</v>
      </c>
      <c r="AK115" s="6">
        <f t="shared" si="46"/>
        <v>660</v>
      </c>
      <c r="AL115" s="6"/>
      <c r="AM115">
        <v>-2</v>
      </c>
      <c r="AN115">
        <v>62</v>
      </c>
      <c r="AO115">
        <v>-74</v>
      </c>
      <c r="AP115">
        <v>12</v>
      </c>
      <c r="AQ115">
        <v>-8</v>
      </c>
      <c r="AR115">
        <v>-2</v>
      </c>
      <c r="AS115">
        <v>2</v>
      </c>
      <c r="AT115">
        <v>2</v>
      </c>
      <c r="AU115">
        <f t="shared" si="47"/>
        <v>-8</v>
      </c>
      <c r="AV115">
        <f t="shared" si="36"/>
        <v>2</v>
      </c>
      <c r="AW115">
        <f t="shared" si="37"/>
        <v>-62</v>
      </c>
      <c r="AX115">
        <f t="shared" si="38"/>
        <v>74</v>
      </c>
      <c r="AY115">
        <f t="shared" si="39"/>
        <v>-12</v>
      </c>
      <c r="AZ115">
        <f t="shared" si="40"/>
        <v>8</v>
      </c>
      <c r="BA115">
        <f t="shared" si="41"/>
        <v>2</v>
      </c>
      <c r="BB115">
        <f t="shared" si="42"/>
        <v>-2</v>
      </c>
      <c r="BC115">
        <f t="shared" si="43"/>
        <v>-2</v>
      </c>
      <c r="BD115">
        <f t="shared" si="44"/>
        <v>8</v>
      </c>
      <c r="BF115" s="13">
        <f t="shared" si="48"/>
        <v>668</v>
      </c>
      <c r="BG115" s="145">
        <v>923819.3266666665</v>
      </c>
      <c r="BH115" s="146" t="str">
        <f t="shared" si="45"/>
        <v>0</v>
      </c>
      <c r="BI115" s="147">
        <f t="shared" si="49"/>
        <v>5542915.959999999</v>
      </c>
      <c r="BJ115" s="40">
        <f t="shared" si="50"/>
        <v>0</v>
      </c>
      <c r="BK115" s="38" t="str">
        <f t="shared" si="53"/>
        <v>100%</v>
      </c>
      <c r="BL115" s="39" t="str">
        <f t="shared" si="51"/>
        <v>0%</v>
      </c>
      <c r="BM115" s="150">
        <f t="shared" si="52"/>
        <v>923819.3266666665</v>
      </c>
    </row>
    <row r="116" spans="1:65" ht="12.75">
      <c r="A116" s="3" t="s">
        <v>438</v>
      </c>
      <c r="B116" s="3" t="s">
        <v>406</v>
      </c>
      <c r="C116" s="2" t="s">
        <v>123</v>
      </c>
      <c r="D116" s="3" t="s">
        <v>344</v>
      </c>
      <c r="E116" s="6">
        <v>55860</v>
      </c>
      <c r="F116" s="5">
        <v>10.03889598817923</v>
      </c>
      <c r="G116" s="26">
        <v>133</v>
      </c>
      <c r="H116" s="6">
        <v>616</v>
      </c>
      <c r="I116" s="21">
        <v>70</v>
      </c>
      <c r="K116" s="12">
        <f t="shared" si="28"/>
        <v>0.014590046544933764</v>
      </c>
      <c r="L116" s="12">
        <f t="shared" si="29"/>
        <v>0.05988184747583244</v>
      </c>
      <c r="M116" s="12">
        <f t="shared" si="30"/>
        <v>0.20533476548514143</v>
      </c>
      <c r="N116" s="12">
        <f t="shared" si="31"/>
        <v>0.27957393483709275</v>
      </c>
      <c r="O116" s="12">
        <f t="shared" si="32"/>
        <v>0.17162549230218402</v>
      </c>
      <c r="P116" s="12">
        <f t="shared" si="33"/>
        <v>0.11247762262799857</v>
      </c>
      <c r="Q116" s="12">
        <f t="shared" si="34"/>
        <v>0.128625134264232</v>
      </c>
      <c r="R116" s="12">
        <f t="shared" si="35"/>
        <v>0.027891156462585033</v>
      </c>
      <c r="S116" s="6">
        <v>815</v>
      </c>
      <c r="T116" s="6">
        <v>3345</v>
      </c>
      <c r="U116" s="6">
        <v>11470</v>
      </c>
      <c r="V116" s="6">
        <v>15617</v>
      </c>
      <c r="W116" s="6">
        <v>9587</v>
      </c>
      <c r="X116" s="6">
        <v>6283</v>
      </c>
      <c r="Y116" s="6">
        <v>7185</v>
      </c>
      <c r="Z116" s="6">
        <v>1558</v>
      </c>
      <c r="AA116" s="6">
        <v>55860</v>
      </c>
      <c r="AC116" s="6">
        <v>18</v>
      </c>
      <c r="AD116" s="6">
        <v>-1</v>
      </c>
      <c r="AE116" s="6">
        <v>19</v>
      </c>
      <c r="AF116" s="6">
        <v>56</v>
      </c>
      <c r="AG116" s="6">
        <v>22</v>
      </c>
      <c r="AH116" s="6">
        <v>15</v>
      </c>
      <c r="AI116" s="6">
        <v>-8</v>
      </c>
      <c r="AJ116" s="6">
        <v>12</v>
      </c>
      <c r="AK116" s="6">
        <f t="shared" si="46"/>
        <v>133</v>
      </c>
      <c r="AL116" s="6"/>
      <c r="AM116">
        <v>-16</v>
      </c>
      <c r="AN116">
        <v>-8</v>
      </c>
      <c r="AO116">
        <v>16</v>
      </c>
      <c r="AP116">
        <v>12</v>
      </c>
      <c r="AQ116">
        <v>-5</v>
      </c>
      <c r="AR116">
        <v>-6</v>
      </c>
      <c r="AS116">
        <v>8</v>
      </c>
      <c r="AT116">
        <v>8</v>
      </c>
      <c r="AU116">
        <f t="shared" si="47"/>
        <v>9</v>
      </c>
      <c r="AV116">
        <f t="shared" si="36"/>
        <v>16</v>
      </c>
      <c r="AW116">
        <f t="shared" si="37"/>
        <v>8</v>
      </c>
      <c r="AX116">
        <f t="shared" si="38"/>
        <v>-16</v>
      </c>
      <c r="AY116">
        <f t="shared" si="39"/>
        <v>-12</v>
      </c>
      <c r="AZ116">
        <f t="shared" si="40"/>
        <v>5</v>
      </c>
      <c r="BA116">
        <f t="shared" si="41"/>
        <v>6</v>
      </c>
      <c r="BB116">
        <f t="shared" si="42"/>
        <v>-8</v>
      </c>
      <c r="BC116">
        <f t="shared" si="43"/>
        <v>-8</v>
      </c>
      <c r="BD116">
        <f t="shared" si="44"/>
        <v>-9</v>
      </c>
      <c r="BF116" s="13">
        <f t="shared" si="48"/>
        <v>124</v>
      </c>
      <c r="BG116" s="145">
        <v>137525.4666666667</v>
      </c>
      <c r="BH116" s="146">
        <f t="shared" si="45"/>
        <v>34381.366666666676</v>
      </c>
      <c r="BI116" s="147">
        <f t="shared" si="49"/>
        <v>825152.8000000003</v>
      </c>
      <c r="BJ116" s="40">
        <f t="shared" si="50"/>
        <v>206288.20000000007</v>
      </c>
      <c r="BK116" s="38">
        <f t="shared" si="53"/>
        <v>0.8</v>
      </c>
      <c r="BL116" s="39">
        <f t="shared" si="51"/>
        <v>0.2</v>
      </c>
      <c r="BM116" s="150">
        <f t="shared" si="52"/>
        <v>171906.83333333337</v>
      </c>
    </row>
    <row r="117" spans="1:65" ht="12.75">
      <c r="A117" s="3"/>
      <c r="B117" s="3" t="s">
        <v>416</v>
      </c>
      <c r="C117" s="2" t="s">
        <v>124</v>
      </c>
      <c r="D117" s="3" t="s">
        <v>341</v>
      </c>
      <c r="E117" s="6">
        <v>100334</v>
      </c>
      <c r="F117" s="5">
        <v>9.323272946713162</v>
      </c>
      <c r="G117" s="26">
        <v>1115</v>
      </c>
      <c r="H117" s="6">
        <v>2111</v>
      </c>
      <c r="I117" s="21">
        <v>1280</v>
      </c>
      <c r="K117" s="12">
        <f t="shared" si="28"/>
        <v>0.05093986086471186</v>
      </c>
      <c r="L117" s="12">
        <f t="shared" si="29"/>
        <v>0.311120856339825</v>
      </c>
      <c r="M117" s="12">
        <f t="shared" si="30"/>
        <v>0.31143979109773356</v>
      </c>
      <c r="N117" s="12">
        <f t="shared" si="31"/>
        <v>0.17941076803476388</v>
      </c>
      <c r="O117" s="12">
        <f t="shared" si="32"/>
        <v>0.09579006119560668</v>
      </c>
      <c r="P117" s="12">
        <f t="shared" si="33"/>
        <v>0.039876811449757806</v>
      </c>
      <c r="Q117" s="12">
        <f t="shared" si="34"/>
        <v>0.010973349014292264</v>
      </c>
      <c r="R117" s="12">
        <f t="shared" si="35"/>
        <v>0.0004485020033089481</v>
      </c>
      <c r="S117" s="6">
        <v>5111</v>
      </c>
      <c r="T117" s="6">
        <v>31216</v>
      </c>
      <c r="U117" s="6">
        <v>31248</v>
      </c>
      <c r="V117" s="6">
        <v>18001</v>
      </c>
      <c r="W117" s="6">
        <v>9611</v>
      </c>
      <c r="X117" s="6">
        <v>4001</v>
      </c>
      <c r="Y117" s="6">
        <v>1101</v>
      </c>
      <c r="Z117" s="6">
        <v>45</v>
      </c>
      <c r="AA117" s="6">
        <v>100334</v>
      </c>
      <c r="AC117" s="6">
        <v>121</v>
      </c>
      <c r="AD117" s="6">
        <v>35</v>
      </c>
      <c r="AE117" s="6">
        <v>341</v>
      </c>
      <c r="AF117" s="6">
        <v>465</v>
      </c>
      <c r="AG117" s="6">
        <v>154</v>
      </c>
      <c r="AH117" s="6">
        <v>1</v>
      </c>
      <c r="AI117" s="6">
        <v>-4</v>
      </c>
      <c r="AJ117" s="6">
        <v>2</v>
      </c>
      <c r="AK117" s="6">
        <f t="shared" si="46"/>
        <v>1115</v>
      </c>
      <c r="AL117" s="6"/>
      <c r="AM117">
        <v>-177</v>
      </c>
      <c r="AN117">
        <v>-123</v>
      </c>
      <c r="AO117">
        <v>-184</v>
      </c>
      <c r="AP117">
        <v>-65</v>
      </c>
      <c r="AQ117">
        <v>-61</v>
      </c>
      <c r="AR117">
        <v>-16</v>
      </c>
      <c r="AS117">
        <v>-9</v>
      </c>
      <c r="AT117">
        <v>-1</v>
      </c>
      <c r="AU117">
        <f t="shared" si="47"/>
        <v>-636</v>
      </c>
      <c r="AV117">
        <f t="shared" si="36"/>
        <v>177</v>
      </c>
      <c r="AW117">
        <f t="shared" si="37"/>
        <v>123</v>
      </c>
      <c r="AX117">
        <f t="shared" si="38"/>
        <v>184</v>
      </c>
      <c r="AY117">
        <f t="shared" si="39"/>
        <v>65</v>
      </c>
      <c r="AZ117">
        <f t="shared" si="40"/>
        <v>61</v>
      </c>
      <c r="BA117">
        <f t="shared" si="41"/>
        <v>16</v>
      </c>
      <c r="BB117">
        <f t="shared" si="42"/>
        <v>9</v>
      </c>
      <c r="BC117">
        <f t="shared" si="43"/>
        <v>1</v>
      </c>
      <c r="BD117">
        <f t="shared" si="44"/>
        <v>636</v>
      </c>
      <c r="BF117" s="13">
        <f t="shared" si="48"/>
        <v>1751</v>
      </c>
      <c r="BG117" s="145">
        <v>2331376.4866666663</v>
      </c>
      <c r="BH117" s="146" t="str">
        <f t="shared" si="45"/>
        <v>0</v>
      </c>
      <c r="BI117" s="147">
        <f t="shared" si="49"/>
        <v>13988258.919999998</v>
      </c>
      <c r="BJ117" s="40">
        <f t="shared" si="50"/>
        <v>0</v>
      </c>
      <c r="BK117" s="38" t="str">
        <f t="shared" si="53"/>
        <v>100%</v>
      </c>
      <c r="BL117" s="39" t="str">
        <f t="shared" si="51"/>
        <v>0%</v>
      </c>
      <c r="BM117" s="150">
        <f t="shared" si="52"/>
        <v>2331376.4866666663</v>
      </c>
    </row>
    <row r="118" spans="1:65" ht="12.75">
      <c r="A118" s="3"/>
      <c r="B118" s="3" t="s">
        <v>408</v>
      </c>
      <c r="C118" s="2" t="s">
        <v>125</v>
      </c>
      <c r="D118" s="3" t="s">
        <v>343</v>
      </c>
      <c r="E118" s="6">
        <v>54435</v>
      </c>
      <c r="F118" s="5">
        <v>4.2891003051687395</v>
      </c>
      <c r="G118" s="26">
        <v>111</v>
      </c>
      <c r="H118" s="6">
        <v>892</v>
      </c>
      <c r="I118" s="21">
        <v>140</v>
      </c>
      <c r="K118" s="12">
        <f t="shared" si="28"/>
        <v>0.47484155414714796</v>
      </c>
      <c r="L118" s="12">
        <f t="shared" si="29"/>
        <v>0.21306144943510608</v>
      </c>
      <c r="M118" s="12">
        <f t="shared" si="30"/>
        <v>0.1425553412326628</v>
      </c>
      <c r="N118" s="12">
        <f t="shared" si="31"/>
        <v>0.08463304859006154</v>
      </c>
      <c r="O118" s="12">
        <f t="shared" si="32"/>
        <v>0.05966749334068155</v>
      </c>
      <c r="P118" s="12">
        <f t="shared" si="33"/>
        <v>0.018278680995682924</v>
      </c>
      <c r="Q118" s="12">
        <f t="shared" si="34"/>
        <v>0.006227610912096997</v>
      </c>
      <c r="R118" s="12">
        <f t="shared" si="35"/>
        <v>0.0007348213465601176</v>
      </c>
      <c r="S118" s="6">
        <v>25848</v>
      </c>
      <c r="T118" s="6">
        <v>11598</v>
      </c>
      <c r="U118" s="6">
        <v>7760</v>
      </c>
      <c r="V118" s="6">
        <v>4607</v>
      </c>
      <c r="W118" s="6">
        <v>3248</v>
      </c>
      <c r="X118" s="6">
        <v>995</v>
      </c>
      <c r="Y118" s="6">
        <v>339</v>
      </c>
      <c r="Z118" s="6">
        <v>40</v>
      </c>
      <c r="AA118" s="6">
        <v>54435</v>
      </c>
      <c r="AC118" s="6">
        <v>-70</v>
      </c>
      <c r="AD118" s="6">
        <v>101</v>
      </c>
      <c r="AE118" s="6">
        <v>-22</v>
      </c>
      <c r="AF118" s="6">
        <v>48</v>
      </c>
      <c r="AG118" s="6">
        <v>17</v>
      </c>
      <c r="AH118" s="6">
        <v>26</v>
      </c>
      <c r="AI118" s="6">
        <v>9</v>
      </c>
      <c r="AJ118" s="6">
        <v>2</v>
      </c>
      <c r="AK118" s="6">
        <f t="shared" si="46"/>
        <v>111</v>
      </c>
      <c r="AL118" s="6"/>
      <c r="AM118">
        <v>-31</v>
      </c>
      <c r="AN118">
        <v>-79</v>
      </c>
      <c r="AO118">
        <v>-17</v>
      </c>
      <c r="AP118">
        <v>-21</v>
      </c>
      <c r="AQ118">
        <v>1</v>
      </c>
      <c r="AR118">
        <v>6</v>
      </c>
      <c r="AS118">
        <v>4</v>
      </c>
      <c r="AT118">
        <v>-1</v>
      </c>
      <c r="AU118">
        <f t="shared" si="47"/>
        <v>-138</v>
      </c>
      <c r="AV118">
        <f t="shared" si="36"/>
        <v>31</v>
      </c>
      <c r="AW118">
        <f t="shared" si="37"/>
        <v>79</v>
      </c>
      <c r="AX118">
        <f t="shared" si="38"/>
        <v>17</v>
      </c>
      <c r="AY118">
        <f t="shared" si="39"/>
        <v>21</v>
      </c>
      <c r="AZ118">
        <f t="shared" si="40"/>
        <v>-1</v>
      </c>
      <c r="BA118">
        <f t="shared" si="41"/>
        <v>-6</v>
      </c>
      <c r="BB118">
        <f t="shared" si="42"/>
        <v>-4</v>
      </c>
      <c r="BC118">
        <f t="shared" si="43"/>
        <v>1</v>
      </c>
      <c r="BD118">
        <f t="shared" si="44"/>
        <v>138</v>
      </c>
      <c r="BF118" s="13">
        <f t="shared" si="48"/>
        <v>249</v>
      </c>
      <c r="BG118" s="145">
        <v>347331.76</v>
      </c>
      <c r="BH118" s="146" t="str">
        <f t="shared" si="45"/>
        <v>0</v>
      </c>
      <c r="BI118" s="147">
        <f t="shared" si="49"/>
        <v>2083990.56</v>
      </c>
      <c r="BJ118" s="40">
        <f t="shared" si="50"/>
        <v>0</v>
      </c>
      <c r="BK118" s="38" t="str">
        <f t="shared" si="53"/>
        <v>100%</v>
      </c>
      <c r="BL118" s="39" t="str">
        <f t="shared" si="51"/>
        <v>0%</v>
      </c>
      <c r="BM118" s="150">
        <f t="shared" si="52"/>
        <v>347331.76</v>
      </c>
    </row>
    <row r="119" spans="1:65" ht="12.75">
      <c r="A119" s="3" t="s">
        <v>434</v>
      </c>
      <c r="B119" s="3" t="s">
        <v>417</v>
      </c>
      <c r="C119" s="2" t="s">
        <v>126</v>
      </c>
      <c r="D119" s="3" t="s">
        <v>347</v>
      </c>
      <c r="E119" s="6">
        <v>39300</v>
      </c>
      <c r="F119" s="5">
        <v>8.63746855837509</v>
      </c>
      <c r="G119" s="26">
        <v>250</v>
      </c>
      <c r="H119" s="6">
        <v>428</v>
      </c>
      <c r="I119" s="21">
        <v>50</v>
      </c>
      <c r="K119" s="12">
        <f t="shared" si="28"/>
        <v>0.08806615776081425</v>
      </c>
      <c r="L119" s="12">
        <f t="shared" si="29"/>
        <v>0.21106870229007635</v>
      </c>
      <c r="M119" s="12">
        <f t="shared" si="30"/>
        <v>0.22536895674300256</v>
      </c>
      <c r="N119" s="12">
        <f t="shared" si="31"/>
        <v>0.1670737913486005</v>
      </c>
      <c r="O119" s="12">
        <f t="shared" si="32"/>
        <v>0.1475826972010178</v>
      </c>
      <c r="P119" s="12">
        <f t="shared" si="33"/>
        <v>0.09651399491094148</v>
      </c>
      <c r="Q119" s="12">
        <f t="shared" si="34"/>
        <v>0.06033078880407124</v>
      </c>
      <c r="R119" s="12">
        <f t="shared" si="35"/>
        <v>0.003994910941475827</v>
      </c>
      <c r="S119" s="6">
        <v>3461</v>
      </c>
      <c r="T119" s="6">
        <v>8295</v>
      </c>
      <c r="U119" s="6">
        <v>8857</v>
      </c>
      <c r="V119" s="6">
        <v>6566</v>
      </c>
      <c r="W119" s="6">
        <v>5800</v>
      </c>
      <c r="X119" s="6">
        <v>3793</v>
      </c>
      <c r="Y119" s="6">
        <v>2371</v>
      </c>
      <c r="Z119" s="6">
        <v>157</v>
      </c>
      <c r="AA119" s="6">
        <v>39300</v>
      </c>
      <c r="AC119" s="6">
        <v>41</v>
      </c>
      <c r="AD119" s="6">
        <v>101</v>
      </c>
      <c r="AE119" s="6">
        <v>-4</v>
      </c>
      <c r="AF119" s="6">
        <v>48</v>
      </c>
      <c r="AG119" s="6">
        <v>30</v>
      </c>
      <c r="AH119" s="6">
        <v>26</v>
      </c>
      <c r="AI119" s="6">
        <v>7</v>
      </c>
      <c r="AJ119" s="6">
        <v>1</v>
      </c>
      <c r="AK119" s="6">
        <f t="shared" si="46"/>
        <v>250</v>
      </c>
      <c r="AL119" s="6"/>
      <c r="AM119">
        <v>-21</v>
      </c>
      <c r="AN119">
        <v>-4</v>
      </c>
      <c r="AO119">
        <v>-7</v>
      </c>
      <c r="AP119">
        <v>-3</v>
      </c>
      <c r="AQ119">
        <v>-6</v>
      </c>
      <c r="AR119">
        <v>1</v>
      </c>
      <c r="AS119">
        <v>-2</v>
      </c>
      <c r="AT119">
        <v>0</v>
      </c>
      <c r="AU119">
        <f t="shared" si="47"/>
        <v>-42</v>
      </c>
      <c r="AV119">
        <f t="shared" si="36"/>
        <v>21</v>
      </c>
      <c r="AW119">
        <f t="shared" si="37"/>
        <v>4</v>
      </c>
      <c r="AX119">
        <f t="shared" si="38"/>
        <v>7</v>
      </c>
      <c r="AY119">
        <f t="shared" si="39"/>
        <v>3</v>
      </c>
      <c r="AZ119">
        <f t="shared" si="40"/>
        <v>6</v>
      </c>
      <c r="BA119">
        <f t="shared" si="41"/>
        <v>-1</v>
      </c>
      <c r="BB119">
        <f t="shared" si="42"/>
        <v>2</v>
      </c>
      <c r="BC119">
        <f t="shared" si="43"/>
        <v>0</v>
      </c>
      <c r="BD119">
        <f t="shared" si="44"/>
        <v>42</v>
      </c>
      <c r="BF119" s="13">
        <f t="shared" si="48"/>
        <v>292</v>
      </c>
      <c r="BG119" s="145">
        <v>315221.16266666667</v>
      </c>
      <c r="BH119" s="146">
        <f t="shared" si="45"/>
        <v>78805.29066666667</v>
      </c>
      <c r="BI119" s="147">
        <f t="shared" si="49"/>
        <v>1891326.976</v>
      </c>
      <c r="BJ119" s="40">
        <f t="shared" si="50"/>
        <v>472831.744</v>
      </c>
      <c r="BK119" s="38">
        <f t="shared" si="53"/>
        <v>0.8</v>
      </c>
      <c r="BL119" s="39">
        <f t="shared" si="51"/>
        <v>0.2</v>
      </c>
      <c r="BM119" s="150">
        <f t="shared" si="52"/>
        <v>394026.45333333337</v>
      </c>
    </row>
    <row r="120" spans="1:65" ht="12.75">
      <c r="A120" s="3"/>
      <c r="B120" s="3" t="s">
        <v>416</v>
      </c>
      <c r="C120" s="2" t="s">
        <v>127</v>
      </c>
      <c r="D120" s="3" t="s">
        <v>341</v>
      </c>
      <c r="E120" s="6">
        <v>81836</v>
      </c>
      <c r="F120" s="5">
        <v>13.06701512040321</v>
      </c>
      <c r="G120" s="26">
        <v>697</v>
      </c>
      <c r="H120" s="6">
        <v>871</v>
      </c>
      <c r="I120" s="21">
        <v>580</v>
      </c>
      <c r="K120" s="12">
        <f t="shared" si="28"/>
        <v>0.03943252358375287</v>
      </c>
      <c r="L120" s="12">
        <f t="shared" si="29"/>
        <v>0.0676230509800088</v>
      </c>
      <c r="M120" s="12">
        <f t="shared" si="30"/>
        <v>0.1697419228701305</v>
      </c>
      <c r="N120" s="12">
        <f t="shared" si="31"/>
        <v>0.2852534336966616</v>
      </c>
      <c r="O120" s="12">
        <f t="shared" si="32"/>
        <v>0.17722029424703065</v>
      </c>
      <c r="P120" s="12">
        <f t="shared" si="33"/>
        <v>0.10800870032748423</v>
      </c>
      <c r="Q120" s="12">
        <f t="shared" si="34"/>
        <v>0.12830539127034557</v>
      </c>
      <c r="R120" s="12">
        <f t="shared" si="35"/>
        <v>0.024414683024585757</v>
      </c>
      <c r="S120" s="6">
        <v>3227</v>
      </c>
      <c r="T120" s="6">
        <v>5534</v>
      </c>
      <c r="U120" s="6">
        <v>13891</v>
      </c>
      <c r="V120" s="6">
        <v>23344</v>
      </c>
      <c r="W120" s="6">
        <v>14503</v>
      </c>
      <c r="X120" s="6">
        <v>8839</v>
      </c>
      <c r="Y120" s="6">
        <v>10500</v>
      </c>
      <c r="Z120" s="6">
        <v>1998</v>
      </c>
      <c r="AA120" s="6">
        <v>81836</v>
      </c>
      <c r="AC120" s="6">
        <v>91</v>
      </c>
      <c r="AD120" s="6">
        <v>61</v>
      </c>
      <c r="AE120" s="6">
        <v>107</v>
      </c>
      <c r="AF120" s="6">
        <v>285</v>
      </c>
      <c r="AG120" s="6">
        <v>118</v>
      </c>
      <c r="AH120" s="6">
        <v>5</v>
      </c>
      <c r="AI120" s="6">
        <v>15</v>
      </c>
      <c r="AJ120" s="6">
        <v>15</v>
      </c>
      <c r="AK120" s="6">
        <f t="shared" si="46"/>
        <v>697</v>
      </c>
      <c r="AL120" s="6"/>
      <c r="AM120">
        <v>-6</v>
      </c>
      <c r="AN120">
        <v>2</v>
      </c>
      <c r="AO120">
        <v>-20</v>
      </c>
      <c r="AP120">
        <v>41</v>
      </c>
      <c r="AQ120">
        <v>44</v>
      </c>
      <c r="AR120">
        <v>-11</v>
      </c>
      <c r="AS120">
        <v>5</v>
      </c>
      <c r="AT120">
        <v>-2</v>
      </c>
      <c r="AU120">
        <f t="shared" si="47"/>
        <v>53</v>
      </c>
      <c r="AV120">
        <f t="shared" si="36"/>
        <v>6</v>
      </c>
      <c r="AW120">
        <f t="shared" si="37"/>
        <v>-2</v>
      </c>
      <c r="AX120">
        <f t="shared" si="38"/>
        <v>20</v>
      </c>
      <c r="AY120">
        <f t="shared" si="39"/>
        <v>-41</v>
      </c>
      <c r="AZ120">
        <f t="shared" si="40"/>
        <v>-44</v>
      </c>
      <c r="BA120">
        <f t="shared" si="41"/>
        <v>11</v>
      </c>
      <c r="BB120">
        <f t="shared" si="42"/>
        <v>-5</v>
      </c>
      <c r="BC120">
        <f t="shared" si="43"/>
        <v>2</v>
      </c>
      <c r="BD120">
        <f t="shared" si="44"/>
        <v>-53</v>
      </c>
      <c r="BF120" s="13">
        <f t="shared" si="48"/>
        <v>644</v>
      </c>
      <c r="BG120" s="145">
        <v>909107.3</v>
      </c>
      <c r="BH120" s="146" t="str">
        <f t="shared" si="45"/>
        <v>0</v>
      </c>
      <c r="BI120" s="147">
        <f t="shared" si="49"/>
        <v>5454643.800000001</v>
      </c>
      <c r="BJ120" s="40">
        <f t="shared" si="50"/>
        <v>0</v>
      </c>
      <c r="BK120" s="38" t="str">
        <f t="shared" si="53"/>
        <v>100%</v>
      </c>
      <c r="BL120" s="39" t="str">
        <f t="shared" si="51"/>
        <v>0%</v>
      </c>
      <c r="BM120" s="150">
        <f t="shared" si="52"/>
        <v>909107.3</v>
      </c>
    </row>
    <row r="121" spans="1:65" ht="12.75">
      <c r="A121" s="3" t="s">
        <v>422</v>
      </c>
      <c r="B121" s="3" t="s">
        <v>410</v>
      </c>
      <c r="C121" s="2" t="s">
        <v>128</v>
      </c>
      <c r="D121" s="3" t="s">
        <v>340</v>
      </c>
      <c r="E121" s="6">
        <v>35715</v>
      </c>
      <c r="F121" s="5">
        <v>7.738841358826032</v>
      </c>
      <c r="G121" s="26">
        <v>421</v>
      </c>
      <c r="H121" s="6">
        <v>424</v>
      </c>
      <c r="I121" s="21">
        <v>80</v>
      </c>
      <c r="K121" s="12">
        <f t="shared" si="28"/>
        <v>0.11574968500629987</v>
      </c>
      <c r="L121" s="12">
        <f t="shared" si="29"/>
        <v>0.2139157216855663</v>
      </c>
      <c r="M121" s="12">
        <f t="shared" si="30"/>
        <v>0.20274394512109759</v>
      </c>
      <c r="N121" s="12">
        <f t="shared" si="31"/>
        <v>0.15657286854262914</v>
      </c>
      <c r="O121" s="12">
        <f t="shared" si="32"/>
        <v>0.1510289794204116</v>
      </c>
      <c r="P121" s="12">
        <f t="shared" si="33"/>
        <v>0.08878622427551448</v>
      </c>
      <c r="Q121" s="12">
        <f t="shared" si="34"/>
        <v>0.06501469970600587</v>
      </c>
      <c r="R121" s="12">
        <f t="shared" si="35"/>
        <v>0.00618787624247515</v>
      </c>
      <c r="S121" s="6">
        <v>4134</v>
      </c>
      <c r="T121" s="6">
        <v>7640</v>
      </c>
      <c r="U121" s="6">
        <v>7241</v>
      </c>
      <c r="V121" s="6">
        <v>5592</v>
      </c>
      <c r="W121" s="6">
        <v>5394</v>
      </c>
      <c r="X121" s="6">
        <v>3171</v>
      </c>
      <c r="Y121" s="6">
        <v>2322</v>
      </c>
      <c r="Z121" s="6">
        <v>221</v>
      </c>
      <c r="AA121" s="6">
        <v>35715</v>
      </c>
      <c r="AC121" s="6">
        <v>11</v>
      </c>
      <c r="AD121" s="6">
        <v>135</v>
      </c>
      <c r="AE121" s="6">
        <v>61</v>
      </c>
      <c r="AF121" s="6">
        <v>114</v>
      </c>
      <c r="AG121" s="6">
        <v>33</v>
      </c>
      <c r="AH121" s="6">
        <v>34</v>
      </c>
      <c r="AI121" s="6">
        <v>34</v>
      </c>
      <c r="AJ121" s="6">
        <v>-1</v>
      </c>
      <c r="AK121" s="6">
        <f t="shared" si="46"/>
        <v>421</v>
      </c>
      <c r="AL121" s="6"/>
      <c r="AM121">
        <v>4</v>
      </c>
      <c r="AN121">
        <v>-5</v>
      </c>
      <c r="AO121">
        <v>16</v>
      </c>
      <c r="AP121">
        <v>3</v>
      </c>
      <c r="AQ121">
        <v>-19</v>
      </c>
      <c r="AR121">
        <v>-10</v>
      </c>
      <c r="AS121">
        <v>2</v>
      </c>
      <c r="AT121">
        <v>1</v>
      </c>
      <c r="AU121">
        <f t="shared" si="47"/>
        <v>-8</v>
      </c>
      <c r="AV121">
        <f t="shared" si="36"/>
        <v>-4</v>
      </c>
      <c r="AW121">
        <f t="shared" si="37"/>
        <v>5</v>
      </c>
      <c r="AX121">
        <f t="shared" si="38"/>
        <v>-16</v>
      </c>
      <c r="AY121">
        <f t="shared" si="39"/>
        <v>-3</v>
      </c>
      <c r="AZ121">
        <f t="shared" si="40"/>
        <v>19</v>
      </c>
      <c r="BA121">
        <f t="shared" si="41"/>
        <v>10</v>
      </c>
      <c r="BB121">
        <f t="shared" si="42"/>
        <v>-2</v>
      </c>
      <c r="BC121">
        <f t="shared" si="43"/>
        <v>-1</v>
      </c>
      <c r="BD121">
        <f t="shared" si="44"/>
        <v>8</v>
      </c>
      <c r="BF121" s="13">
        <f t="shared" si="48"/>
        <v>429</v>
      </c>
      <c r="BG121" s="145">
        <v>507756.816</v>
      </c>
      <c r="BH121" s="146">
        <f t="shared" si="45"/>
        <v>126939.204</v>
      </c>
      <c r="BI121" s="147">
        <f t="shared" si="49"/>
        <v>3046540.8959999997</v>
      </c>
      <c r="BJ121" s="40">
        <f t="shared" si="50"/>
        <v>761635.2239999999</v>
      </c>
      <c r="BK121" s="38">
        <f t="shared" si="53"/>
        <v>0.8</v>
      </c>
      <c r="BL121" s="39">
        <f t="shared" si="51"/>
        <v>0.2</v>
      </c>
      <c r="BM121" s="150">
        <f t="shared" si="52"/>
        <v>634696.02</v>
      </c>
    </row>
    <row r="122" spans="1:65" ht="12.75">
      <c r="A122" s="3"/>
      <c r="B122" s="3" t="s">
        <v>416</v>
      </c>
      <c r="C122" s="2" t="s">
        <v>129</v>
      </c>
      <c r="D122" s="3" t="s">
        <v>341</v>
      </c>
      <c r="E122" s="6">
        <v>102457</v>
      </c>
      <c r="F122" s="5">
        <v>10.534945699694099</v>
      </c>
      <c r="G122" s="26">
        <v>757</v>
      </c>
      <c r="H122" s="6">
        <v>742</v>
      </c>
      <c r="I122" s="21">
        <v>310</v>
      </c>
      <c r="K122" s="12">
        <f t="shared" si="28"/>
        <v>0.058971080550865244</v>
      </c>
      <c r="L122" s="12">
        <f t="shared" si="29"/>
        <v>0.16883180260987538</v>
      </c>
      <c r="M122" s="12">
        <f t="shared" si="30"/>
        <v>0.3133216861707838</v>
      </c>
      <c r="N122" s="12">
        <f t="shared" si="31"/>
        <v>0.25003660072030215</v>
      </c>
      <c r="O122" s="12">
        <f t="shared" si="32"/>
        <v>0.10467806006422206</v>
      </c>
      <c r="P122" s="12">
        <f t="shared" si="33"/>
        <v>0.05247079262519887</v>
      </c>
      <c r="Q122" s="12">
        <f t="shared" si="34"/>
        <v>0.0453263320222142</v>
      </c>
      <c r="R122" s="12">
        <f t="shared" si="35"/>
        <v>0.006363645236538255</v>
      </c>
      <c r="S122" s="6">
        <v>6042</v>
      </c>
      <c r="T122" s="6">
        <v>17298</v>
      </c>
      <c r="U122" s="6">
        <v>32102</v>
      </c>
      <c r="V122" s="6">
        <v>25618</v>
      </c>
      <c r="W122" s="6">
        <v>10725</v>
      </c>
      <c r="X122" s="6">
        <v>5376</v>
      </c>
      <c r="Y122" s="6">
        <v>4644</v>
      </c>
      <c r="Z122" s="6">
        <v>652</v>
      </c>
      <c r="AA122" s="6">
        <v>102457</v>
      </c>
      <c r="AC122" s="6">
        <v>150</v>
      </c>
      <c r="AD122" s="6">
        <v>125</v>
      </c>
      <c r="AE122" s="6">
        <v>370</v>
      </c>
      <c r="AF122" s="6">
        <v>120</v>
      </c>
      <c r="AG122" s="6">
        <v>-16</v>
      </c>
      <c r="AH122" s="6">
        <v>-16</v>
      </c>
      <c r="AI122" s="6">
        <v>13</v>
      </c>
      <c r="AJ122" s="6">
        <v>11</v>
      </c>
      <c r="AK122" s="6">
        <f t="shared" si="46"/>
        <v>757</v>
      </c>
      <c r="AL122" s="6"/>
      <c r="AM122">
        <v>-1</v>
      </c>
      <c r="AN122">
        <v>-62</v>
      </c>
      <c r="AO122">
        <v>33</v>
      </c>
      <c r="AP122">
        <v>0</v>
      </c>
      <c r="AQ122">
        <v>-3</v>
      </c>
      <c r="AR122">
        <v>-2</v>
      </c>
      <c r="AS122">
        <v>9</v>
      </c>
      <c r="AT122">
        <v>-3</v>
      </c>
      <c r="AU122">
        <f t="shared" si="47"/>
        <v>-29</v>
      </c>
      <c r="AV122">
        <f t="shared" si="36"/>
        <v>1</v>
      </c>
      <c r="AW122">
        <f t="shared" si="37"/>
        <v>62</v>
      </c>
      <c r="AX122">
        <f t="shared" si="38"/>
        <v>-33</v>
      </c>
      <c r="AY122">
        <f t="shared" si="39"/>
        <v>0</v>
      </c>
      <c r="AZ122">
        <f t="shared" si="40"/>
        <v>3</v>
      </c>
      <c r="BA122">
        <f t="shared" si="41"/>
        <v>2</v>
      </c>
      <c r="BB122">
        <f t="shared" si="42"/>
        <v>-9</v>
      </c>
      <c r="BC122">
        <f t="shared" si="43"/>
        <v>3</v>
      </c>
      <c r="BD122">
        <f t="shared" si="44"/>
        <v>29</v>
      </c>
      <c r="BF122" s="13">
        <f t="shared" si="48"/>
        <v>786</v>
      </c>
      <c r="BG122" s="145">
        <v>955961.9066666667</v>
      </c>
      <c r="BH122" s="146" t="str">
        <f t="shared" si="45"/>
        <v>0</v>
      </c>
      <c r="BI122" s="147">
        <f t="shared" si="49"/>
        <v>5735771.44</v>
      </c>
      <c r="BJ122" s="40">
        <f t="shared" si="50"/>
        <v>0</v>
      </c>
      <c r="BK122" s="38" t="str">
        <f t="shared" si="53"/>
        <v>100%</v>
      </c>
      <c r="BL122" s="39" t="str">
        <f t="shared" si="51"/>
        <v>0%</v>
      </c>
      <c r="BM122" s="150">
        <f t="shared" si="52"/>
        <v>955961.9066666667</v>
      </c>
    </row>
    <row r="123" spans="1:65" ht="12.75">
      <c r="A123" s="3" t="s">
        <v>418</v>
      </c>
      <c r="B123" s="3" t="s">
        <v>415</v>
      </c>
      <c r="C123" s="2" t="s">
        <v>130</v>
      </c>
      <c r="D123" s="3" t="s">
        <v>339</v>
      </c>
      <c r="E123" s="6">
        <v>35672</v>
      </c>
      <c r="F123" s="5">
        <v>7.218651244411435</v>
      </c>
      <c r="G123" s="26">
        <v>223</v>
      </c>
      <c r="H123" s="6">
        <v>123</v>
      </c>
      <c r="I123" s="21">
        <v>140</v>
      </c>
      <c r="K123" s="12">
        <f t="shared" si="28"/>
        <v>0.062205651491365775</v>
      </c>
      <c r="L123" s="12">
        <f t="shared" si="29"/>
        <v>0.21181879345144652</v>
      </c>
      <c r="M123" s="12">
        <f t="shared" si="30"/>
        <v>0.5168479479703969</v>
      </c>
      <c r="N123" s="12">
        <f t="shared" si="31"/>
        <v>0.11569298048889885</v>
      </c>
      <c r="O123" s="12">
        <f t="shared" si="32"/>
        <v>0.05828100470957614</v>
      </c>
      <c r="P123" s="12">
        <f t="shared" si="33"/>
        <v>0.024164610899304776</v>
      </c>
      <c r="Q123" s="12">
        <f t="shared" si="34"/>
        <v>0.010568513119533527</v>
      </c>
      <c r="R123" s="12">
        <f t="shared" si="35"/>
        <v>0.0004204978694774613</v>
      </c>
      <c r="S123" s="6">
        <v>2219</v>
      </c>
      <c r="T123" s="6">
        <v>7556</v>
      </c>
      <c r="U123" s="6">
        <v>18437</v>
      </c>
      <c r="V123" s="6">
        <v>4127</v>
      </c>
      <c r="W123" s="6">
        <v>2079</v>
      </c>
      <c r="X123" s="6">
        <v>862</v>
      </c>
      <c r="Y123" s="6">
        <v>377</v>
      </c>
      <c r="Z123" s="6">
        <v>15</v>
      </c>
      <c r="AA123" s="6">
        <v>35672</v>
      </c>
      <c r="AC123" s="6">
        <v>6</v>
      </c>
      <c r="AD123" s="6">
        <v>40</v>
      </c>
      <c r="AE123" s="6">
        <v>58</v>
      </c>
      <c r="AF123" s="6">
        <v>47</v>
      </c>
      <c r="AG123" s="6">
        <v>40</v>
      </c>
      <c r="AH123" s="6">
        <v>35</v>
      </c>
      <c r="AI123" s="6">
        <v>-4</v>
      </c>
      <c r="AJ123" s="6">
        <v>1</v>
      </c>
      <c r="AK123" s="6">
        <f t="shared" si="46"/>
        <v>223</v>
      </c>
      <c r="AL123" s="6"/>
      <c r="AM123">
        <v>7</v>
      </c>
      <c r="AN123">
        <v>1</v>
      </c>
      <c r="AO123">
        <v>5</v>
      </c>
      <c r="AP123">
        <v>2</v>
      </c>
      <c r="AQ123">
        <v>-1</v>
      </c>
      <c r="AR123">
        <v>9</v>
      </c>
      <c r="AS123">
        <v>2</v>
      </c>
      <c r="AT123">
        <v>0</v>
      </c>
      <c r="AU123">
        <f t="shared" si="47"/>
        <v>25</v>
      </c>
      <c r="AV123">
        <f t="shared" si="36"/>
        <v>-7</v>
      </c>
      <c r="AW123">
        <f t="shared" si="37"/>
        <v>-1</v>
      </c>
      <c r="AX123">
        <f t="shared" si="38"/>
        <v>-5</v>
      </c>
      <c r="AY123">
        <f t="shared" si="39"/>
        <v>-2</v>
      </c>
      <c r="AZ123">
        <f t="shared" si="40"/>
        <v>1</v>
      </c>
      <c r="BA123">
        <f t="shared" si="41"/>
        <v>-9</v>
      </c>
      <c r="BB123">
        <f t="shared" si="42"/>
        <v>-2</v>
      </c>
      <c r="BC123">
        <f t="shared" si="43"/>
        <v>0</v>
      </c>
      <c r="BD123">
        <f t="shared" si="44"/>
        <v>-25</v>
      </c>
      <c r="BF123" s="13">
        <f t="shared" si="48"/>
        <v>198</v>
      </c>
      <c r="BG123" s="145">
        <v>231938.29866666667</v>
      </c>
      <c r="BH123" s="146">
        <f t="shared" si="45"/>
        <v>57984.57466666667</v>
      </c>
      <c r="BI123" s="147">
        <f t="shared" si="49"/>
        <v>1391629.792</v>
      </c>
      <c r="BJ123" s="40">
        <f t="shared" si="50"/>
        <v>347907.448</v>
      </c>
      <c r="BK123" s="38">
        <f t="shared" si="53"/>
        <v>0.8</v>
      </c>
      <c r="BL123" s="39">
        <f t="shared" si="51"/>
        <v>0.2</v>
      </c>
      <c r="BM123" s="150">
        <f t="shared" si="52"/>
        <v>289922.87333333335</v>
      </c>
    </row>
    <row r="124" spans="1:65" ht="12.75">
      <c r="A124" s="3" t="s">
        <v>434</v>
      </c>
      <c r="B124" s="3" t="s">
        <v>417</v>
      </c>
      <c r="C124" s="2" t="s">
        <v>131</v>
      </c>
      <c r="D124" s="3" t="s">
        <v>347</v>
      </c>
      <c r="E124" s="6">
        <v>69778</v>
      </c>
      <c r="F124" s="5">
        <v>9.280850125871531</v>
      </c>
      <c r="G124" s="26">
        <v>296</v>
      </c>
      <c r="H124" s="6">
        <v>933</v>
      </c>
      <c r="I124" s="21">
        <v>40</v>
      </c>
      <c r="K124" s="12">
        <f t="shared" si="28"/>
        <v>0.1149072773653587</v>
      </c>
      <c r="L124" s="12">
        <f t="shared" si="29"/>
        <v>0.19166499469746912</v>
      </c>
      <c r="M124" s="12">
        <f t="shared" si="30"/>
        <v>0.23824127948637105</v>
      </c>
      <c r="N124" s="12">
        <f t="shared" si="31"/>
        <v>0.1494453839318983</v>
      </c>
      <c r="O124" s="12">
        <f t="shared" si="32"/>
        <v>0.13110149330734616</v>
      </c>
      <c r="P124" s="12">
        <f t="shared" si="33"/>
        <v>0.08843761644071198</v>
      </c>
      <c r="Q124" s="12">
        <f t="shared" si="34"/>
        <v>0.07761758720513628</v>
      </c>
      <c r="R124" s="12">
        <f t="shared" si="35"/>
        <v>0.008584367565708389</v>
      </c>
      <c r="S124" s="6">
        <v>8018</v>
      </c>
      <c r="T124" s="6">
        <v>13374</v>
      </c>
      <c r="U124" s="6">
        <v>16624</v>
      </c>
      <c r="V124" s="6">
        <v>10428</v>
      </c>
      <c r="W124" s="6">
        <v>9148</v>
      </c>
      <c r="X124" s="6">
        <v>6171</v>
      </c>
      <c r="Y124" s="6">
        <v>5416</v>
      </c>
      <c r="Z124" s="6">
        <v>599</v>
      </c>
      <c r="AA124" s="6">
        <v>69778</v>
      </c>
      <c r="AC124" s="6">
        <v>105</v>
      </c>
      <c r="AD124" s="6">
        <v>32</v>
      </c>
      <c r="AE124" s="6">
        <v>1</v>
      </c>
      <c r="AF124" s="6">
        <v>42</v>
      </c>
      <c r="AG124" s="6">
        <v>29</v>
      </c>
      <c r="AH124" s="6">
        <v>68</v>
      </c>
      <c r="AI124" s="6">
        <v>14</v>
      </c>
      <c r="AJ124" s="6">
        <v>5</v>
      </c>
      <c r="AK124" s="6">
        <f t="shared" si="46"/>
        <v>296</v>
      </c>
      <c r="AL124" s="6"/>
      <c r="AM124">
        <v>11</v>
      </c>
      <c r="AN124">
        <v>14</v>
      </c>
      <c r="AO124">
        <v>22</v>
      </c>
      <c r="AP124">
        <v>11</v>
      </c>
      <c r="AQ124">
        <v>13</v>
      </c>
      <c r="AR124">
        <v>0</v>
      </c>
      <c r="AS124">
        <v>2</v>
      </c>
      <c r="AT124">
        <v>0</v>
      </c>
      <c r="AU124">
        <f t="shared" si="47"/>
        <v>73</v>
      </c>
      <c r="AV124">
        <f t="shared" si="36"/>
        <v>-11</v>
      </c>
      <c r="AW124">
        <f t="shared" si="37"/>
        <v>-14</v>
      </c>
      <c r="AX124">
        <f t="shared" si="38"/>
        <v>-22</v>
      </c>
      <c r="AY124">
        <f t="shared" si="39"/>
        <v>-11</v>
      </c>
      <c r="AZ124">
        <f t="shared" si="40"/>
        <v>-13</v>
      </c>
      <c r="BA124">
        <f t="shared" si="41"/>
        <v>0</v>
      </c>
      <c r="BB124">
        <f t="shared" si="42"/>
        <v>-2</v>
      </c>
      <c r="BC124">
        <f t="shared" si="43"/>
        <v>0</v>
      </c>
      <c r="BD124">
        <f t="shared" si="44"/>
        <v>-73</v>
      </c>
      <c r="BF124" s="13">
        <f t="shared" si="48"/>
        <v>223</v>
      </c>
      <c r="BG124" s="145">
        <v>272620.2506666667</v>
      </c>
      <c r="BH124" s="146">
        <f t="shared" si="45"/>
        <v>68155.06266666668</v>
      </c>
      <c r="BI124" s="147">
        <f t="shared" si="49"/>
        <v>1635721.5040000002</v>
      </c>
      <c r="BJ124" s="40">
        <f t="shared" si="50"/>
        <v>408930.37600000005</v>
      </c>
      <c r="BK124" s="38">
        <f t="shared" si="53"/>
        <v>0.8</v>
      </c>
      <c r="BL124" s="39">
        <f t="shared" si="51"/>
        <v>0.2</v>
      </c>
      <c r="BM124" s="150">
        <f t="shared" si="52"/>
        <v>340775.3133333334</v>
      </c>
    </row>
    <row r="125" spans="1:65" ht="12.75">
      <c r="A125" s="3"/>
      <c r="B125" s="3" t="s">
        <v>416</v>
      </c>
      <c r="C125" s="2" t="s">
        <v>132</v>
      </c>
      <c r="D125" s="3" t="s">
        <v>341</v>
      </c>
      <c r="E125" s="6">
        <v>86195</v>
      </c>
      <c r="F125" s="5">
        <v>12.073648966188323</v>
      </c>
      <c r="G125" s="26">
        <v>454</v>
      </c>
      <c r="H125" s="6">
        <v>251</v>
      </c>
      <c r="I125" s="21">
        <v>290</v>
      </c>
      <c r="K125" s="12">
        <f t="shared" si="28"/>
        <v>0.004710250014502001</v>
      </c>
      <c r="L125" s="12">
        <f t="shared" si="29"/>
        <v>0.039259817854863974</v>
      </c>
      <c r="M125" s="12">
        <f t="shared" si="30"/>
        <v>0.21377110041185685</v>
      </c>
      <c r="N125" s="12">
        <f t="shared" si="31"/>
        <v>0.3185683624340159</v>
      </c>
      <c r="O125" s="12">
        <f t="shared" si="32"/>
        <v>0.2508034108707002</v>
      </c>
      <c r="P125" s="12">
        <f t="shared" si="33"/>
        <v>0.0895179534775799</v>
      </c>
      <c r="Q125" s="12">
        <f t="shared" si="34"/>
        <v>0.07001566216137826</v>
      </c>
      <c r="R125" s="12">
        <f t="shared" si="35"/>
        <v>0.013353442775102965</v>
      </c>
      <c r="S125" s="6">
        <v>406</v>
      </c>
      <c r="T125" s="6">
        <v>3384</v>
      </c>
      <c r="U125" s="6">
        <v>18426</v>
      </c>
      <c r="V125" s="6">
        <v>27459</v>
      </c>
      <c r="W125" s="6">
        <v>21618</v>
      </c>
      <c r="X125" s="6">
        <v>7716</v>
      </c>
      <c r="Y125" s="6">
        <v>6035</v>
      </c>
      <c r="Z125" s="6">
        <v>1151</v>
      </c>
      <c r="AA125" s="6">
        <v>86195</v>
      </c>
      <c r="AC125" s="6">
        <v>115</v>
      </c>
      <c r="AD125" s="6">
        <v>83</v>
      </c>
      <c r="AE125" s="6">
        <v>134</v>
      </c>
      <c r="AF125" s="6">
        <v>112</v>
      </c>
      <c r="AG125" s="6">
        <v>-89</v>
      </c>
      <c r="AH125" s="6">
        <v>83</v>
      </c>
      <c r="AI125" s="6">
        <v>5</v>
      </c>
      <c r="AJ125" s="6">
        <v>11</v>
      </c>
      <c r="AK125" s="6">
        <f t="shared" si="46"/>
        <v>454</v>
      </c>
      <c r="AL125" s="6"/>
      <c r="AM125">
        <v>2</v>
      </c>
      <c r="AN125">
        <v>0</v>
      </c>
      <c r="AO125">
        <v>-26</v>
      </c>
      <c r="AP125">
        <v>-21</v>
      </c>
      <c r="AQ125">
        <v>1</v>
      </c>
      <c r="AR125">
        <v>0</v>
      </c>
      <c r="AS125">
        <v>-5</v>
      </c>
      <c r="AT125">
        <v>-4</v>
      </c>
      <c r="AU125">
        <f t="shared" si="47"/>
        <v>-53</v>
      </c>
      <c r="AV125">
        <f t="shared" si="36"/>
        <v>-2</v>
      </c>
      <c r="AW125">
        <f t="shared" si="37"/>
        <v>0</v>
      </c>
      <c r="AX125">
        <f t="shared" si="38"/>
        <v>26</v>
      </c>
      <c r="AY125">
        <f t="shared" si="39"/>
        <v>21</v>
      </c>
      <c r="AZ125">
        <f t="shared" si="40"/>
        <v>-1</v>
      </c>
      <c r="BA125">
        <f t="shared" si="41"/>
        <v>0</v>
      </c>
      <c r="BB125">
        <f t="shared" si="42"/>
        <v>5</v>
      </c>
      <c r="BC125">
        <f t="shared" si="43"/>
        <v>4</v>
      </c>
      <c r="BD125">
        <f t="shared" si="44"/>
        <v>53</v>
      </c>
      <c r="BF125" s="13">
        <f t="shared" si="48"/>
        <v>507</v>
      </c>
      <c r="BG125" s="145">
        <v>678832.1</v>
      </c>
      <c r="BH125" s="146" t="str">
        <f t="shared" si="45"/>
        <v>0</v>
      </c>
      <c r="BI125" s="147">
        <f t="shared" si="49"/>
        <v>4072992.5999999996</v>
      </c>
      <c r="BJ125" s="40">
        <f t="shared" si="50"/>
        <v>0</v>
      </c>
      <c r="BK125" s="38" t="str">
        <f t="shared" si="53"/>
        <v>100%</v>
      </c>
      <c r="BL125" s="39" t="str">
        <f t="shared" si="51"/>
        <v>0%</v>
      </c>
      <c r="BM125" s="150">
        <f t="shared" si="52"/>
        <v>678832.1</v>
      </c>
    </row>
    <row r="126" spans="1:65" ht="12.75">
      <c r="A126" s="3" t="s">
        <v>419</v>
      </c>
      <c r="B126" s="3" t="s">
        <v>406</v>
      </c>
      <c r="C126" s="2" t="s">
        <v>133</v>
      </c>
      <c r="D126" s="3" t="s">
        <v>344</v>
      </c>
      <c r="E126" s="6">
        <v>36443</v>
      </c>
      <c r="F126" s="5">
        <v>9.670816948239542</v>
      </c>
      <c r="G126" s="26">
        <v>-39</v>
      </c>
      <c r="H126" s="6">
        <v>325</v>
      </c>
      <c r="I126" s="21">
        <v>20</v>
      </c>
      <c r="K126" s="12">
        <f t="shared" si="28"/>
        <v>0.01898855747331449</v>
      </c>
      <c r="L126" s="12">
        <f t="shared" si="29"/>
        <v>0.05035260543863019</v>
      </c>
      <c r="M126" s="12">
        <f t="shared" si="30"/>
        <v>0.22981093762862553</v>
      </c>
      <c r="N126" s="12">
        <f t="shared" si="31"/>
        <v>0.22377411299838104</v>
      </c>
      <c r="O126" s="12">
        <f t="shared" si="32"/>
        <v>0.20020305682847186</v>
      </c>
      <c r="P126" s="12">
        <f t="shared" si="33"/>
        <v>0.1744642318140658</v>
      </c>
      <c r="Q126" s="12">
        <f t="shared" si="34"/>
        <v>0.09625991274044399</v>
      </c>
      <c r="R126" s="12">
        <f t="shared" si="35"/>
        <v>0.006146585078067118</v>
      </c>
      <c r="S126" s="6">
        <v>692</v>
      </c>
      <c r="T126" s="6">
        <v>1835</v>
      </c>
      <c r="U126" s="6">
        <v>8375</v>
      </c>
      <c r="V126" s="6">
        <v>8155</v>
      </c>
      <c r="W126" s="6">
        <v>7296</v>
      </c>
      <c r="X126" s="6">
        <v>6358</v>
      </c>
      <c r="Y126" s="6">
        <v>3508</v>
      </c>
      <c r="Z126" s="6">
        <v>224</v>
      </c>
      <c r="AA126" s="6">
        <v>36443</v>
      </c>
      <c r="AC126" s="6">
        <v>-17</v>
      </c>
      <c r="AD126" s="6">
        <v>-29</v>
      </c>
      <c r="AE126" s="6">
        <v>10</v>
      </c>
      <c r="AF126" s="6">
        <v>-17</v>
      </c>
      <c r="AG126" s="6">
        <v>6</v>
      </c>
      <c r="AH126" s="6">
        <v>10</v>
      </c>
      <c r="AI126" s="6">
        <v>-6</v>
      </c>
      <c r="AJ126" s="6">
        <v>4</v>
      </c>
      <c r="AK126" s="6">
        <f t="shared" si="46"/>
        <v>-39</v>
      </c>
      <c r="AL126" s="6"/>
      <c r="AM126">
        <v>-21</v>
      </c>
      <c r="AN126">
        <v>-33</v>
      </c>
      <c r="AO126">
        <v>33</v>
      </c>
      <c r="AP126">
        <v>-8</v>
      </c>
      <c r="AQ126">
        <v>-4</v>
      </c>
      <c r="AR126">
        <v>3</v>
      </c>
      <c r="AS126">
        <v>6</v>
      </c>
      <c r="AT126">
        <v>1</v>
      </c>
      <c r="AU126">
        <f t="shared" si="47"/>
        <v>-23</v>
      </c>
      <c r="AV126">
        <f t="shared" si="36"/>
        <v>21</v>
      </c>
      <c r="AW126">
        <f t="shared" si="37"/>
        <v>33</v>
      </c>
      <c r="AX126">
        <f t="shared" si="38"/>
        <v>-33</v>
      </c>
      <c r="AY126">
        <f t="shared" si="39"/>
        <v>8</v>
      </c>
      <c r="AZ126">
        <f t="shared" si="40"/>
        <v>4</v>
      </c>
      <c r="BA126">
        <f t="shared" si="41"/>
        <v>-3</v>
      </c>
      <c r="BB126">
        <f t="shared" si="42"/>
        <v>-6</v>
      </c>
      <c r="BC126">
        <f t="shared" si="43"/>
        <v>-1</v>
      </c>
      <c r="BD126">
        <f t="shared" si="44"/>
        <v>23</v>
      </c>
      <c r="BF126" s="13">
        <f t="shared" si="48"/>
        <v>-16</v>
      </c>
      <c r="BG126" s="145">
        <v>0</v>
      </c>
      <c r="BH126" s="146">
        <f t="shared" si="45"/>
        <v>0</v>
      </c>
      <c r="BI126" s="147">
        <f t="shared" si="49"/>
        <v>0</v>
      </c>
      <c r="BJ126" s="40">
        <f t="shared" si="50"/>
        <v>0</v>
      </c>
      <c r="BK126" s="38">
        <f t="shared" si="53"/>
        <v>0.8</v>
      </c>
      <c r="BL126" s="39">
        <f t="shared" si="51"/>
        <v>0.2</v>
      </c>
      <c r="BM126" s="150">
        <f t="shared" si="52"/>
        <v>0</v>
      </c>
    </row>
    <row r="127" spans="1:65" ht="12.75">
      <c r="A127" s="3"/>
      <c r="B127" s="3" t="s">
        <v>435</v>
      </c>
      <c r="C127" s="2" t="s">
        <v>134</v>
      </c>
      <c r="D127" s="3" t="s">
        <v>342</v>
      </c>
      <c r="E127" s="6">
        <v>41922</v>
      </c>
      <c r="F127" s="5">
        <v>4.542082075389939</v>
      </c>
      <c r="G127" s="26">
        <v>233</v>
      </c>
      <c r="H127" s="6">
        <v>889</v>
      </c>
      <c r="I127" s="21">
        <v>160</v>
      </c>
      <c r="K127" s="12">
        <f t="shared" si="28"/>
        <v>0.5790038643194504</v>
      </c>
      <c r="L127" s="12">
        <f t="shared" si="29"/>
        <v>0.15473975478269167</v>
      </c>
      <c r="M127" s="12">
        <f t="shared" si="30"/>
        <v>0.13804207814512667</v>
      </c>
      <c r="N127" s="12">
        <f t="shared" si="31"/>
        <v>0.06962931157864606</v>
      </c>
      <c r="O127" s="12">
        <f t="shared" si="32"/>
        <v>0.034039406516864656</v>
      </c>
      <c r="P127" s="12">
        <f t="shared" si="33"/>
        <v>0.013620533371499452</v>
      </c>
      <c r="Q127" s="12">
        <f t="shared" si="34"/>
        <v>0.009732360097323601</v>
      </c>
      <c r="R127" s="12">
        <f t="shared" si="35"/>
        <v>0.0011926911883975001</v>
      </c>
      <c r="S127" s="6">
        <v>24273</v>
      </c>
      <c r="T127" s="6">
        <v>6487</v>
      </c>
      <c r="U127" s="6">
        <v>5787</v>
      </c>
      <c r="V127" s="6">
        <v>2919</v>
      </c>
      <c r="W127" s="6">
        <v>1427</v>
      </c>
      <c r="X127" s="6">
        <v>571</v>
      </c>
      <c r="Y127" s="6">
        <v>408</v>
      </c>
      <c r="Z127" s="6">
        <v>50</v>
      </c>
      <c r="AA127" s="6">
        <v>41922</v>
      </c>
      <c r="AC127" s="6">
        <v>-72</v>
      </c>
      <c r="AD127" s="6">
        <v>188</v>
      </c>
      <c r="AE127" s="6">
        <v>80</v>
      </c>
      <c r="AF127" s="6">
        <v>13</v>
      </c>
      <c r="AG127" s="6">
        <v>16</v>
      </c>
      <c r="AH127" s="6">
        <v>8</v>
      </c>
      <c r="AI127" s="6">
        <v>-2</v>
      </c>
      <c r="AJ127" s="6">
        <v>2</v>
      </c>
      <c r="AK127" s="6">
        <f t="shared" si="46"/>
        <v>233</v>
      </c>
      <c r="AL127" s="6"/>
      <c r="AM127">
        <v>16</v>
      </c>
      <c r="AN127">
        <v>4</v>
      </c>
      <c r="AO127">
        <v>6</v>
      </c>
      <c r="AP127">
        <v>7</v>
      </c>
      <c r="AQ127">
        <v>0</v>
      </c>
      <c r="AR127">
        <v>-2</v>
      </c>
      <c r="AS127">
        <v>-1</v>
      </c>
      <c r="AT127">
        <v>0</v>
      </c>
      <c r="AU127">
        <f t="shared" si="47"/>
        <v>30</v>
      </c>
      <c r="AV127">
        <f t="shared" si="36"/>
        <v>-16</v>
      </c>
      <c r="AW127">
        <f t="shared" si="37"/>
        <v>-4</v>
      </c>
      <c r="AX127">
        <f t="shared" si="38"/>
        <v>-6</v>
      </c>
      <c r="AY127">
        <f t="shared" si="39"/>
        <v>-7</v>
      </c>
      <c r="AZ127">
        <f t="shared" si="40"/>
        <v>0</v>
      </c>
      <c r="BA127">
        <f t="shared" si="41"/>
        <v>2</v>
      </c>
      <c r="BB127">
        <f t="shared" si="42"/>
        <v>1</v>
      </c>
      <c r="BC127">
        <f t="shared" si="43"/>
        <v>0</v>
      </c>
      <c r="BD127">
        <f t="shared" si="44"/>
        <v>-30</v>
      </c>
      <c r="BF127" s="13">
        <f t="shared" si="48"/>
        <v>203</v>
      </c>
      <c r="BG127" s="145">
        <v>277129.8066666666</v>
      </c>
      <c r="BH127" s="146" t="str">
        <f t="shared" si="45"/>
        <v>0</v>
      </c>
      <c r="BI127" s="147">
        <f t="shared" si="49"/>
        <v>1662778.8399999994</v>
      </c>
      <c r="BJ127" s="40">
        <f t="shared" si="50"/>
        <v>0</v>
      </c>
      <c r="BK127" s="38" t="str">
        <f t="shared" si="53"/>
        <v>100%</v>
      </c>
      <c r="BL127" s="39" t="str">
        <f t="shared" si="51"/>
        <v>0%</v>
      </c>
      <c r="BM127" s="150">
        <f t="shared" si="52"/>
        <v>277129.8066666666</v>
      </c>
    </row>
    <row r="128" spans="1:65" ht="12.75">
      <c r="A128" s="3" t="s">
        <v>437</v>
      </c>
      <c r="B128" s="3" t="s">
        <v>406</v>
      </c>
      <c r="C128" s="2" t="s">
        <v>135</v>
      </c>
      <c r="D128" s="3" t="s">
        <v>344</v>
      </c>
      <c r="E128" s="6">
        <v>42195</v>
      </c>
      <c r="F128" s="5">
        <v>6.710418595912014</v>
      </c>
      <c r="G128" s="26">
        <v>134</v>
      </c>
      <c r="H128" s="6">
        <v>818</v>
      </c>
      <c r="I128" s="21">
        <v>50</v>
      </c>
      <c r="K128" s="12">
        <f t="shared" si="28"/>
        <v>0.34018248607654933</v>
      </c>
      <c r="L128" s="12">
        <f t="shared" si="29"/>
        <v>0.2817395425998341</v>
      </c>
      <c r="M128" s="12">
        <f t="shared" si="30"/>
        <v>0.17291148240312834</v>
      </c>
      <c r="N128" s="12">
        <f t="shared" si="31"/>
        <v>0.1300865031401825</v>
      </c>
      <c r="O128" s="12">
        <f t="shared" si="32"/>
        <v>0.051404194809811586</v>
      </c>
      <c r="P128" s="12">
        <f t="shared" si="33"/>
        <v>0.018319706126318284</v>
      </c>
      <c r="Q128" s="12">
        <f t="shared" si="34"/>
        <v>0.004337006754354782</v>
      </c>
      <c r="R128" s="12">
        <f t="shared" si="35"/>
        <v>0.0010190780898210689</v>
      </c>
      <c r="S128" s="6">
        <v>14354</v>
      </c>
      <c r="T128" s="6">
        <v>11888</v>
      </c>
      <c r="U128" s="6">
        <v>7296</v>
      </c>
      <c r="V128" s="6">
        <v>5489</v>
      </c>
      <c r="W128" s="6">
        <v>2169</v>
      </c>
      <c r="X128" s="6">
        <v>773</v>
      </c>
      <c r="Y128" s="6">
        <v>183</v>
      </c>
      <c r="Z128" s="6">
        <v>43</v>
      </c>
      <c r="AA128" s="6">
        <v>42195</v>
      </c>
      <c r="AC128" s="6">
        <v>32</v>
      </c>
      <c r="AD128" s="6">
        <v>61</v>
      </c>
      <c r="AE128" s="6">
        <v>95</v>
      </c>
      <c r="AF128" s="6">
        <v>-41</v>
      </c>
      <c r="AG128" s="6">
        <v>-9</v>
      </c>
      <c r="AH128" s="6">
        <v>-1</v>
      </c>
      <c r="AI128" s="6">
        <v>-2</v>
      </c>
      <c r="AJ128" s="6">
        <v>-1</v>
      </c>
      <c r="AK128" s="6">
        <f t="shared" si="46"/>
        <v>134</v>
      </c>
      <c r="AL128" s="6"/>
      <c r="AM128">
        <v>-88</v>
      </c>
      <c r="AN128">
        <v>-8</v>
      </c>
      <c r="AO128">
        <v>5</v>
      </c>
      <c r="AP128">
        <v>-9</v>
      </c>
      <c r="AQ128">
        <v>-7</v>
      </c>
      <c r="AR128">
        <v>0</v>
      </c>
      <c r="AS128">
        <v>2</v>
      </c>
      <c r="AT128">
        <v>0</v>
      </c>
      <c r="AU128">
        <f t="shared" si="47"/>
        <v>-105</v>
      </c>
      <c r="AV128">
        <f t="shared" si="36"/>
        <v>88</v>
      </c>
      <c r="AW128">
        <f t="shared" si="37"/>
        <v>8</v>
      </c>
      <c r="AX128">
        <f t="shared" si="38"/>
        <v>-5</v>
      </c>
      <c r="AY128">
        <f t="shared" si="39"/>
        <v>9</v>
      </c>
      <c r="AZ128">
        <f t="shared" si="40"/>
        <v>7</v>
      </c>
      <c r="BA128">
        <f t="shared" si="41"/>
        <v>0</v>
      </c>
      <c r="BB128">
        <f t="shared" si="42"/>
        <v>-2</v>
      </c>
      <c r="BC128">
        <f t="shared" si="43"/>
        <v>0</v>
      </c>
      <c r="BD128">
        <f t="shared" si="44"/>
        <v>105</v>
      </c>
      <c r="BF128" s="13">
        <f t="shared" si="48"/>
        <v>239</v>
      </c>
      <c r="BG128" s="145">
        <v>194710.4746666667</v>
      </c>
      <c r="BH128" s="146">
        <f t="shared" si="45"/>
        <v>48677.618666666676</v>
      </c>
      <c r="BI128" s="147">
        <f t="shared" si="49"/>
        <v>1168262.8480000002</v>
      </c>
      <c r="BJ128" s="40">
        <f t="shared" si="50"/>
        <v>292065.71200000006</v>
      </c>
      <c r="BK128" s="38">
        <f t="shared" si="53"/>
        <v>0.8</v>
      </c>
      <c r="BL128" s="39">
        <f t="shared" si="51"/>
        <v>0.2</v>
      </c>
      <c r="BM128" s="150">
        <f t="shared" si="52"/>
        <v>243388.09333333338</v>
      </c>
    </row>
    <row r="129" spans="1:65" ht="12.75">
      <c r="A129" s="3" t="s">
        <v>419</v>
      </c>
      <c r="B129" s="3" t="s">
        <v>406</v>
      </c>
      <c r="C129" s="2" t="s">
        <v>136</v>
      </c>
      <c r="D129" s="3" t="s">
        <v>344</v>
      </c>
      <c r="E129" s="6">
        <v>52402</v>
      </c>
      <c r="F129" s="5">
        <v>8.261244477263087</v>
      </c>
      <c r="G129" s="26">
        <v>197</v>
      </c>
      <c r="H129" s="6">
        <v>267</v>
      </c>
      <c r="I129" s="21">
        <v>90</v>
      </c>
      <c r="K129" s="12">
        <f t="shared" si="28"/>
        <v>0.15390633945269264</v>
      </c>
      <c r="L129" s="12">
        <f t="shared" si="29"/>
        <v>0.26098240525170796</v>
      </c>
      <c r="M129" s="12">
        <f t="shared" si="30"/>
        <v>0.2333117056600893</v>
      </c>
      <c r="N129" s="12">
        <f t="shared" si="31"/>
        <v>0.18432502576237547</v>
      </c>
      <c r="O129" s="12">
        <f t="shared" si="32"/>
        <v>0.10356474943704438</v>
      </c>
      <c r="P129" s="12">
        <f t="shared" si="33"/>
        <v>0.04537994733025457</v>
      </c>
      <c r="Q129" s="12">
        <f t="shared" si="34"/>
        <v>0.01780466394412427</v>
      </c>
      <c r="R129" s="12">
        <f t="shared" si="35"/>
        <v>0.0007251631617113851</v>
      </c>
      <c r="S129" s="6">
        <v>8065</v>
      </c>
      <c r="T129" s="6">
        <v>13676</v>
      </c>
      <c r="U129" s="6">
        <v>12226</v>
      </c>
      <c r="V129" s="6">
        <v>9659</v>
      </c>
      <c r="W129" s="6">
        <v>5427</v>
      </c>
      <c r="X129" s="6">
        <v>2378</v>
      </c>
      <c r="Y129" s="6">
        <v>933</v>
      </c>
      <c r="Z129" s="6">
        <v>38</v>
      </c>
      <c r="AA129" s="6">
        <v>52402</v>
      </c>
      <c r="AC129" s="6">
        <v>61</v>
      </c>
      <c r="AD129" s="6">
        <v>77</v>
      </c>
      <c r="AE129" s="6">
        <v>54</v>
      </c>
      <c r="AF129" s="6">
        <v>7</v>
      </c>
      <c r="AG129" s="6">
        <v>-3</v>
      </c>
      <c r="AH129" s="6">
        <v>-1</v>
      </c>
      <c r="AI129" s="6">
        <v>2</v>
      </c>
      <c r="AJ129" s="6">
        <v>0</v>
      </c>
      <c r="AK129" s="6">
        <f t="shared" si="46"/>
        <v>197</v>
      </c>
      <c r="AL129" s="6"/>
      <c r="AM129">
        <v>8</v>
      </c>
      <c r="AN129">
        <v>23</v>
      </c>
      <c r="AO129">
        <v>14</v>
      </c>
      <c r="AP129">
        <v>8</v>
      </c>
      <c r="AQ129">
        <v>4</v>
      </c>
      <c r="AR129">
        <v>-2</v>
      </c>
      <c r="AS129">
        <v>0</v>
      </c>
      <c r="AT129">
        <v>0</v>
      </c>
      <c r="AU129">
        <f t="shared" si="47"/>
        <v>55</v>
      </c>
      <c r="AV129">
        <f t="shared" si="36"/>
        <v>-8</v>
      </c>
      <c r="AW129">
        <f t="shared" si="37"/>
        <v>-23</v>
      </c>
      <c r="AX129">
        <f t="shared" si="38"/>
        <v>-14</v>
      </c>
      <c r="AY129">
        <f t="shared" si="39"/>
        <v>-8</v>
      </c>
      <c r="AZ129">
        <f t="shared" si="40"/>
        <v>-4</v>
      </c>
      <c r="BA129">
        <f t="shared" si="41"/>
        <v>2</v>
      </c>
      <c r="BB129">
        <f t="shared" si="42"/>
        <v>0</v>
      </c>
      <c r="BC129">
        <f t="shared" si="43"/>
        <v>0</v>
      </c>
      <c r="BD129">
        <f t="shared" si="44"/>
        <v>-55</v>
      </c>
      <c r="BF129" s="13">
        <f t="shared" si="48"/>
        <v>142</v>
      </c>
      <c r="BG129" s="145">
        <v>124476.53866666665</v>
      </c>
      <c r="BH129" s="146">
        <f t="shared" si="45"/>
        <v>31119.13466666666</v>
      </c>
      <c r="BI129" s="147">
        <f t="shared" si="49"/>
        <v>746859.2319999998</v>
      </c>
      <c r="BJ129" s="40">
        <f t="shared" si="50"/>
        <v>186714.80799999996</v>
      </c>
      <c r="BK129" s="38">
        <f t="shared" si="53"/>
        <v>0.8</v>
      </c>
      <c r="BL129" s="39">
        <f t="shared" si="51"/>
        <v>0.2</v>
      </c>
      <c r="BM129" s="150">
        <f t="shared" si="52"/>
        <v>155595.6733333333</v>
      </c>
    </row>
    <row r="130" spans="1:65" ht="12.75">
      <c r="A130" s="3"/>
      <c r="B130" s="3" t="s">
        <v>416</v>
      </c>
      <c r="C130" s="2" t="s">
        <v>137</v>
      </c>
      <c r="D130" s="3" t="s">
        <v>341</v>
      </c>
      <c r="E130" s="6">
        <v>99774</v>
      </c>
      <c r="F130" s="5">
        <v>8.795747046880285</v>
      </c>
      <c r="G130" s="26">
        <v>131</v>
      </c>
      <c r="H130" s="6">
        <v>1123</v>
      </c>
      <c r="I130" s="21">
        <v>80</v>
      </c>
      <c r="K130" s="12">
        <f t="shared" si="28"/>
        <v>0.054042135225609876</v>
      </c>
      <c r="L130" s="12">
        <f t="shared" si="29"/>
        <v>0.10312305811133161</v>
      </c>
      <c r="M130" s="12">
        <f t="shared" si="30"/>
        <v>0.2519995189127428</v>
      </c>
      <c r="N130" s="12">
        <f t="shared" si="31"/>
        <v>0.34634273458015113</v>
      </c>
      <c r="O130" s="12">
        <f t="shared" si="32"/>
        <v>0.14957804638482972</v>
      </c>
      <c r="P130" s="12">
        <f t="shared" si="33"/>
        <v>0.061859803155130594</v>
      </c>
      <c r="Q130" s="12">
        <f t="shared" si="34"/>
        <v>0.030238338645338463</v>
      </c>
      <c r="R130" s="12">
        <f t="shared" si="35"/>
        <v>0.0028163649848657966</v>
      </c>
      <c r="S130" s="6">
        <v>5392</v>
      </c>
      <c r="T130" s="6">
        <v>10289</v>
      </c>
      <c r="U130" s="6">
        <v>25143</v>
      </c>
      <c r="V130" s="6">
        <v>34556</v>
      </c>
      <c r="W130" s="6">
        <v>14924</v>
      </c>
      <c r="X130" s="6">
        <v>6172</v>
      </c>
      <c r="Y130" s="6">
        <v>3017</v>
      </c>
      <c r="Z130" s="6">
        <v>281</v>
      </c>
      <c r="AA130" s="6">
        <v>99774</v>
      </c>
      <c r="AC130" s="6">
        <v>-95</v>
      </c>
      <c r="AD130" s="6">
        <v>93</v>
      </c>
      <c r="AE130" s="6">
        <v>152</v>
      </c>
      <c r="AF130" s="6">
        <v>-25</v>
      </c>
      <c r="AG130" s="6">
        <v>-2</v>
      </c>
      <c r="AH130" s="6">
        <v>7</v>
      </c>
      <c r="AI130" s="6">
        <v>-2</v>
      </c>
      <c r="AJ130" s="6">
        <v>3</v>
      </c>
      <c r="AK130" s="6">
        <f t="shared" si="46"/>
        <v>131</v>
      </c>
      <c r="AL130" s="6"/>
      <c r="AM130">
        <v>1</v>
      </c>
      <c r="AN130">
        <v>-13</v>
      </c>
      <c r="AO130">
        <v>-54</v>
      </c>
      <c r="AP130">
        <v>-71</v>
      </c>
      <c r="AQ130">
        <v>9</v>
      </c>
      <c r="AR130">
        <v>-10</v>
      </c>
      <c r="AS130">
        <v>-5</v>
      </c>
      <c r="AT130">
        <v>-3</v>
      </c>
      <c r="AU130">
        <f t="shared" si="47"/>
        <v>-146</v>
      </c>
      <c r="AV130">
        <f t="shared" si="36"/>
        <v>-1</v>
      </c>
      <c r="AW130">
        <f t="shared" si="37"/>
        <v>13</v>
      </c>
      <c r="AX130">
        <f t="shared" si="38"/>
        <v>54</v>
      </c>
      <c r="AY130">
        <f t="shared" si="39"/>
        <v>71</v>
      </c>
      <c r="AZ130">
        <f t="shared" si="40"/>
        <v>-9</v>
      </c>
      <c r="BA130">
        <f t="shared" si="41"/>
        <v>10</v>
      </c>
      <c r="BB130">
        <f t="shared" si="42"/>
        <v>5</v>
      </c>
      <c r="BC130">
        <f t="shared" si="43"/>
        <v>3</v>
      </c>
      <c r="BD130">
        <f t="shared" si="44"/>
        <v>146</v>
      </c>
      <c r="BF130" s="13">
        <f t="shared" si="48"/>
        <v>277</v>
      </c>
      <c r="BG130" s="145">
        <v>396744.98</v>
      </c>
      <c r="BH130" s="146" t="str">
        <f t="shared" si="45"/>
        <v>0</v>
      </c>
      <c r="BI130" s="147">
        <f t="shared" si="49"/>
        <v>2380469.88</v>
      </c>
      <c r="BJ130" s="40">
        <f t="shared" si="50"/>
        <v>0</v>
      </c>
      <c r="BK130" s="38" t="str">
        <f t="shared" si="53"/>
        <v>100%</v>
      </c>
      <c r="BL130" s="39" t="str">
        <f t="shared" si="51"/>
        <v>0%</v>
      </c>
      <c r="BM130" s="150">
        <f t="shared" si="52"/>
        <v>396744.98</v>
      </c>
    </row>
    <row r="131" spans="1:65" ht="12.75">
      <c r="A131" s="3"/>
      <c r="B131" s="3" t="s">
        <v>421</v>
      </c>
      <c r="C131" s="2" t="s">
        <v>138</v>
      </c>
      <c r="D131" s="3" t="s">
        <v>346</v>
      </c>
      <c r="E131" s="6">
        <v>81329</v>
      </c>
      <c r="F131" s="5">
        <v>9.279474505793583</v>
      </c>
      <c r="G131" s="26">
        <v>468</v>
      </c>
      <c r="H131" s="6">
        <v>866</v>
      </c>
      <c r="I131" s="21">
        <v>200</v>
      </c>
      <c r="K131" s="12">
        <f t="shared" si="28"/>
        <v>0.15286060322886055</v>
      </c>
      <c r="L131" s="12">
        <f t="shared" si="29"/>
        <v>0.23325013217917348</v>
      </c>
      <c r="M131" s="12">
        <f t="shared" si="30"/>
        <v>0.19796136679413248</v>
      </c>
      <c r="N131" s="12">
        <f t="shared" si="31"/>
        <v>0.1578280810043158</v>
      </c>
      <c r="O131" s="12">
        <f t="shared" si="32"/>
        <v>0.13524081201047597</v>
      </c>
      <c r="P131" s="12">
        <f t="shared" si="33"/>
        <v>0.07837302807116772</v>
      </c>
      <c r="Q131" s="12">
        <f t="shared" si="34"/>
        <v>0.04232192698791329</v>
      </c>
      <c r="R131" s="12">
        <f t="shared" si="35"/>
        <v>0.002164049723960703</v>
      </c>
      <c r="S131" s="6">
        <v>12432</v>
      </c>
      <c r="T131" s="6">
        <v>18970</v>
      </c>
      <c r="U131" s="6">
        <v>16100</v>
      </c>
      <c r="V131" s="6">
        <v>12836</v>
      </c>
      <c r="W131" s="6">
        <v>10999</v>
      </c>
      <c r="X131" s="6">
        <v>6374</v>
      </c>
      <c r="Y131" s="6">
        <v>3442</v>
      </c>
      <c r="Z131" s="6">
        <v>176</v>
      </c>
      <c r="AA131" s="6">
        <v>81329</v>
      </c>
      <c r="AC131" s="6">
        <v>103</v>
      </c>
      <c r="AD131" s="6">
        <v>126</v>
      </c>
      <c r="AE131" s="6">
        <v>68</v>
      </c>
      <c r="AF131" s="6">
        <v>43</v>
      </c>
      <c r="AG131" s="6">
        <v>51</v>
      </c>
      <c r="AH131" s="6">
        <v>49</v>
      </c>
      <c r="AI131" s="6">
        <v>29</v>
      </c>
      <c r="AJ131" s="6">
        <v>-1</v>
      </c>
      <c r="AK131" s="6">
        <f t="shared" si="46"/>
        <v>468</v>
      </c>
      <c r="AL131" s="6"/>
      <c r="AM131">
        <v>-8</v>
      </c>
      <c r="AN131">
        <v>-18</v>
      </c>
      <c r="AO131">
        <v>11</v>
      </c>
      <c r="AP131">
        <v>-2</v>
      </c>
      <c r="AQ131">
        <v>26</v>
      </c>
      <c r="AR131">
        <v>8</v>
      </c>
      <c r="AS131">
        <v>2</v>
      </c>
      <c r="AT131">
        <v>2</v>
      </c>
      <c r="AU131">
        <f t="shared" si="47"/>
        <v>21</v>
      </c>
      <c r="AV131">
        <f t="shared" si="36"/>
        <v>8</v>
      </c>
      <c r="AW131">
        <f t="shared" si="37"/>
        <v>18</v>
      </c>
      <c r="AX131">
        <f t="shared" si="38"/>
        <v>-11</v>
      </c>
      <c r="AY131">
        <f t="shared" si="39"/>
        <v>2</v>
      </c>
      <c r="AZ131">
        <f t="shared" si="40"/>
        <v>-26</v>
      </c>
      <c r="BA131">
        <f t="shared" si="41"/>
        <v>-8</v>
      </c>
      <c r="BB131">
        <f t="shared" si="42"/>
        <v>-2</v>
      </c>
      <c r="BC131">
        <f t="shared" si="43"/>
        <v>-2</v>
      </c>
      <c r="BD131">
        <f t="shared" si="44"/>
        <v>-21</v>
      </c>
      <c r="BF131" s="13">
        <f t="shared" si="48"/>
        <v>447</v>
      </c>
      <c r="BG131" s="145">
        <v>590719.8533333335</v>
      </c>
      <c r="BH131" s="146" t="str">
        <f t="shared" si="45"/>
        <v>0</v>
      </c>
      <c r="BI131" s="147">
        <f t="shared" si="49"/>
        <v>3544319.120000001</v>
      </c>
      <c r="BJ131" s="40">
        <f t="shared" si="50"/>
        <v>0</v>
      </c>
      <c r="BK131" s="38" t="str">
        <f t="shared" si="53"/>
        <v>100%</v>
      </c>
      <c r="BL131" s="39" t="str">
        <f t="shared" si="51"/>
        <v>0%</v>
      </c>
      <c r="BM131" s="150">
        <f t="shared" si="52"/>
        <v>590719.8533333335</v>
      </c>
    </row>
    <row r="132" spans="1:65" ht="12.75">
      <c r="A132" s="3" t="s">
        <v>426</v>
      </c>
      <c r="B132" s="3" t="s">
        <v>415</v>
      </c>
      <c r="C132" s="2" t="s">
        <v>139</v>
      </c>
      <c r="D132" s="3" t="s">
        <v>339</v>
      </c>
      <c r="E132" s="6">
        <v>41064</v>
      </c>
      <c r="F132" s="5">
        <v>10.23972523517349</v>
      </c>
      <c r="G132" s="26">
        <v>217</v>
      </c>
      <c r="H132" s="6">
        <v>313</v>
      </c>
      <c r="I132" s="21">
        <v>170</v>
      </c>
      <c r="K132" s="12">
        <f t="shared" si="28"/>
        <v>0.01276056886810832</v>
      </c>
      <c r="L132" s="12">
        <f t="shared" si="29"/>
        <v>0.06950126631599454</v>
      </c>
      <c r="M132" s="12">
        <f t="shared" si="30"/>
        <v>0.15339470095460744</v>
      </c>
      <c r="N132" s="12">
        <f t="shared" si="31"/>
        <v>0.3306058834989285</v>
      </c>
      <c r="O132" s="12">
        <f t="shared" si="32"/>
        <v>0.20821157218001168</v>
      </c>
      <c r="P132" s="12">
        <f t="shared" si="33"/>
        <v>0.09860218195986753</v>
      </c>
      <c r="Q132" s="12">
        <f t="shared" si="34"/>
        <v>0.10544515877654394</v>
      </c>
      <c r="R132" s="12">
        <f t="shared" si="35"/>
        <v>0.021478667445938047</v>
      </c>
      <c r="S132" s="6">
        <v>524</v>
      </c>
      <c r="T132" s="6">
        <v>2854</v>
      </c>
      <c r="U132" s="6">
        <v>6299</v>
      </c>
      <c r="V132" s="6">
        <v>13576</v>
      </c>
      <c r="W132" s="6">
        <v>8550</v>
      </c>
      <c r="X132" s="6">
        <v>4049</v>
      </c>
      <c r="Y132" s="6">
        <v>4330</v>
      </c>
      <c r="Z132" s="6">
        <v>882</v>
      </c>
      <c r="AA132" s="6">
        <v>41064</v>
      </c>
      <c r="AC132" s="6">
        <v>3</v>
      </c>
      <c r="AD132" s="6">
        <v>12</v>
      </c>
      <c r="AE132" s="6">
        <v>68</v>
      </c>
      <c r="AF132" s="6">
        <v>79</v>
      </c>
      <c r="AG132" s="6">
        <v>15</v>
      </c>
      <c r="AH132" s="6">
        <v>12</v>
      </c>
      <c r="AI132" s="6">
        <v>9</v>
      </c>
      <c r="AJ132" s="6">
        <v>19</v>
      </c>
      <c r="AK132" s="6">
        <f t="shared" si="46"/>
        <v>217</v>
      </c>
      <c r="AL132" s="6"/>
      <c r="AM132">
        <v>-1</v>
      </c>
      <c r="AN132">
        <v>-2</v>
      </c>
      <c r="AO132">
        <v>-6</v>
      </c>
      <c r="AP132">
        <v>11</v>
      </c>
      <c r="AQ132">
        <v>-10</v>
      </c>
      <c r="AR132">
        <v>-16</v>
      </c>
      <c r="AS132">
        <v>5</v>
      </c>
      <c r="AT132">
        <v>-1</v>
      </c>
      <c r="AU132">
        <f t="shared" si="47"/>
        <v>-20</v>
      </c>
      <c r="AV132">
        <f t="shared" si="36"/>
        <v>1</v>
      </c>
      <c r="AW132">
        <f t="shared" si="37"/>
        <v>2</v>
      </c>
      <c r="AX132">
        <f t="shared" si="38"/>
        <v>6</v>
      </c>
      <c r="AY132">
        <f t="shared" si="39"/>
        <v>-11</v>
      </c>
      <c r="AZ132">
        <f t="shared" si="40"/>
        <v>10</v>
      </c>
      <c r="BA132">
        <f t="shared" si="41"/>
        <v>16</v>
      </c>
      <c r="BB132">
        <f t="shared" si="42"/>
        <v>-5</v>
      </c>
      <c r="BC132">
        <f t="shared" si="43"/>
        <v>1</v>
      </c>
      <c r="BD132">
        <f t="shared" si="44"/>
        <v>20</v>
      </c>
      <c r="BF132" s="13">
        <f t="shared" si="48"/>
        <v>237</v>
      </c>
      <c r="BG132" s="145">
        <v>305114.64</v>
      </c>
      <c r="BH132" s="146">
        <f t="shared" si="45"/>
        <v>76278.66</v>
      </c>
      <c r="BI132" s="147">
        <f t="shared" si="49"/>
        <v>1830687.84</v>
      </c>
      <c r="BJ132" s="40">
        <f t="shared" si="50"/>
        <v>457671.96</v>
      </c>
      <c r="BK132" s="38">
        <f t="shared" si="53"/>
        <v>0.8</v>
      </c>
      <c r="BL132" s="39">
        <f t="shared" si="51"/>
        <v>0.2</v>
      </c>
      <c r="BM132" s="150">
        <f t="shared" si="52"/>
        <v>381393.30000000005</v>
      </c>
    </row>
    <row r="133" spans="1:65" ht="12.75">
      <c r="A133" s="3" t="s">
        <v>409</v>
      </c>
      <c r="B133" s="3" t="s">
        <v>410</v>
      </c>
      <c r="C133" s="2" t="s">
        <v>140</v>
      </c>
      <c r="D133" s="3" t="s">
        <v>340</v>
      </c>
      <c r="E133" s="6">
        <v>40522</v>
      </c>
      <c r="F133" s="5">
        <v>5.650473764083833</v>
      </c>
      <c r="G133" s="26">
        <v>90</v>
      </c>
      <c r="H133" s="6">
        <v>598</v>
      </c>
      <c r="I133" s="21">
        <v>20</v>
      </c>
      <c r="K133" s="12">
        <f aca="true" t="shared" si="54" ref="K133:K196">S133/AA133</f>
        <v>0.20556734613296482</v>
      </c>
      <c r="L133" s="12">
        <f aca="true" t="shared" si="55" ref="L133:L196">T133/AA133</f>
        <v>0.3097823404570357</v>
      </c>
      <c r="M133" s="12">
        <f aca="true" t="shared" si="56" ref="M133:M196">U133/AA133</f>
        <v>0.21121859730516757</v>
      </c>
      <c r="N133" s="12">
        <f aca="true" t="shared" si="57" ref="N133:N196">V133/AA133</f>
        <v>0.11393810769458566</v>
      </c>
      <c r="O133" s="12">
        <f aca="true" t="shared" si="58" ref="O133:O196">W133/AA133</f>
        <v>0.08790286757810573</v>
      </c>
      <c r="P133" s="12">
        <f aca="true" t="shared" si="59" ref="P133:P196">X133/AA133</f>
        <v>0.05012092196831351</v>
      </c>
      <c r="Q133" s="12">
        <f aca="true" t="shared" si="60" ref="Q133:Q196">Y133/AA133</f>
        <v>0.020334633038843097</v>
      </c>
      <c r="R133" s="12">
        <f aca="true" t="shared" si="61" ref="R133:R196">Z133/AA133</f>
        <v>0.0011351858249839593</v>
      </c>
      <c r="S133" s="6">
        <v>8330</v>
      </c>
      <c r="T133" s="6">
        <v>12553</v>
      </c>
      <c r="U133" s="6">
        <v>8559</v>
      </c>
      <c r="V133" s="6">
        <v>4617</v>
      </c>
      <c r="W133" s="6">
        <v>3562</v>
      </c>
      <c r="X133" s="6">
        <v>2031</v>
      </c>
      <c r="Y133" s="6">
        <v>824</v>
      </c>
      <c r="Z133" s="6">
        <v>46</v>
      </c>
      <c r="AA133" s="6">
        <v>40522</v>
      </c>
      <c r="AC133" s="6">
        <v>42</v>
      </c>
      <c r="AD133" s="6">
        <v>22</v>
      </c>
      <c r="AE133" s="6">
        <v>7</v>
      </c>
      <c r="AF133" s="6">
        <v>30</v>
      </c>
      <c r="AG133" s="6">
        <v>-13</v>
      </c>
      <c r="AH133" s="6">
        <v>1</v>
      </c>
      <c r="AI133" s="6">
        <v>2</v>
      </c>
      <c r="AJ133" s="6">
        <v>-1</v>
      </c>
      <c r="AK133" s="6">
        <f t="shared" si="46"/>
        <v>90</v>
      </c>
      <c r="AL133" s="6"/>
      <c r="AM133">
        <v>21</v>
      </c>
      <c r="AN133">
        <v>30</v>
      </c>
      <c r="AO133">
        <v>26</v>
      </c>
      <c r="AP133">
        <v>1</v>
      </c>
      <c r="AQ133">
        <v>4</v>
      </c>
      <c r="AR133">
        <v>0</v>
      </c>
      <c r="AS133">
        <v>3</v>
      </c>
      <c r="AT133">
        <v>0</v>
      </c>
      <c r="AU133">
        <f t="shared" si="47"/>
        <v>85</v>
      </c>
      <c r="AV133">
        <f aca="true" t="shared" si="62" ref="AV133:AV196">AM133*$AU$2</f>
        <v>-21</v>
      </c>
      <c r="AW133">
        <f aca="true" t="shared" si="63" ref="AW133:AW196">AN133*$AU$2</f>
        <v>-30</v>
      </c>
      <c r="AX133">
        <f aca="true" t="shared" si="64" ref="AX133:AX196">AO133*$AU$2</f>
        <v>-26</v>
      </c>
      <c r="AY133">
        <f aca="true" t="shared" si="65" ref="AY133:AY196">AP133*$AU$2</f>
        <v>-1</v>
      </c>
      <c r="AZ133">
        <f aca="true" t="shared" si="66" ref="AZ133:AZ196">AQ133*$AU$2</f>
        <v>-4</v>
      </c>
      <c r="BA133">
        <f aca="true" t="shared" si="67" ref="BA133:BA196">AR133*$AU$2</f>
        <v>0</v>
      </c>
      <c r="BB133">
        <f aca="true" t="shared" si="68" ref="BB133:BB196">AS133*$AU$2</f>
        <v>-3</v>
      </c>
      <c r="BC133">
        <f aca="true" t="shared" si="69" ref="BC133:BC196">AT133*$AU$2</f>
        <v>0</v>
      </c>
      <c r="BD133">
        <f aca="true" t="shared" si="70" ref="BD133:BD196">AU133*$AU$2</f>
        <v>-85</v>
      </c>
      <c r="BF133" s="13">
        <f t="shared" si="48"/>
        <v>5</v>
      </c>
      <c r="BG133" s="145">
        <v>0</v>
      </c>
      <c r="BH133" s="146">
        <f aca="true" t="shared" si="71" ref="BH133:BH196">IF(A133="","0",(25%*BG133))</f>
        <v>0</v>
      </c>
      <c r="BI133" s="147">
        <f t="shared" si="49"/>
        <v>0</v>
      </c>
      <c r="BJ133" s="40">
        <f t="shared" si="50"/>
        <v>0</v>
      </c>
      <c r="BK133" s="38">
        <f t="shared" si="53"/>
        <v>0.8</v>
      </c>
      <c r="BL133" s="39">
        <f t="shared" si="51"/>
        <v>0.2</v>
      </c>
      <c r="BM133" s="150">
        <f t="shared" si="52"/>
        <v>0</v>
      </c>
    </row>
    <row r="134" spans="1:65" ht="12.75">
      <c r="A134" s="3"/>
      <c r="B134" s="3" t="s">
        <v>416</v>
      </c>
      <c r="C134" s="2" t="s">
        <v>141</v>
      </c>
      <c r="D134" s="3" t="s">
        <v>341</v>
      </c>
      <c r="E134" s="6">
        <v>104835</v>
      </c>
      <c r="F134" s="5">
        <v>8.521545357903383</v>
      </c>
      <c r="G134" s="26">
        <v>1195</v>
      </c>
      <c r="H134" s="6">
        <v>809</v>
      </c>
      <c r="I134" s="21">
        <v>400</v>
      </c>
      <c r="K134" s="12">
        <f t="shared" si="54"/>
        <v>0.007793198836266514</v>
      </c>
      <c r="L134" s="12">
        <f t="shared" si="55"/>
        <v>0.053112033195020746</v>
      </c>
      <c r="M134" s="12">
        <f t="shared" si="56"/>
        <v>0.20830829398578718</v>
      </c>
      <c r="N134" s="12">
        <f t="shared" si="57"/>
        <v>0.4239233080555158</v>
      </c>
      <c r="O134" s="12">
        <f t="shared" si="58"/>
        <v>0.16793055754280536</v>
      </c>
      <c r="P134" s="12">
        <f t="shared" si="59"/>
        <v>0.08944531883435876</v>
      </c>
      <c r="Q134" s="12">
        <f t="shared" si="60"/>
        <v>0.04572900271855773</v>
      </c>
      <c r="R134" s="12">
        <f t="shared" si="61"/>
        <v>0.0037582868316878904</v>
      </c>
      <c r="S134" s="6">
        <v>817</v>
      </c>
      <c r="T134" s="6">
        <v>5568</v>
      </c>
      <c r="U134" s="6">
        <v>21838</v>
      </c>
      <c r="V134" s="6">
        <v>44442</v>
      </c>
      <c r="W134" s="6">
        <v>17605</v>
      </c>
      <c r="X134" s="6">
        <v>9377</v>
      </c>
      <c r="Y134" s="6">
        <v>4794</v>
      </c>
      <c r="Z134" s="6">
        <v>394</v>
      </c>
      <c r="AA134" s="6">
        <v>104835</v>
      </c>
      <c r="AC134" s="6">
        <v>79</v>
      </c>
      <c r="AD134" s="6">
        <v>136</v>
      </c>
      <c r="AE134" s="6">
        <v>369</v>
      </c>
      <c r="AF134" s="6">
        <v>160</v>
      </c>
      <c r="AG134" s="6">
        <v>96</v>
      </c>
      <c r="AH134" s="6">
        <v>68</v>
      </c>
      <c r="AI134" s="6">
        <v>281</v>
      </c>
      <c r="AJ134" s="6">
        <v>6</v>
      </c>
      <c r="AK134" s="6">
        <f aca="true" t="shared" si="72" ref="AK134:AK197">SUM(AC134:AJ134)</f>
        <v>1195</v>
      </c>
      <c r="AL134" s="6"/>
      <c r="AM134">
        <v>-1</v>
      </c>
      <c r="AN134">
        <v>-7</v>
      </c>
      <c r="AO134">
        <v>14</v>
      </c>
      <c r="AP134">
        <v>30</v>
      </c>
      <c r="AQ134">
        <v>16</v>
      </c>
      <c r="AR134">
        <v>-1</v>
      </c>
      <c r="AS134">
        <v>2</v>
      </c>
      <c r="AT134">
        <v>0</v>
      </c>
      <c r="AU134">
        <f aca="true" t="shared" si="73" ref="AU134:AU197">SUM(AM134:AT134)</f>
        <v>53</v>
      </c>
      <c r="AV134">
        <f t="shared" si="62"/>
        <v>1</v>
      </c>
      <c r="AW134">
        <f t="shared" si="63"/>
        <v>7</v>
      </c>
      <c r="AX134">
        <f t="shared" si="64"/>
        <v>-14</v>
      </c>
      <c r="AY134">
        <f t="shared" si="65"/>
        <v>-30</v>
      </c>
      <c r="AZ134">
        <f t="shared" si="66"/>
        <v>-16</v>
      </c>
      <c r="BA134">
        <f t="shared" si="67"/>
        <v>1</v>
      </c>
      <c r="BB134">
        <f t="shared" si="68"/>
        <v>-2</v>
      </c>
      <c r="BC134">
        <f t="shared" si="69"/>
        <v>0</v>
      </c>
      <c r="BD134">
        <f t="shared" si="70"/>
        <v>-53</v>
      </c>
      <c r="BF134" s="13">
        <f aca="true" t="shared" si="74" ref="BF134:BF197">G134+BD134</f>
        <v>1142</v>
      </c>
      <c r="BG134" s="145">
        <v>1848758.0466666666</v>
      </c>
      <c r="BH134" s="146" t="str">
        <f t="shared" si="71"/>
        <v>0</v>
      </c>
      <c r="BI134" s="147">
        <f aca="true" t="shared" si="75" ref="BI134:BI197">BG134*6</f>
        <v>11092548.28</v>
      </c>
      <c r="BJ134" s="40">
        <f aca="true" t="shared" si="76" ref="BJ134:BJ197">IF(BH134="","",(6*BH134))</f>
        <v>0</v>
      </c>
      <c r="BK134" s="38" t="str">
        <f t="shared" si="53"/>
        <v>100%</v>
      </c>
      <c r="BL134" s="39" t="str">
        <f aca="true" t="shared" si="77" ref="BL134:BL197">IF(A134="","0%",20%)</f>
        <v>0%</v>
      </c>
      <c r="BM134" s="150">
        <f aca="true" t="shared" si="78" ref="BM134:BM197">BG134+BH134</f>
        <v>1848758.0466666666</v>
      </c>
    </row>
    <row r="135" spans="1:65" ht="12.75">
      <c r="A135" s="3" t="s">
        <v>422</v>
      </c>
      <c r="B135" s="3" t="s">
        <v>410</v>
      </c>
      <c r="C135" s="2" t="s">
        <v>142</v>
      </c>
      <c r="D135" s="3" t="s">
        <v>340</v>
      </c>
      <c r="E135" s="6">
        <v>46329</v>
      </c>
      <c r="F135" s="5">
        <v>6.187361464296885</v>
      </c>
      <c r="G135" s="26">
        <v>335</v>
      </c>
      <c r="H135" s="6">
        <v>460</v>
      </c>
      <c r="I135" s="21">
        <v>90</v>
      </c>
      <c r="K135" s="12">
        <f t="shared" si="54"/>
        <v>0.17438321569643203</v>
      </c>
      <c r="L135" s="12">
        <f t="shared" si="55"/>
        <v>0.31325951347967795</v>
      </c>
      <c r="M135" s="12">
        <f t="shared" si="56"/>
        <v>0.22385546849705368</v>
      </c>
      <c r="N135" s="12">
        <f t="shared" si="57"/>
        <v>0.14474735047162685</v>
      </c>
      <c r="O135" s="12">
        <f t="shared" si="58"/>
        <v>0.08068380496017613</v>
      </c>
      <c r="P135" s="12">
        <f t="shared" si="59"/>
        <v>0.04116212307625893</v>
      </c>
      <c r="Q135" s="12">
        <f t="shared" si="60"/>
        <v>0.020527099656802435</v>
      </c>
      <c r="R135" s="12">
        <f t="shared" si="61"/>
        <v>0.001381424161971983</v>
      </c>
      <c r="S135" s="6">
        <v>8079</v>
      </c>
      <c r="T135" s="6">
        <v>14513</v>
      </c>
      <c r="U135" s="6">
        <v>10371</v>
      </c>
      <c r="V135" s="6">
        <v>6706</v>
      </c>
      <c r="W135" s="6">
        <v>3738</v>
      </c>
      <c r="X135" s="6">
        <v>1907</v>
      </c>
      <c r="Y135" s="6">
        <v>951</v>
      </c>
      <c r="Z135" s="6">
        <v>64</v>
      </c>
      <c r="AA135" s="6">
        <v>46329</v>
      </c>
      <c r="AC135" s="6">
        <v>72</v>
      </c>
      <c r="AD135" s="6">
        <v>83</v>
      </c>
      <c r="AE135" s="6">
        <v>75</v>
      </c>
      <c r="AF135" s="6">
        <v>34</v>
      </c>
      <c r="AG135" s="6">
        <v>49</v>
      </c>
      <c r="AH135" s="6">
        <v>19</v>
      </c>
      <c r="AI135" s="6">
        <v>3</v>
      </c>
      <c r="AJ135" s="6">
        <v>0</v>
      </c>
      <c r="AK135" s="6">
        <f t="shared" si="72"/>
        <v>335</v>
      </c>
      <c r="AL135" s="6"/>
      <c r="AM135">
        <v>13</v>
      </c>
      <c r="AN135">
        <v>2</v>
      </c>
      <c r="AO135">
        <v>10</v>
      </c>
      <c r="AP135">
        <v>-5</v>
      </c>
      <c r="AQ135">
        <v>-3</v>
      </c>
      <c r="AR135">
        <v>-6</v>
      </c>
      <c r="AS135">
        <v>0</v>
      </c>
      <c r="AT135">
        <v>0</v>
      </c>
      <c r="AU135">
        <f t="shared" si="73"/>
        <v>11</v>
      </c>
      <c r="AV135">
        <f t="shared" si="62"/>
        <v>-13</v>
      </c>
      <c r="AW135">
        <f t="shared" si="63"/>
        <v>-2</v>
      </c>
      <c r="AX135">
        <f t="shared" si="64"/>
        <v>-10</v>
      </c>
      <c r="AY135">
        <f t="shared" si="65"/>
        <v>5</v>
      </c>
      <c r="AZ135">
        <f t="shared" si="66"/>
        <v>3</v>
      </c>
      <c r="BA135">
        <f t="shared" si="67"/>
        <v>6</v>
      </c>
      <c r="BB135">
        <f t="shared" si="68"/>
        <v>0</v>
      </c>
      <c r="BC135">
        <f t="shared" si="69"/>
        <v>0</v>
      </c>
      <c r="BD135">
        <f t="shared" si="70"/>
        <v>-11</v>
      </c>
      <c r="BF135" s="13">
        <f t="shared" si="74"/>
        <v>324</v>
      </c>
      <c r="BG135" s="145">
        <v>349762.44266666664</v>
      </c>
      <c r="BH135" s="146">
        <f t="shared" si="71"/>
        <v>87440.61066666666</v>
      </c>
      <c r="BI135" s="147">
        <f t="shared" si="75"/>
        <v>2098574.656</v>
      </c>
      <c r="BJ135" s="40">
        <f t="shared" si="76"/>
        <v>524643.664</v>
      </c>
      <c r="BK135" s="38">
        <f t="shared" si="53"/>
        <v>0.8</v>
      </c>
      <c r="BL135" s="39">
        <f t="shared" si="77"/>
        <v>0.2</v>
      </c>
      <c r="BM135" s="150">
        <f t="shared" si="78"/>
        <v>437203.0533333333</v>
      </c>
    </row>
    <row r="136" spans="1:65" ht="12.75">
      <c r="A136" s="3" t="s">
        <v>405</v>
      </c>
      <c r="B136" s="3" t="s">
        <v>406</v>
      </c>
      <c r="C136" s="2" t="s">
        <v>143</v>
      </c>
      <c r="D136" s="3" t="s">
        <v>344</v>
      </c>
      <c r="E136" s="6">
        <v>56169</v>
      </c>
      <c r="F136" s="5">
        <v>11.382057907509113</v>
      </c>
      <c r="G136" s="26">
        <v>246</v>
      </c>
      <c r="H136" s="6">
        <v>408</v>
      </c>
      <c r="I136" s="21">
        <v>50</v>
      </c>
      <c r="K136" s="12">
        <f t="shared" si="54"/>
        <v>0.039559187452153324</v>
      </c>
      <c r="L136" s="12">
        <f t="shared" si="55"/>
        <v>0.09590699496163364</v>
      </c>
      <c r="M136" s="12">
        <f t="shared" si="56"/>
        <v>0.20345742313375706</v>
      </c>
      <c r="N136" s="12">
        <f t="shared" si="57"/>
        <v>0.2140682582919404</v>
      </c>
      <c r="O136" s="12">
        <f t="shared" si="58"/>
        <v>0.1783190015845039</v>
      </c>
      <c r="P136" s="12">
        <f t="shared" si="59"/>
        <v>0.13274225996546138</v>
      </c>
      <c r="Q136" s="12">
        <f t="shared" si="60"/>
        <v>0.12261211700404137</v>
      </c>
      <c r="R136" s="12">
        <f t="shared" si="61"/>
        <v>0.013334757606508929</v>
      </c>
      <c r="S136" s="6">
        <v>2222</v>
      </c>
      <c r="T136" s="6">
        <v>5387</v>
      </c>
      <c r="U136" s="6">
        <v>11428</v>
      </c>
      <c r="V136" s="6">
        <v>12024</v>
      </c>
      <c r="W136" s="6">
        <v>10016</v>
      </c>
      <c r="X136" s="6">
        <v>7456</v>
      </c>
      <c r="Y136" s="6">
        <v>6887</v>
      </c>
      <c r="Z136" s="6">
        <v>749</v>
      </c>
      <c r="AA136" s="6">
        <v>56169</v>
      </c>
      <c r="AC136" s="6">
        <v>25</v>
      </c>
      <c r="AD136" s="6">
        <v>53</v>
      </c>
      <c r="AE136" s="6">
        <v>32</v>
      </c>
      <c r="AF136" s="6">
        <v>66</v>
      </c>
      <c r="AG136" s="6">
        <v>17</v>
      </c>
      <c r="AH136" s="6">
        <v>25</v>
      </c>
      <c r="AI136" s="6">
        <v>27</v>
      </c>
      <c r="AJ136" s="6">
        <v>1</v>
      </c>
      <c r="AK136" s="6">
        <f t="shared" si="72"/>
        <v>246</v>
      </c>
      <c r="AL136" s="6"/>
      <c r="AM136">
        <v>9</v>
      </c>
      <c r="AN136">
        <v>-5</v>
      </c>
      <c r="AO136">
        <v>-10</v>
      </c>
      <c r="AP136">
        <v>-18</v>
      </c>
      <c r="AQ136">
        <v>-5</v>
      </c>
      <c r="AR136">
        <v>-11</v>
      </c>
      <c r="AS136">
        <v>-12</v>
      </c>
      <c r="AT136">
        <v>-3</v>
      </c>
      <c r="AU136">
        <f t="shared" si="73"/>
        <v>-55</v>
      </c>
      <c r="AV136">
        <f t="shared" si="62"/>
        <v>-9</v>
      </c>
      <c r="AW136">
        <f t="shared" si="63"/>
        <v>5</v>
      </c>
      <c r="AX136">
        <f t="shared" si="64"/>
        <v>10</v>
      </c>
      <c r="AY136">
        <f t="shared" si="65"/>
        <v>18</v>
      </c>
      <c r="AZ136">
        <f t="shared" si="66"/>
        <v>5</v>
      </c>
      <c r="BA136">
        <f t="shared" si="67"/>
        <v>11</v>
      </c>
      <c r="BB136">
        <f t="shared" si="68"/>
        <v>12</v>
      </c>
      <c r="BC136">
        <f t="shared" si="69"/>
        <v>3</v>
      </c>
      <c r="BD136">
        <f t="shared" si="70"/>
        <v>55</v>
      </c>
      <c r="BF136" s="13">
        <f t="shared" si="74"/>
        <v>301</v>
      </c>
      <c r="BG136" s="145">
        <v>378802.704</v>
      </c>
      <c r="BH136" s="146">
        <f t="shared" si="71"/>
        <v>94700.676</v>
      </c>
      <c r="BI136" s="147">
        <f t="shared" si="75"/>
        <v>2272816.2240000004</v>
      </c>
      <c r="BJ136" s="40">
        <f t="shared" si="76"/>
        <v>568204.0560000001</v>
      </c>
      <c r="BK136" s="38">
        <f t="shared" si="53"/>
        <v>0.8</v>
      </c>
      <c r="BL136" s="39">
        <f t="shared" si="77"/>
        <v>0.2</v>
      </c>
      <c r="BM136" s="150">
        <f t="shared" si="78"/>
        <v>473503.38</v>
      </c>
    </row>
    <row r="137" spans="1:65" ht="12.75">
      <c r="A137" s="3"/>
      <c r="B137" s="3" t="s">
        <v>416</v>
      </c>
      <c r="C137" s="2" t="s">
        <v>144</v>
      </c>
      <c r="D137" s="3" t="s">
        <v>341</v>
      </c>
      <c r="E137" s="6">
        <v>95704</v>
      </c>
      <c r="F137" s="5">
        <v>8.907639821780934</v>
      </c>
      <c r="G137" s="26">
        <v>1017</v>
      </c>
      <c r="H137" s="6">
        <v>508</v>
      </c>
      <c r="I137" s="21">
        <v>450</v>
      </c>
      <c r="K137" s="12">
        <f t="shared" si="54"/>
        <v>0.01584050823372064</v>
      </c>
      <c r="L137" s="12">
        <f t="shared" si="55"/>
        <v>0.0886796790102817</v>
      </c>
      <c r="M137" s="12">
        <f t="shared" si="56"/>
        <v>0.25849494274011536</v>
      </c>
      <c r="N137" s="12">
        <f t="shared" si="57"/>
        <v>0.3827008275516175</v>
      </c>
      <c r="O137" s="12">
        <f t="shared" si="58"/>
        <v>0.1499832817855053</v>
      </c>
      <c r="P137" s="12">
        <f t="shared" si="59"/>
        <v>0.05675833820947923</v>
      </c>
      <c r="Q137" s="12">
        <f t="shared" si="60"/>
        <v>0.039162417453815934</v>
      </c>
      <c r="R137" s="12">
        <f t="shared" si="61"/>
        <v>0.008380005015464348</v>
      </c>
      <c r="S137" s="6">
        <v>1516</v>
      </c>
      <c r="T137" s="6">
        <v>8487</v>
      </c>
      <c r="U137" s="6">
        <v>24739</v>
      </c>
      <c r="V137" s="6">
        <v>36626</v>
      </c>
      <c r="W137" s="6">
        <v>14354</v>
      </c>
      <c r="X137" s="6">
        <v>5432</v>
      </c>
      <c r="Y137" s="6">
        <v>3748</v>
      </c>
      <c r="Z137" s="6">
        <v>802</v>
      </c>
      <c r="AA137" s="6">
        <v>95704</v>
      </c>
      <c r="AC137" s="6">
        <v>72</v>
      </c>
      <c r="AD137" s="6">
        <v>36</v>
      </c>
      <c r="AE137" s="6">
        <v>372</v>
      </c>
      <c r="AF137" s="6">
        <v>471</v>
      </c>
      <c r="AG137" s="6">
        <v>28</v>
      </c>
      <c r="AH137" s="6">
        <v>20</v>
      </c>
      <c r="AI137" s="6">
        <v>-1</v>
      </c>
      <c r="AJ137" s="6">
        <v>19</v>
      </c>
      <c r="AK137" s="6">
        <f t="shared" si="72"/>
        <v>1017</v>
      </c>
      <c r="AL137" s="6"/>
      <c r="AM137">
        <v>7</v>
      </c>
      <c r="AN137">
        <v>-5</v>
      </c>
      <c r="AO137">
        <v>5</v>
      </c>
      <c r="AP137">
        <v>4</v>
      </c>
      <c r="AQ137">
        <v>-2</v>
      </c>
      <c r="AR137">
        <v>7</v>
      </c>
      <c r="AS137">
        <v>2</v>
      </c>
      <c r="AT137">
        <v>5</v>
      </c>
      <c r="AU137">
        <f t="shared" si="73"/>
        <v>23</v>
      </c>
      <c r="AV137">
        <f t="shared" si="62"/>
        <v>-7</v>
      </c>
      <c r="AW137">
        <f t="shared" si="63"/>
        <v>5</v>
      </c>
      <c r="AX137">
        <f t="shared" si="64"/>
        <v>-5</v>
      </c>
      <c r="AY137">
        <f t="shared" si="65"/>
        <v>-4</v>
      </c>
      <c r="AZ137">
        <f t="shared" si="66"/>
        <v>2</v>
      </c>
      <c r="BA137">
        <f t="shared" si="67"/>
        <v>-7</v>
      </c>
      <c r="BB137">
        <f t="shared" si="68"/>
        <v>-2</v>
      </c>
      <c r="BC137">
        <f t="shared" si="69"/>
        <v>-5</v>
      </c>
      <c r="BD137">
        <f t="shared" si="70"/>
        <v>-23</v>
      </c>
      <c r="BF137" s="13">
        <f t="shared" si="74"/>
        <v>994</v>
      </c>
      <c r="BG137" s="145">
        <v>1362781.4266666663</v>
      </c>
      <c r="BH137" s="146" t="str">
        <f t="shared" si="71"/>
        <v>0</v>
      </c>
      <c r="BI137" s="147">
        <f t="shared" si="75"/>
        <v>8176688.559999998</v>
      </c>
      <c r="BJ137" s="40">
        <f t="shared" si="76"/>
        <v>0</v>
      </c>
      <c r="BK137" s="38" t="str">
        <f t="shared" si="53"/>
        <v>100%</v>
      </c>
      <c r="BL137" s="39" t="str">
        <f t="shared" si="77"/>
        <v>0%</v>
      </c>
      <c r="BM137" s="150">
        <f t="shared" si="78"/>
        <v>1362781.4266666663</v>
      </c>
    </row>
    <row r="138" spans="1:65" ht="12.75">
      <c r="A138" s="3" t="s">
        <v>428</v>
      </c>
      <c r="B138" s="3" t="s">
        <v>415</v>
      </c>
      <c r="C138" s="2" t="s">
        <v>145</v>
      </c>
      <c r="D138" s="3" t="s">
        <v>339</v>
      </c>
      <c r="E138" s="6">
        <v>71548</v>
      </c>
      <c r="F138" s="5">
        <v>6.874386215516471</v>
      </c>
      <c r="G138" s="26">
        <v>834</v>
      </c>
      <c r="H138" s="6">
        <v>588</v>
      </c>
      <c r="I138" s="21">
        <v>390</v>
      </c>
      <c r="K138" s="12">
        <f t="shared" si="54"/>
        <v>0.15692961368591715</v>
      </c>
      <c r="L138" s="12">
        <f t="shared" si="55"/>
        <v>0.2611393749650584</v>
      </c>
      <c r="M138" s="12">
        <f t="shared" si="56"/>
        <v>0.2376865880248225</v>
      </c>
      <c r="N138" s="12">
        <f t="shared" si="57"/>
        <v>0.1561608989769106</v>
      </c>
      <c r="O138" s="12">
        <f t="shared" si="58"/>
        <v>0.11593615474925924</v>
      </c>
      <c r="P138" s="12">
        <f t="shared" si="59"/>
        <v>0.04732487281265724</v>
      </c>
      <c r="Q138" s="12">
        <f t="shared" si="60"/>
        <v>0.02273997875552077</v>
      </c>
      <c r="R138" s="12">
        <f t="shared" si="61"/>
        <v>0.002082518029854084</v>
      </c>
      <c r="S138" s="6">
        <v>11228</v>
      </c>
      <c r="T138" s="6">
        <v>18684</v>
      </c>
      <c r="U138" s="6">
        <v>17006</v>
      </c>
      <c r="V138" s="6">
        <v>11173</v>
      </c>
      <c r="W138" s="6">
        <v>8295</v>
      </c>
      <c r="X138" s="6">
        <v>3386</v>
      </c>
      <c r="Y138" s="6">
        <v>1627</v>
      </c>
      <c r="Z138" s="6">
        <v>149</v>
      </c>
      <c r="AA138" s="6">
        <v>71548</v>
      </c>
      <c r="AC138" s="6">
        <v>179</v>
      </c>
      <c r="AD138" s="6">
        <v>274</v>
      </c>
      <c r="AE138" s="6">
        <v>129</v>
      </c>
      <c r="AF138" s="6">
        <v>124</v>
      </c>
      <c r="AG138" s="6">
        <v>70</v>
      </c>
      <c r="AH138" s="6">
        <v>46</v>
      </c>
      <c r="AI138" s="6">
        <v>9</v>
      </c>
      <c r="AJ138" s="6">
        <v>3</v>
      </c>
      <c r="AK138" s="6">
        <f t="shared" si="72"/>
        <v>834</v>
      </c>
      <c r="AL138" s="6"/>
      <c r="AM138">
        <v>10</v>
      </c>
      <c r="AN138">
        <v>1</v>
      </c>
      <c r="AO138">
        <v>12</v>
      </c>
      <c r="AP138">
        <v>-2</v>
      </c>
      <c r="AQ138">
        <v>7</v>
      </c>
      <c r="AR138">
        <v>4</v>
      </c>
      <c r="AS138">
        <v>-4</v>
      </c>
      <c r="AT138">
        <v>-1</v>
      </c>
      <c r="AU138">
        <f t="shared" si="73"/>
        <v>27</v>
      </c>
      <c r="AV138">
        <f t="shared" si="62"/>
        <v>-10</v>
      </c>
      <c r="AW138">
        <f t="shared" si="63"/>
        <v>-1</v>
      </c>
      <c r="AX138">
        <f t="shared" si="64"/>
        <v>-12</v>
      </c>
      <c r="AY138">
        <f t="shared" si="65"/>
        <v>2</v>
      </c>
      <c r="AZ138">
        <f t="shared" si="66"/>
        <v>-7</v>
      </c>
      <c r="BA138">
        <f t="shared" si="67"/>
        <v>-4</v>
      </c>
      <c r="BB138">
        <f t="shared" si="68"/>
        <v>4</v>
      </c>
      <c r="BC138">
        <f t="shared" si="69"/>
        <v>1</v>
      </c>
      <c r="BD138">
        <f t="shared" si="70"/>
        <v>-27</v>
      </c>
      <c r="BF138" s="13">
        <f t="shared" si="74"/>
        <v>807</v>
      </c>
      <c r="BG138" s="145">
        <v>831677.264</v>
      </c>
      <c r="BH138" s="146">
        <f t="shared" si="71"/>
        <v>207919.316</v>
      </c>
      <c r="BI138" s="147">
        <f t="shared" si="75"/>
        <v>4990063.584</v>
      </c>
      <c r="BJ138" s="40">
        <f t="shared" si="76"/>
        <v>1247515.896</v>
      </c>
      <c r="BK138" s="38">
        <f t="shared" si="53"/>
        <v>0.8</v>
      </c>
      <c r="BL138" s="39">
        <f t="shared" si="77"/>
        <v>0.2</v>
      </c>
      <c r="BM138" s="150">
        <f t="shared" si="78"/>
        <v>1039596.58</v>
      </c>
    </row>
    <row r="139" spans="1:65" ht="12.75">
      <c r="A139" s="3" t="s">
        <v>427</v>
      </c>
      <c r="B139" s="3" t="s">
        <v>408</v>
      </c>
      <c r="C139" s="2" t="s">
        <v>146</v>
      </c>
      <c r="D139" s="3" t="s">
        <v>343</v>
      </c>
      <c r="E139" s="6">
        <v>36409</v>
      </c>
      <c r="F139" s="5">
        <v>3.9241211085539462</v>
      </c>
      <c r="G139" s="26">
        <v>66</v>
      </c>
      <c r="H139" s="6">
        <v>1191</v>
      </c>
      <c r="I139" s="21">
        <v>10</v>
      </c>
      <c r="K139" s="12">
        <f t="shared" si="54"/>
        <v>0.5931500453184653</v>
      </c>
      <c r="L139" s="12">
        <f t="shared" si="55"/>
        <v>0.14139361146969157</v>
      </c>
      <c r="M139" s="12">
        <f t="shared" si="56"/>
        <v>0.15279189211458705</v>
      </c>
      <c r="N139" s="12">
        <f t="shared" si="57"/>
        <v>0.0759702271416408</v>
      </c>
      <c r="O139" s="12">
        <f t="shared" si="58"/>
        <v>0.024362108269933257</v>
      </c>
      <c r="P139" s="12">
        <f t="shared" si="59"/>
        <v>0.0073608173803180535</v>
      </c>
      <c r="Q139" s="12">
        <f t="shared" si="60"/>
        <v>0.004559312257958197</v>
      </c>
      <c r="R139" s="12">
        <f t="shared" si="61"/>
        <v>0.0004119860474058612</v>
      </c>
      <c r="S139" s="6">
        <v>21596</v>
      </c>
      <c r="T139" s="6">
        <v>5148</v>
      </c>
      <c r="U139" s="6">
        <v>5563</v>
      </c>
      <c r="V139" s="6">
        <v>2766</v>
      </c>
      <c r="W139" s="6">
        <v>887</v>
      </c>
      <c r="X139" s="6">
        <v>268</v>
      </c>
      <c r="Y139" s="6">
        <v>166</v>
      </c>
      <c r="Z139" s="6">
        <v>15</v>
      </c>
      <c r="AA139" s="6">
        <v>36409</v>
      </c>
      <c r="AC139" s="6">
        <v>54</v>
      </c>
      <c r="AD139" s="6">
        <v>8</v>
      </c>
      <c r="AE139" s="6">
        <v>2</v>
      </c>
      <c r="AF139" s="6">
        <v>5</v>
      </c>
      <c r="AG139" s="6">
        <v>4</v>
      </c>
      <c r="AH139" s="6">
        <v>-7</v>
      </c>
      <c r="AI139" s="6">
        <v>0</v>
      </c>
      <c r="AJ139" s="6">
        <v>0</v>
      </c>
      <c r="AK139" s="6">
        <f t="shared" si="72"/>
        <v>66</v>
      </c>
      <c r="AL139" s="6"/>
      <c r="AM139">
        <v>3</v>
      </c>
      <c r="AN139">
        <v>0</v>
      </c>
      <c r="AO139">
        <v>0</v>
      </c>
      <c r="AP139">
        <v>1</v>
      </c>
      <c r="AQ139">
        <v>-7</v>
      </c>
      <c r="AR139">
        <v>0</v>
      </c>
      <c r="AS139">
        <v>-2</v>
      </c>
      <c r="AT139">
        <v>-1</v>
      </c>
      <c r="AU139">
        <f t="shared" si="73"/>
        <v>-6</v>
      </c>
      <c r="AV139">
        <f t="shared" si="62"/>
        <v>-3</v>
      </c>
      <c r="AW139">
        <f t="shared" si="63"/>
        <v>0</v>
      </c>
      <c r="AX139">
        <f t="shared" si="64"/>
        <v>0</v>
      </c>
      <c r="AY139">
        <f t="shared" si="65"/>
        <v>-1</v>
      </c>
      <c r="AZ139">
        <f t="shared" si="66"/>
        <v>7</v>
      </c>
      <c r="BA139">
        <f t="shared" si="67"/>
        <v>0</v>
      </c>
      <c r="BB139">
        <f t="shared" si="68"/>
        <v>2</v>
      </c>
      <c r="BC139">
        <f t="shared" si="69"/>
        <v>1</v>
      </c>
      <c r="BD139">
        <f t="shared" si="70"/>
        <v>6</v>
      </c>
      <c r="BF139" s="13">
        <f t="shared" si="74"/>
        <v>72</v>
      </c>
      <c r="BG139" s="145">
        <v>62941.888</v>
      </c>
      <c r="BH139" s="146">
        <f t="shared" si="71"/>
        <v>15735.472</v>
      </c>
      <c r="BI139" s="147">
        <f t="shared" si="75"/>
        <v>377651.328</v>
      </c>
      <c r="BJ139" s="40">
        <f t="shared" si="76"/>
        <v>94412.832</v>
      </c>
      <c r="BK139" s="38">
        <f t="shared" si="53"/>
        <v>0.8</v>
      </c>
      <c r="BL139" s="39">
        <f t="shared" si="77"/>
        <v>0.2</v>
      </c>
      <c r="BM139" s="150">
        <f t="shared" si="78"/>
        <v>78677.36</v>
      </c>
    </row>
    <row r="140" spans="1:65" ht="12.75">
      <c r="A140" s="3" t="s">
        <v>414</v>
      </c>
      <c r="B140" s="3" t="s">
        <v>415</v>
      </c>
      <c r="C140" s="2" t="s">
        <v>147</v>
      </c>
      <c r="D140" s="3" t="s">
        <v>339</v>
      </c>
      <c r="E140" s="6">
        <v>58636</v>
      </c>
      <c r="F140" s="5">
        <v>6.074841124755165</v>
      </c>
      <c r="G140" s="26">
        <v>396</v>
      </c>
      <c r="H140" s="6">
        <v>757</v>
      </c>
      <c r="I140" s="21">
        <v>160</v>
      </c>
      <c r="K140" s="12">
        <f t="shared" si="54"/>
        <v>0.31153216454055527</v>
      </c>
      <c r="L140" s="12">
        <f t="shared" si="55"/>
        <v>0.37729381267480727</v>
      </c>
      <c r="M140" s="12">
        <f t="shared" si="56"/>
        <v>0.18502285285490142</v>
      </c>
      <c r="N140" s="12">
        <f t="shared" si="57"/>
        <v>0.07004229483593696</v>
      </c>
      <c r="O140" s="12">
        <f t="shared" si="58"/>
        <v>0.03531959888123337</v>
      </c>
      <c r="P140" s="12">
        <f t="shared" si="59"/>
        <v>0.014888464424585579</v>
      </c>
      <c r="Q140" s="12">
        <f t="shared" si="60"/>
        <v>0.00566205061736817</v>
      </c>
      <c r="R140" s="12">
        <f t="shared" si="61"/>
        <v>0.00023876117061191076</v>
      </c>
      <c r="S140" s="6">
        <v>18267</v>
      </c>
      <c r="T140" s="6">
        <v>22123</v>
      </c>
      <c r="U140" s="6">
        <v>10849</v>
      </c>
      <c r="V140" s="6">
        <v>4107</v>
      </c>
      <c r="W140" s="6">
        <v>2071</v>
      </c>
      <c r="X140" s="6">
        <v>873</v>
      </c>
      <c r="Y140" s="6">
        <v>332</v>
      </c>
      <c r="Z140" s="6">
        <v>14</v>
      </c>
      <c r="AA140" s="6">
        <v>58636</v>
      </c>
      <c r="AC140" s="6">
        <v>236</v>
      </c>
      <c r="AD140" s="6">
        <v>92</v>
      </c>
      <c r="AE140" s="6">
        <v>17</v>
      </c>
      <c r="AF140" s="6">
        <v>39</v>
      </c>
      <c r="AG140" s="6">
        <v>6</v>
      </c>
      <c r="AH140" s="6">
        <v>3</v>
      </c>
      <c r="AI140" s="6">
        <v>2</v>
      </c>
      <c r="AJ140" s="6">
        <v>1</v>
      </c>
      <c r="AK140" s="6">
        <f t="shared" si="72"/>
        <v>396</v>
      </c>
      <c r="AL140" s="6"/>
      <c r="AM140">
        <v>-47</v>
      </c>
      <c r="AN140">
        <v>-47</v>
      </c>
      <c r="AO140">
        <v>-6</v>
      </c>
      <c r="AP140">
        <v>11</v>
      </c>
      <c r="AQ140">
        <v>7</v>
      </c>
      <c r="AR140">
        <v>-2</v>
      </c>
      <c r="AS140">
        <v>-3</v>
      </c>
      <c r="AT140">
        <v>0</v>
      </c>
      <c r="AU140">
        <f t="shared" si="73"/>
        <v>-87</v>
      </c>
      <c r="AV140">
        <f t="shared" si="62"/>
        <v>47</v>
      </c>
      <c r="AW140">
        <f t="shared" si="63"/>
        <v>47</v>
      </c>
      <c r="AX140">
        <f t="shared" si="64"/>
        <v>6</v>
      </c>
      <c r="AY140">
        <f t="shared" si="65"/>
        <v>-11</v>
      </c>
      <c r="AZ140">
        <f t="shared" si="66"/>
        <v>-7</v>
      </c>
      <c r="BA140">
        <f t="shared" si="67"/>
        <v>2</v>
      </c>
      <c r="BB140">
        <f t="shared" si="68"/>
        <v>3</v>
      </c>
      <c r="BC140">
        <f t="shared" si="69"/>
        <v>0</v>
      </c>
      <c r="BD140">
        <f t="shared" si="70"/>
        <v>87</v>
      </c>
      <c r="BF140" s="13">
        <f t="shared" si="74"/>
        <v>483</v>
      </c>
      <c r="BG140" s="145">
        <v>416286.3893333333</v>
      </c>
      <c r="BH140" s="146">
        <f t="shared" si="71"/>
        <v>104071.59733333332</v>
      </c>
      <c r="BI140" s="147">
        <f t="shared" si="75"/>
        <v>2497718.3359999997</v>
      </c>
      <c r="BJ140" s="40">
        <f t="shared" si="76"/>
        <v>624429.5839999999</v>
      </c>
      <c r="BK140" s="38">
        <f t="shared" si="53"/>
        <v>0.8</v>
      </c>
      <c r="BL140" s="39">
        <f t="shared" si="77"/>
        <v>0.2</v>
      </c>
      <c r="BM140" s="150">
        <f t="shared" si="78"/>
        <v>520357.98666666663</v>
      </c>
    </row>
    <row r="141" spans="1:65" ht="12.75">
      <c r="A141" s="3"/>
      <c r="B141" s="3" t="s">
        <v>406</v>
      </c>
      <c r="C141" s="2" t="s">
        <v>148</v>
      </c>
      <c r="D141" s="3" t="s">
        <v>344</v>
      </c>
      <c r="E141" s="6">
        <v>67991</v>
      </c>
      <c r="F141" s="5">
        <v>8.10225761395191</v>
      </c>
      <c r="G141" s="27">
        <v>428</v>
      </c>
      <c r="H141" s="6">
        <v>1041</v>
      </c>
      <c r="I141" s="21">
        <v>190</v>
      </c>
      <c r="K141" s="12">
        <f t="shared" si="54"/>
        <v>0.1442102631230604</v>
      </c>
      <c r="L141" s="12">
        <f t="shared" si="55"/>
        <v>0.25553382065273345</v>
      </c>
      <c r="M141" s="12">
        <f t="shared" si="56"/>
        <v>0.24167904575605595</v>
      </c>
      <c r="N141" s="12">
        <f t="shared" si="57"/>
        <v>0.1898486564398229</v>
      </c>
      <c r="O141" s="12">
        <f t="shared" si="58"/>
        <v>0.10086629112676677</v>
      </c>
      <c r="P141" s="12">
        <f t="shared" si="59"/>
        <v>0.04478533923607536</v>
      </c>
      <c r="Q141" s="12">
        <f t="shared" si="60"/>
        <v>0.021046903266608817</v>
      </c>
      <c r="R141" s="12">
        <f t="shared" si="61"/>
        <v>0.002029680398876322</v>
      </c>
      <c r="S141" s="6">
        <v>9805</v>
      </c>
      <c r="T141" s="6">
        <v>17374</v>
      </c>
      <c r="U141" s="6">
        <v>16432</v>
      </c>
      <c r="V141" s="6">
        <v>12908</v>
      </c>
      <c r="W141" s="6">
        <v>6858</v>
      </c>
      <c r="X141" s="6">
        <v>3045</v>
      </c>
      <c r="Y141" s="6">
        <v>1431</v>
      </c>
      <c r="Z141" s="6">
        <v>138</v>
      </c>
      <c r="AA141" s="6">
        <v>67991</v>
      </c>
      <c r="AC141" s="6">
        <v>63</v>
      </c>
      <c r="AD141" s="6">
        <v>210</v>
      </c>
      <c r="AE141" s="6">
        <v>56</v>
      </c>
      <c r="AF141" s="6">
        <v>14</v>
      </c>
      <c r="AG141" s="6">
        <v>13</v>
      </c>
      <c r="AH141" s="6">
        <v>67</v>
      </c>
      <c r="AI141" s="6">
        <v>3</v>
      </c>
      <c r="AJ141" s="6">
        <v>2</v>
      </c>
      <c r="AK141" s="6">
        <f t="shared" si="72"/>
        <v>428</v>
      </c>
      <c r="AL141" s="6"/>
      <c r="AM141">
        <v>18</v>
      </c>
      <c r="AN141">
        <v>13</v>
      </c>
      <c r="AO141">
        <v>21</v>
      </c>
      <c r="AP141">
        <v>-4</v>
      </c>
      <c r="AQ141">
        <v>-21</v>
      </c>
      <c r="AR141">
        <v>26</v>
      </c>
      <c r="AS141">
        <v>1</v>
      </c>
      <c r="AT141">
        <v>0</v>
      </c>
      <c r="AU141">
        <f t="shared" si="73"/>
        <v>54</v>
      </c>
      <c r="AV141">
        <f t="shared" si="62"/>
        <v>-18</v>
      </c>
      <c r="AW141">
        <f t="shared" si="63"/>
        <v>-13</v>
      </c>
      <c r="AX141">
        <f t="shared" si="64"/>
        <v>-21</v>
      </c>
      <c r="AY141">
        <f t="shared" si="65"/>
        <v>4</v>
      </c>
      <c r="AZ141">
        <f t="shared" si="66"/>
        <v>21</v>
      </c>
      <c r="BA141">
        <f t="shared" si="67"/>
        <v>-26</v>
      </c>
      <c r="BB141">
        <f t="shared" si="68"/>
        <v>-1</v>
      </c>
      <c r="BC141">
        <f t="shared" si="69"/>
        <v>0</v>
      </c>
      <c r="BD141">
        <f t="shared" si="70"/>
        <v>-54</v>
      </c>
      <c r="BF141" s="13">
        <f t="shared" si="74"/>
        <v>374</v>
      </c>
      <c r="BG141" s="145">
        <v>489974.45333333337</v>
      </c>
      <c r="BH141" s="146" t="str">
        <f t="shared" si="71"/>
        <v>0</v>
      </c>
      <c r="BI141" s="147">
        <f t="shared" si="75"/>
        <v>2939846.72</v>
      </c>
      <c r="BJ141" s="40">
        <f t="shared" si="76"/>
        <v>0</v>
      </c>
      <c r="BK141" s="38" t="str">
        <f t="shared" si="53"/>
        <v>100%</v>
      </c>
      <c r="BL141" s="39" t="str">
        <f t="shared" si="77"/>
        <v>0%</v>
      </c>
      <c r="BM141" s="150">
        <f t="shared" si="78"/>
        <v>489974.45333333337</v>
      </c>
    </row>
    <row r="142" spans="1:65" ht="12.75">
      <c r="A142" s="3"/>
      <c r="B142" s="3" t="s">
        <v>420</v>
      </c>
      <c r="C142" s="2" t="s">
        <v>149</v>
      </c>
      <c r="D142" s="3" t="s">
        <v>345</v>
      </c>
      <c r="E142" s="6">
        <v>1165</v>
      </c>
      <c r="F142" s="5" t="s">
        <v>444</v>
      </c>
      <c r="G142" s="26">
        <v>-5</v>
      </c>
      <c r="H142" s="6">
        <v>0</v>
      </c>
      <c r="I142" s="21">
        <v>0</v>
      </c>
      <c r="K142" s="12">
        <f t="shared" si="54"/>
        <v>0.010300429184549357</v>
      </c>
      <c r="L142" s="12">
        <f t="shared" si="55"/>
        <v>0.0240343347639485</v>
      </c>
      <c r="M142" s="12">
        <f t="shared" si="56"/>
        <v>0.07210300429184549</v>
      </c>
      <c r="N142" s="12">
        <f t="shared" si="57"/>
        <v>0.2128755364806867</v>
      </c>
      <c r="O142" s="12">
        <f t="shared" si="58"/>
        <v>0.2849785407725322</v>
      </c>
      <c r="P142" s="12">
        <f t="shared" si="59"/>
        <v>0.2626609442060086</v>
      </c>
      <c r="Q142" s="12">
        <f t="shared" si="60"/>
        <v>0.12618025751072962</v>
      </c>
      <c r="R142" s="12">
        <f t="shared" si="61"/>
        <v>0.0068669527896995704</v>
      </c>
      <c r="S142" s="6">
        <v>12</v>
      </c>
      <c r="T142" s="6">
        <v>28</v>
      </c>
      <c r="U142" s="6">
        <v>84</v>
      </c>
      <c r="V142" s="6">
        <v>248</v>
      </c>
      <c r="W142" s="6">
        <v>332</v>
      </c>
      <c r="X142" s="6">
        <v>306</v>
      </c>
      <c r="Y142" s="6">
        <v>147</v>
      </c>
      <c r="Z142" s="6">
        <v>8</v>
      </c>
      <c r="AA142" s="6">
        <v>1165</v>
      </c>
      <c r="AC142" s="6">
        <v>0</v>
      </c>
      <c r="AD142" s="6">
        <v>-2</v>
      </c>
      <c r="AE142" s="6">
        <v>0</v>
      </c>
      <c r="AF142" s="6">
        <v>-1</v>
      </c>
      <c r="AG142" s="6">
        <v>-2</v>
      </c>
      <c r="AH142" s="6">
        <v>1</v>
      </c>
      <c r="AI142" s="6">
        <v>-1</v>
      </c>
      <c r="AJ142" s="6">
        <v>0</v>
      </c>
      <c r="AK142" s="6">
        <f t="shared" si="72"/>
        <v>-5</v>
      </c>
      <c r="AL142" s="6"/>
      <c r="AM142">
        <v>0</v>
      </c>
      <c r="AN142">
        <v>0</v>
      </c>
      <c r="AO142">
        <v>0</v>
      </c>
      <c r="AP142">
        <v>0</v>
      </c>
      <c r="AQ142">
        <v>0</v>
      </c>
      <c r="AR142">
        <v>0</v>
      </c>
      <c r="AS142">
        <v>0</v>
      </c>
      <c r="AT142">
        <v>0</v>
      </c>
      <c r="AU142">
        <f t="shared" si="73"/>
        <v>0</v>
      </c>
      <c r="AV142">
        <f t="shared" si="62"/>
        <v>0</v>
      </c>
      <c r="AW142">
        <f t="shared" si="63"/>
        <v>0</v>
      </c>
      <c r="AX142">
        <f t="shared" si="64"/>
        <v>0</v>
      </c>
      <c r="AY142">
        <f t="shared" si="65"/>
        <v>0</v>
      </c>
      <c r="AZ142">
        <f t="shared" si="66"/>
        <v>0</v>
      </c>
      <c r="BA142">
        <f t="shared" si="67"/>
        <v>0</v>
      </c>
      <c r="BB142">
        <f t="shared" si="68"/>
        <v>0</v>
      </c>
      <c r="BC142">
        <f t="shared" si="69"/>
        <v>0</v>
      </c>
      <c r="BD142">
        <f t="shared" si="70"/>
        <v>0</v>
      </c>
      <c r="BF142" s="13">
        <f t="shared" si="74"/>
        <v>-5</v>
      </c>
      <c r="BG142" s="145">
        <v>0</v>
      </c>
      <c r="BH142" s="146" t="str">
        <f t="shared" si="71"/>
        <v>0</v>
      </c>
      <c r="BI142" s="147">
        <f t="shared" si="75"/>
        <v>0</v>
      </c>
      <c r="BJ142" s="40">
        <f t="shared" si="76"/>
        <v>0</v>
      </c>
      <c r="BK142" s="38" t="str">
        <f t="shared" si="53"/>
        <v>100%</v>
      </c>
      <c r="BL142" s="39" t="str">
        <f t="shared" si="77"/>
        <v>0%</v>
      </c>
      <c r="BM142" s="150">
        <f t="shared" si="78"/>
        <v>0</v>
      </c>
    </row>
    <row r="143" spans="1:65" ht="12.75">
      <c r="A143" s="3"/>
      <c r="B143" s="3" t="s">
        <v>416</v>
      </c>
      <c r="C143" s="2" t="s">
        <v>150</v>
      </c>
      <c r="D143" s="3" t="s">
        <v>341</v>
      </c>
      <c r="E143" s="6">
        <v>98820</v>
      </c>
      <c r="F143" s="5">
        <v>11.200558427841617</v>
      </c>
      <c r="G143" s="26">
        <v>2228</v>
      </c>
      <c r="H143" s="6">
        <v>1077</v>
      </c>
      <c r="I143" s="21">
        <v>340</v>
      </c>
      <c r="K143" s="12">
        <f t="shared" si="54"/>
        <v>0.030560615260068813</v>
      </c>
      <c r="L143" s="12">
        <f t="shared" si="55"/>
        <v>0.059714632665452336</v>
      </c>
      <c r="M143" s="12">
        <f t="shared" si="56"/>
        <v>0.29162112932604733</v>
      </c>
      <c r="N143" s="12">
        <f t="shared" si="57"/>
        <v>0.30839910949200566</v>
      </c>
      <c r="O143" s="12">
        <f t="shared" si="58"/>
        <v>0.15670916818457803</v>
      </c>
      <c r="P143" s="12">
        <f t="shared" si="59"/>
        <v>0.07846589759158065</v>
      </c>
      <c r="Q143" s="12">
        <f t="shared" si="60"/>
        <v>0.06600890507994334</v>
      </c>
      <c r="R143" s="12">
        <f t="shared" si="61"/>
        <v>0.008520542400323822</v>
      </c>
      <c r="S143" s="6">
        <v>3020</v>
      </c>
      <c r="T143" s="6">
        <v>5901</v>
      </c>
      <c r="U143" s="6">
        <v>28818</v>
      </c>
      <c r="V143" s="6">
        <v>30476</v>
      </c>
      <c r="W143" s="6">
        <v>15486</v>
      </c>
      <c r="X143" s="6">
        <v>7754</v>
      </c>
      <c r="Y143" s="6">
        <v>6523</v>
      </c>
      <c r="Z143" s="6">
        <v>842</v>
      </c>
      <c r="AA143" s="6">
        <v>98820</v>
      </c>
      <c r="AC143" s="6">
        <v>601</v>
      </c>
      <c r="AD143" s="6">
        <v>71</v>
      </c>
      <c r="AE143" s="6">
        <v>169</v>
      </c>
      <c r="AF143" s="6">
        <v>661</v>
      </c>
      <c r="AG143" s="6">
        <v>572</v>
      </c>
      <c r="AH143" s="6">
        <v>122</v>
      </c>
      <c r="AI143" s="6">
        <v>30</v>
      </c>
      <c r="AJ143" s="6">
        <v>2</v>
      </c>
      <c r="AK143" s="6">
        <f t="shared" si="72"/>
        <v>2228</v>
      </c>
      <c r="AL143" s="6"/>
      <c r="AM143">
        <v>31</v>
      </c>
      <c r="AN143">
        <v>4</v>
      </c>
      <c r="AO143">
        <v>-56</v>
      </c>
      <c r="AP143">
        <v>-135</v>
      </c>
      <c r="AQ143">
        <v>-107</v>
      </c>
      <c r="AR143">
        <v>-34</v>
      </c>
      <c r="AS143">
        <v>-18</v>
      </c>
      <c r="AT143">
        <v>-4</v>
      </c>
      <c r="AU143">
        <f t="shared" si="73"/>
        <v>-319</v>
      </c>
      <c r="AV143">
        <f t="shared" si="62"/>
        <v>-31</v>
      </c>
      <c r="AW143">
        <f t="shared" si="63"/>
        <v>-4</v>
      </c>
      <c r="AX143">
        <f t="shared" si="64"/>
        <v>56</v>
      </c>
      <c r="AY143">
        <f t="shared" si="65"/>
        <v>135</v>
      </c>
      <c r="AZ143">
        <f t="shared" si="66"/>
        <v>107</v>
      </c>
      <c r="BA143">
        <f t="shared" si="67"/>
        <v>34</v>
      </c>
      <c r="BB143">
        <f t="shared" si="68"/>
        <v>18</v>
      </c>
      <c r="BC143">
        <f t="shared" si="69"/>
        <v>4</v>
      </c>
      <c r="BD143">
        <f t="shared" si="70"/>
        <v>319</v>
      </c>
      <c r="BF143" s="13">
        <f t="shared" si="74"/>
        <v>2547</v>
      </c>
      <c r="BG143" s="145">
        <v>3706471.24</v>
      </c>
      <c r="BH143" s="146" t="str">
        <f t="shared" si="71"/>
        <v>0</v>
      </c>
      <c r="BI143" s="147">
        <f t="shared" si="75"/>
        <v>22238827.44</v>
      </c>
      <c r="BJ143" s="40">
        <f t="shared" si="76"/>
        <v>0</v>
      </c>
      <c r="BK143" s="38" t="str">
        <f t="shared" si="53"/>
        <v>100%</v>
      </c>
      <c r="BL143" s="39" t="str">
        <f t="shared" si="77"/>
        <v>0%</v>
      </c>
      <c r="BM143" s="150">
        <f t="shared" si="78"/>
        <v>3706471.24</v>
      </c>
    </row>
    <row r="144" spans="1:65" ht="12.75">
      <c r="A144" s="3"/>
      <c r="B144" s="3" t="s">
        <v>416</v>
      </c>
      <c r="C144" s="2" t="s">
        <v>151</v>
      </c>
      <c r="D144" s="3" t="s">
        <v>341</v>
      </c>
      <c r="E144" s="6">
        <v>86833</v>
      </c>
      <c r="F144" s="5">
        <v>22.056769702384223</v>
      </c>
      <c r="G144" s="26">
        <v>192</v>
      </c>
      <c r="H144" s="6">
        <v>1104</v>
      </c>
      <c r="I144" s="21">
        <v>50</v>
      </c>
      <c r="K144" s="12">
        <f t="shared" si="54"/>
        <v>0.015408888325866893</v>
      </c>
      <c r="L144" s="12">
        <f t="shared" si="55"/>
        <v>0.040767910817316</v>
      </c>
      <c r="M144" s="12">
        <f t="shared" si="56"/>
        <v>0.10620386258680456</v>
      </c>
      <c r="N144" s="12">
        <f t="shared" si="57"/>
        <v>0.15644973685119712</v>
      </c>
      <c r="O144" s="12">
        <f t="shared" si="58"/>
        <v>0.15260327294922438</v>
      </c>
      <c r="P144" s="12">
        <f t="shared" si="59"/>
        <v>0.13620397775039444</v>
      </c>
      <c r="Q144" s="12">
        <f t="shared" si="60"/>
        <v>0.22589338154848962</v>
      </c>
      <c r="R144" s="12">
        <f t="shared" si="61"/>
        <v>0.166468969170707</v>
      </c>
      <c r="S144" s="6">
        <v>1338</v>
      </c>
      <c r="T144" s="6">
        <v>3540</v>
      </c>
      <c r="U144" s="6">
        <v>9222</v>
      </c>
      <c r="V144" s="6">
        <v>13585</v>
      </c>
      <c r="W144" s="6">
        <v>13251</v>
      </c>
      <c r="X144" s="6">
        <v>11827</v>
      </c>
      <c r="Y144" s="6">
        <v>19615</v>
      </c>
      <c r="Z144" s="6">
        <v>14455</v>
      </c>
      <c r="AA144" s="6">
        <v>86833</v>
      </c>
      <c r="AC144" s="6">
        <v>135</v>
      </c>
      <c r="AD144" s="6">
        <v>6</v>
      </c>
      <c r="AE144" s="6">
        <v>67</v>
      </c>
      <c r="AF144" s="6">
        <v>51</v>
      </c>
      <c r="AG144" s="6">
        <v>13</v>
      </c>
      <c r="AH144" s="6">
        <v>-31</v>
      </c>
      <c r="AI144" s="6">
        <v>-96</v>
      </c>
      <c r="AJ144" s="6">
        <v>47</v>
      </c>
      <c r="AK144" s="6">
        <f t="shared" si="72"/>
        <v>192</v>
      </c>
      <c r="AL144" s="6"/>
      <c r="AM144">
        <v>15</v>
      </c>
      <c r="AN144">
        <v>-15</v>
      </c>
      <c r="AO144">
        <v>-9</v>
      </c>
      <c r="AP144">
        <v>-30</v>
      </c>
      <c r="AQ144">
        <v>-28</v>
      </c>
      <c r="AR144">
        <v>-21</v>
      </c>
      <c r="AS144">
        <v>-68</v>
      </c>
      <c r="AT144">
        <v>-70</v>
      </c>
      <c r="AU144">
        <f t="shared" si="73"/>
        <v>-226</v>
      </c>
      <c r="AV144">
        <f t="shared" si="62"/>
        <v>-15</v>
      </c>
      <c r="AW144">
        <f t="shared" si="63"/>
        <v>15</v>
      </c>
      <c r="AX144">
        <f t="shared" si="64"/>
        <v>9</v>
      </c>
      <c r="AY144">
        <f t="shared" si="65"/>
        <v>30</v>
      </c>
      <c r="AZ144">
        <f t="shared" si="66"/>
        <v>28</v>
      </c>
      <c r="BA144">
        <f t="shared" si="67"/>
        <v>21</v>
      </c>
      <c r="BB144">
        <f t="shared" si="68"/>
        <v>68</v>
      </c>
      <c r="BC144">
        <f t="shared" si="69"/>
        <v>70</v>
      </c>
      <c r="BD144">
        <f t="shared" si="70"/>
        <v>226</v>
      </c>
      <c r="BF144" s="13">
        <f t="shared" si="74"/>
        <v>418</v>
      </c>
      <c r="BG144" s="145">
        <v>673395.0466666666</v>
      </c>
      <c r="BH144" s="146" t="str">
        <f t="shared" si="71"/>
        <v>0</v>
      </c>
      <c r="BI144" s="147">
        <f t="shared" si="75"/>
        <v>4040370.28</v>
      </c>
      <c r="BJ144" s="40">
        <f t="shared" si="76"/>
        <v>0</v>
      </c>
      <c r="BK144" s="38" t="str">
        <f t="shared" si="53"/>
        <v>100%</v>
      </c>
      <c r="BL144" s="39" t="str">
        <f t="shared" si="77"/>
        <v>0%</v>
      </c>
      <c r="BM144" s="150">
        <f t="shared" si="78"/>
        <v>673395.0466666666</v>
      </c>
    </row>
    <row r="145" spans="1:65" ht="12.75">
      <c r="A145" s="3" t="s">
        <v>433</v>
      </c>
      <c r="B145" s="3" t="s">
        <v>410</v>
      </c>
      <c r="C145" s="2" t="s">
        <v>152</v>
      </c>
      <c r="D145" s="3" t="s">
        <v>340</v>
      </c>
      <c r="E145" s="6">
        <v>41232</v>
      </c>
      <c r="F145" s="5">
        <v>6.070347899071175</v>
      </c>
      <c r="G145" s="26">
        <v>263</v>
      </c>
      <c r="H145" s="6">
        <v>466</v>
      </c>
      <c r="I145" s="21">
        <v>120</v>
      </c>
      <c r="K145" s="12">
        <f t="shared" si="54"/>
        <v>0.3118451688009313</v>
      </c>
      <c r="L145" s="12">
        <f t="shared" si="55"/>
        <v>0.27650853705859524</v>
      </c>
      <c r="M145" s="12">
        <f t="shared" si="56"/>
        <v>0.18757275902211873</v>
      </c>
      <c r="N145" s="12">
        <f t="shared" si="57"/>
        <v>0.11122429181218471</v>
      </c>
      <c r="O145" s="12">
        <f t="shared" si="58"/>
        <v>0.06650174621653085</v>
      </c>
      <c r="P145" s="12">
        <f t="shared" si="59"/>
        <v>0.029831199068684516</v>
      </c>
      <c r="Q145" s="12">
        <f t="shared" si="60"/>
        <v>0.015279394644935973</v>
      </c>
      <c r="R145" s="12">
        <f t="shared" si="61"/>
        <v>0.0012369033760186263</v>
      </c>
      <c r="S145" s="6">
        <v>12858</v>
      </c>
      <c r="T145" s="6">
        <v>11401</v>
      </c>
      <c r="U145" s="6">
        <v>7734</v>
      </c>
      <c r="V145" s="6">
        <v>4586</v>
      </c>
      <c r="W145" s="6">
        <v>2742</v>
      </c>
      <c r="X145" s="6">
        <v>1230</v>
      </c>
      <c r="Y145" s="6">
        <v>630</v>
      </c>
      <c r="Z145" s="6">
        <v>51</v>
      </c>
      <c r="AA145" s="6">
        <v>41232</v>
      </c>
      <c r="AC145" s="6">
        <v>40</v>
      </c>
      <c r="AD145" s="6">
        <v>34</v>
      </c>
      <c r="AE145" s="6">
        <v>81</v>
      </c>
      <c r="AF145" s="6">
        <v>38</v>
      </c>
      <c r="AG145" s="6">
        <v>48</v>
      </c>
      <c r="AH145" s="6">
        <v>15</v>
      </c>
      <c r="AI145" s="6">
        <v>8</v>
      </c>
      <c r="AJ145" s="6">
        <v>-1</v>
      </c>
      <c r="AK145" s="6">
        <f t="shared" si="72"/>
        <v>263</v>
      </c>
      <c r="AL145" s="6"/>
      <c r="AM145">
        <v>-12</v>
      </c>
      <c r="AN145">
        <v>10</v>
      </c>
      <c r="AO145">
        <v>-23</v>
      </c>
      <c r="AP145">
        <v>-6</v>
      </c>
      <c r="AQ145">
        <v>-5</v>
      </c>
      <c r="AR145">
        <v>-3</v>
      </c>
      <c r="AS145">
        <v>0</v>
      </c>
      <c r="AT145">
        <v>-3</v>
      </c>
      <c r="AU145">
        <f t="shared" si="73"/>
        <v>-42</v>
      </c>
      <c r="AV145">
        <f t="shared" si="62"/>
        <v>12</v>
      </c>
      <c r="AW145">
        <f t="shared" si="63"/>
        <v>-10</v>
      </c>
      <c r="AX145">
        <f t="shared" si="64"/>
        <v>23</v>
      </c>
      <c r="AY145">
        <f t="shared" si="65"/>
        <v>6</v>
      </c>
      <c r="AZ145">
        <f t="shared" si="66"/>
        <v>5</v>
      </c>
      <c r="BA145">
        <f t="shared" si="67"/>
        <v>3</v>
      </c>
      <c r="BB145">
        <f t="shared" si="68"/>
        <v>0</v>
      </c>
      <c r="BC145">
        <f t="shared" si="69"/>
        <v>3</v>
      </c>
      <c r="BD145">
        <f t="shared" si="70"/>
        <v>42</v>
      </c>
      <c r="BF145" s="13">
        <f t="shared" si="74"/>
        <v>305</v>
      </c>
      <c r="BG145" s="145">
        <v>342982.1173333333</v>
      </c>
      <c r="BH145" s="146">
        <f t="shared" si="71"/>
        <v>85745.52933333332</v>
      </c>
      <c r="BI145" s="147">
        <f t="shared" si="75"/>
        <v>2057892.704</v>
      </c>
      <c r="BJ145" s="40">
        <f t="shared" si="76"/>
        <v>514473.176</v>
      </c>
      <c r="BK145" s="38">
        <f aca="true" t="shared" si="79" ref="BK145:BK208">IF(A145="","100%",80%)</f>
        <v>0.8</v>
      </c>
      <c r="BL145" s="39">
        <f t="shared" si="77"/>
        <v>0.2</v>
      </c>
      <c r="BM145" s="150">
        <f t="shared" si="78"/>
        <v>428727.6466666666</v>
      </c>
    </row>
    <row r="146" spans="1:65" ht="12.75">
      <c r="A146" s="3" t="s">
        <v>424</v>
      </c>
      <c r="B146" s="3" t="s">
        <v>415</v>
      </c>
      <c r="C146" s="2" t="s">
        <v>153</v>
      </c>
      <c r="D146" s="3" t="s">
        <v>339</v>
      </c>
      <c r="E146" s="6">
        <v>69531</v>
      </c>
      <c r="F146" s="5">
        <v>6.851009896305071</v>
      </c>
      <c r="G146" s="26">
        <v>457</v>
      </c>
      <c r="H146" s="6">
        <v>1051</v>
      </c>
      <c r="I146" s="21">
        <v>200</v>
      </c>
      <c r="K146" s="12">
        <f t="shared" si="54"/>
        <v>0.33511671053199293</v>
      </c>
      <c r="L146" s="12">
        <f t="shared" si="55"/>
        <v>0.23933209647495363</v>
      </c>
      <c r="M146" s="12">
        <f t="shared" si="56"/>
        <v>0.18626224274064807</v>
      </c>
      <c r="N146" s="12">
        <f t="shared" si="57"/>
        <v>0.12718068199795773</v>
      </c>
      <c r="O146" s="12">
        <f t="shared" si="58"/>
        <v>0.06400023011318692</v>
      </c>
      <c r="P146" s="12">
        <f t="shared" si="59"/>
        <v>0.032489105578806576</v>
      </c>
      <c r="Q146" s="12">
        <f t="shared" si="60"/>
        <v>0.014209489292545771</v>
      </c>
      <c r="R146" s="12">
        <f t="shared" si="61"/>
        <v>0.0014094432699083862</v>
      </c>
      <c r="S146" s="6">
        <v>23301</v>
      </c>
      <c r="T146" s="6">
        <v>16641</v>
      </c>
      <c r="U146" s="6">
        <v>12951</v>
      </c>
      <c r="V146" s="6">
        <v>8843</v>
      </c>
      <c r="W146" s="6">
        <v>4450</v>
      </c>
      <c r="X146" s="6">
        <v>2259</v>
      </c>
      <c r="Y146" s="6">
        <v>988</v>
      </c>
      <c r="Z146" s="6">
        <v>98</v>
      </c>
      <c r="AA146" s="6">
        <v>69531</v>
      </c>
      <c r="AC146" s="6">
        <v>203</v>
      </c>
      <c r="AD146" s="6">
        <v>79</v>
      </c>
      <c r="AE146" s="6">
        <v>5</v>
      </c>
      <c r="AF146" s="6">
        <v>96</v>
      </c>
      <c r="AG146" s="6">
        <v>42</v>
      </c>
      <c r="AH146" s="6">
        <v>17</v>
      </c>
      <c r="AI146" s="6">
        <v>16</v>
      </c>
      <c r="AJ146" s="6">
        <v>-1</v>
      </c>
      <c r="AK146" s="6">
        <f t="shared" si="72"/>
        <v>457</v>
      </c>
      <c r="AL146" s="6"/>
      <c r="AM146">
        <v>36</v>
      </c>
      <c r="AN146">
        <v>22</v>
      </c>
      <c r="AO146">
        <v>-7</v>
      </c>
      <c r="AP146">
        <v>-2</v>
      </c>
      <c r="AQ146">
        <v>-5</v>
      </c>
      <c r="AR146">
        <v>-11</v>
      </c>
      <c r="AS146">
        <v>-2</v>
      </c>
      <c r="AT146">
        <v>-1</v>
      </c>
      <c r="AU146">
        <f t="shared" si="73"/>
        <v>30</v>
      </c>
      <c r="AV146">
        <f t="shared" si="62"/>
        <v>-36</v>
      </c>
      <c r="AW146">
        <f t="shared" si="63"/>
        <v>-22</v>
      </c>
      <c r="AX146">
        <f t="shared" si="64"/>
        <v>7</v>
      </c>
      <c r="AY146">
        <f t="shared" si="65"/>
        <v>2</v>
      </c>
      <c r="AZ146">
        <f t="shared" si="66"/>
        <v>5</v>
      </c>
      <c r="BA146">
        <f t="shared" si="67"/>
        <v>11</v>
      </c>
      <c r="BB146">
        <f t="shared" si="68"/>
        <v>2</v>
      </c>
      <c r="BC146">
        <f t="shared" si="69"/>
        <v>1</v>
      </c>
      <c r="BD146">
        <f t="shared" si="70"/>
        <v>-30</v>
      </c>
      <c r="BF146" s="13">
        <f t="shared" si="74"/>
        <v>427</v>
      </c>
      <c r="BG146" s="145">
        <v>451595.2533333333</v>
      </c>
      <c r="BH146" s="146">
        <f t="shared" si="71"/>
        <v>112898.81333333332</v>
      </c>
      <c r="BI146" s="147">
        <f t="shared" si="75"/>
        <v>2709571.5199999996</v>
      </c>
      <c r="BJ146" s="40">
        <f t="shared" si="76"/>
        <v>677392.8799999999</v>
      </c>
      <c r="BK146" s="38">
        <f t="shared" si="79"/>
        <v>0.8</v>
      </c>
      <c r="BL146" s="39">
        <f t="shared" si="77"/>
        <v>0.2</v>
      </c>
      <c r="BM146" s="150">
        <f t="shared" si="78"/>
        <v>564494.0666666667</v>
      </c>
    </row>
    <row r="147" spans="1:65" ht="12.75">
      <c r="A147" s="3"/>
      <c r="B147" s="3" t="s">
        <v>417</v>
      </c>
      <c r="C147" s="2" t="s">
        <v>154</v>
      </c>
      <c r="D147" s="3" t="s">
        <v>347</v>
      </c>
      <c r="E147" s="6">
        <v>116884</v>
      </c>
      <c r="F147" s="5">
        <v>4.316125685509444</v>
      </c>
      <c r="G147" s="26">
        <v>64</v>
      </c>
      <c r="H147" s="6">
        <v>2154</v>
      </c>
      <c r="I147" s="21">
        <v>80</v>
      </c>
      <c r="K147" s="12">
        <f t="shared" si="54"/>
        <v>0.6955186338592109</v>
      </c>
      <c r="L147" s="12">
        <f t="shared" si="55"/>
        <v>0.1822661784333185</v>
      </c>
      <c r="M147" s="12">
        <f t="shared" si="56"/>
        <v>0.08001095102837001</v>
      </c>
      <c r="N147" s="12">
        <f t="shared" si="57"/>
        <v>0.03041477019951405</v>
      </c>
      <c r="O147" s="12">
        <f t="shared" si="58"/>
        <v>0.008692378768693748</v>
      </c>
      <c r="P147" s="12">
        <f t="shared" si="59"/>
        <v>0.00221587214674378</v>
      </c>
      <c r="Q147" s="12">
        <f t="shared" si="60"/>
        <v>0.0005817733821566681</v>
      </c>
      <c r="R147" s="12">
        <f t="shared" si="61"/>
        <v>0.0002994421819924027</v>
      </c>
      <c r="S147" s="6">
        <v>81295</v>
      </c>
      <c r="T147" s="6">
        <v>21304</v>
      </c>
      <c r="U147" s="6">
        <v>9352</v>
      </c>
      <c r="V147" s="6">
        <v>3555</v>
      </c>
      <c r="W147" s="6">
        <v>1016</v>
      </c>
      <c r="X147" s="6">
        <v>259</v>
      </c>
      <c r="Y147" s="6">
        <v>68</v>
      </c>
      <c r="Z147" s="6">
        <v>35</v>
      </c>
      <c r="AA147" s="6">
        <v>116884</v>
      </c>
      <c r="AC147" s="6">
        <v>-191</v>
      </c>
      <c r="AD147" s="6">
        <v>46</v>
      </c>
      <c r="AE147" s="6">
        <v>126</v>
      </c>
      <c r="AF147" s="6">
        <v>50</v>
      </c>
      <c r="AG147" s="6">
        <v>27</v>
      </c>
      <c r="AH147" s="6">
        <v>12</v>
      </c>
      <c r="AI147" s="6">
        <v>-1</v>
      </c>
      <c r="AJ147" s="6">
        <v>-5</v>
      </c>
      <c r="AK147" s="6">
        <f t="shared" si="72"/>
        <v>64</v>
      </c>
      <c r="AL147" s="6"/>
      <c r="AM147">
        <v>-221</v>
      </c>
      <c r="AN147">
        <v>-13</v>
      </c>
      <c r="AO147">
        <v>-17</v>
      </c>
      <c r="AP147">
        <v>-17</v>
      </c>
      <c r="AQ147">
        <v>-8</v>
      </c>
      <c r="AR147">
        <v>2</v>
      </c>
      <c r="AS147">
        <v>-2</v>
      </c>
      <c r="AT147">
        <v>0</v>
      </c>
      <c r="AU147">
        <f t="shared" si="73"/>
        <v>-276</v>
      </c>
      <c r="AV147">
        <f t="shared" si="62"/>
        <v>221</v>
      </c>
      <c r="AW147">
        <f t="shared" si="63"/>
        <v>13</v>
      </c>
      <c r="AX147">
        <f t="shared" si="64"/>
        <v>17</v>
      </c>
      <c r="AY147">
        <f t="shared" si="65"/>
        <v>17</v>
      </c>
      <c r="AZ147">
        <f t="shared" si="66"/>
        <v>8</v>
      </c>
      <c r="BA147">
        <f t="shared" si="67"/>
        <v>-2</v>
      </c>
      <c r="BB147">
        <f t="shared" si="68"/>
        <v>2</v>
      </c>
      <c r="BC147">
        <f t="shared" si="69"/>
        <v>0</v>
      </c>
      <c r="BD147">
        <f t="shared" si="70"/>
        <v>276</v>
      </c>
      <c r="BF147" s="13">
        <f t="shared" si="74"/>
        <v>340</v>
      </c>
      <c r="BG147" s="145">
        <v>444559.06666666665</v>
      </c>
      <c r="BH147" s="146" t="str">
        <f t="shared" si="71"/>
        <v>0</v>
      </c>
      <c r="BI147" s="147">
        <f t="shared" si="75"/>
        <v>2667354.4</v>
      </c>
      <c r="BJ147" s="40">
        <f t="shared" si="76"/>
        <v>0</v>
      </c>
      <c r="BK147" s="38" t="str">
        <f t="shared" si="79"/>
        <v>100%</v>
      </c>
      <c r="BL147" s="39" t="str">
        <f t="shared" si="77"/>
        <v>0%</v>
      </c>
      <c r="BM147" s="150">
        <f t="shared" si="78"/>
        <v>444559.06666666665</v>
      </c>
    </row>
    <row r="148" spans="1:65" ht="12.75">
      <c r="A148" s="3"/>
      <c r="B148" s="3" t="s">
        <v>416</v>
      </c>
      <c r="C148" s="2" t="s">
        <v>155</v>
      </c>
      <c r="D148" s="3" t="s">
        <v>341</v>
      </c>
      <c r="E148" s="6">
        <v>64375</v>
      </c>
      <c r="F148" s="5">
        <v>11.499973303633402</v>
      </c>
      <c r="G148" s="26">
        <v>294</v>
      </c>
      <c r="H148" s="6">
        <v>1125</v>
      </c>
      <c r="I148" s="21">
        <v>80</v>
      </c>
      <c r="K148" s="12">
        <f t="shared" si="54"/>
        <v>0.0071766990291262135</v>
      </c>
      <c r="L148" s="12">
        <f t="shared" si="55"/>
        <v>0.04430291262135922</v>
      </c>
      <c r="M148" s="12">
        <f t="shared" si="56"/>
        <v>0.22313009708737863</v>
      </c>
      <c r="N148" s="12">
        <f t="shared" si="57"/>
        <v>0.30626796116504856</v>
      </c>
      <c r="O148" s="12">
        <f t="shared" si="58"/>
        <v>0.22253980582524271</v>
      </c>
      <c r="P148" s="12">
        <f t="shared" si="59"/>
        <v>0.12132038834951456</v>
      </c>
      <c r="Q148" s="12">
        <f t="shared" si="60"/>
        <v>0.061141747572815534</v>
      </c>
      <c r="R148" s="12">
        <f t="shared" si="61"/>
        <v>0.014120388349514562</v>
      </c>
      <c r="S148" s="6">
        <v>462</v>
      </c>
      <c r="T148" s="6">
        <v>2852</v>
      </c>
      <c r="U148" s="6">
        <v>14364</v>
      </c>
      <c r="V148" s="6">
        <v>19716</v>
      </c>
      <c r="W148" s="6">
        <v>14326</v>
      </c>
      <c r="X148" s="6">
        <v>7810</v>
      </c>
      <c r="Y148" s="6">
        <v>3936</v>
      </c>
      <c r="Z148" s="6">
        <v>909</v>
      </c>
      <c r="AA148" s="6">
        <v>64375</v>
      </c>
      <c r="AC148" s="6">
        <v>206</v>
      </c>
      <c r="AD148" s="6">
        <v>61</v>
      </c>
      <c r="AE148" s="6">
        <v>7</v>
      </c>
      <c r="AF148" s="6">
        <v>3</v>
      </c>
      <c r="AG148" s="6">
        <v>-4</v>
      </c>
      <c r="AH148" s="6">
        <v>34</v>
      </c>
      <c r="AI148" s="6">
        <v>-15</v>
      </c>
      <c r="AJ148" s="6">
        <v>2</v>
      </c>
      <c r="AK148" s="6">
        <f t="shared" si="72"/>
        <v>294</v>
      </c>
      <c r="AL148" s="6"/>
      <c r="AM148">
        <v>108</v>
      </c>
      <c r="AN148">
        <v>-19</v>
      </c>
      <c r="AO148">
        <v>-101</v>
      </c>
      <c r="AP148">
        <v>-64</v>
      </c>
      <c r="AQ148">
        <v>5</v>
      </c>
      <c r="AR148">
        <v>-15</v>
      </c>
      <c r="AS148">
        <v>-13</v>
      </c>
      <c r="AT148">
        <v>-4</v>
      </c>
      <c r="AU148">
        <f t="shared" si="73"/>
        <v>-103</v>
      </c>
      <c r="AV148">
        <f t="shared" si="62"/>
        <v>-108</v>
      </c>
      <c r="AW148">
        <f t="shared" si="63"/>
        <v>19</v>
      </c>
      <c r="AX148">
        <f t="shared" si="64"/>
        <v>101</v>
      </c>
      <c r="AY148">
        <f t="shared" si="65"/>
        <v>64</v>
      </c>
      <c r="AZ148">
        <f t="shared" si="66"/>
        <v>-5</v>
      </c>
      <c r="BA148">
        <f t="shared" si="67"/>
        <v>15</v>
      </c>
      <c r="BB148">
        <f t="shared" si="68"/>
        <v>13</v>
      </c>
      <c r="BC148">
        <f t="shared" si="69"/>
        <v>4</v>
      </c>
      <c r="BD148">
        <f t="shared" si="70"/>
        <v>103</v>
      </c>
      <c r="BF148" s="13">
        <f t="shared" si="74"/>
        <v>397</v>
      </c>
      <c r="BG148" s="145">
        <v>516679.98</v>
      </c>
      <c r="BH148" s="146" t="str">
        <f t="shared" si="71"/>
        <v>0</v>
      </c>
      <c r="BI148" s="147">
        <f t="shared" si="75"/>
        <v>3100079.88</v>
      </c>
      <c r="BJ148" s="40">
        <f t="shared" si="76"/>
        <v>0</v>
      </c>
      <c r="BK148" s="38" t="str">
        <f t="shared" si="79"/>
        <v>100%</v>
      </c>
      <c r="BL148" s="39" t="str">
        <f t="shared" si="77"/>
        <v>0%</v>
      </c>
      <c r="BM148" s="150">
        <f t="shared" si="78"/>
        <v>516679.98</v>
      </c>
    </row>
    <row r="149" spans="1:65" ht="12.75">
      <c r="A149" s="3"/>
      <c r="B149" s="3" t="s">
        <v>417</v>
      </c>
      <c r="C149" s="2" t="s">
        <v>156</v>
      </c>
      <c r="D149" s="3" t="s">
        <v>347</v>
      </c>
      <c r="E149" s="6">
        <v>178288</v>
      </c>
      <c r="F149" s="5">
        <v>5.604500657702076</v>
      </c>
      <c r="G149" s="26">
        <v>737</v>
      </c>
      <c r="H149" s="6">
        <v>3696</v>
      </c>
      <c r="I149" s="21">
        <v>200</v>
      </c>
      <c r="K149" s="12">
        <f t="shared" si="54"/>
        <v>0.4553980077178498</v>
      </c>
      <c r="L149" s="12">
        <f t="shared" si="55"/>
        <v>0.1851442609710132</v>
      </c>
      <c r="M149" s="12">
        <f t="shared" si="56"/>
        <v>0.17153145472493941</v>
      </c>
      <c r="N149" s="12">
        <f t="shared" si="57"/>
        <v>0.0882841245625056</v>
      </c>
      <c r="O149" s="12">
        <f t="shared" si="58"/>
        <v>0.061198734631607285</v>
      </c>
      <c r="P149" s="12">
        <f t="shared" si="59"/>
        <v>0.026726420174100332</v>
      </c>
      <c r="Q149" s="12">
        <f t="shared" si="60"/>
        <v>0.0109822309970385</v>
      </c>
      <c r="R149" s="12">
        <f t="shared" si="61"/>
        <v>0.0007347662209458853</v>
      </c>
      <c r="S149" s="6">
        <v>81192</v>
      </c>
      <c r="T149" s="6">
        <v>33009</v>
      </c>
      <c r="U149" s="6">
        <v>30582</v>
      </c>
      <c r="V149" s="6">
        <v>15740</v>
      </c>
      <c r="W149" s="6">
        <v>10911</v>
      </c>
      <c r="X149" s="6">
        <v>4765</v>
      </c>
      <c r="Y149" s="6">
        <v>1958</v>
      </c>
      <c r="Z149" s="6">
        <v>131</v>
      </c>
      <c r="AA149" s="6">
        <v>178288</v>
      </c>
      <c r="AC149" s="6">
        <v>106</v>
      </c>
      <c r="AD149" s="6">
        <v>308</v>
      </c>
      <c r="AE149" s="6">
        <v>116</v>
      </c>
      <c r="AF149" s="6">
        <v>158</v>
      </c>
      <c r="AG149" s="6">
        <v>21</v>
      </c>
      <c r="AH149" s="6">
        <v>22</v>
      </c>
      <c r="AI149" s="6">
        <v>5</v>
      </c>
      <c r="AJ149" s="6">
        <v>1</v>
      </c>
      <c r="AK149" s="6">
        <f t="shared" si="72"/>
        <v>737</v>
      </c>
      <c r="AL149" s="6"/>
      <c r="AM149">
        <v>-207</v>
      </c>
      <c r="AN149">
        <v>-45</v>
      </c>
      <c r="AO149">
        <v>0</v>
      </c>
      <c r="AP149">
        <v>-8</v>
      </c>
      <c r="AQ149">
        <v>-20</v>
      </c>
      <c r="AR149">
        <v>-20</v>
      </c>
      <c r="AS149">
        <v>-7</v>
      </c>
      <c r="AT149">
        <v>0</v>
      </c>
      <c r="AU149">
        <f t="shared" si="73"/>
        <v>-307</v>
      </c>
      <c r="AV149">
        <f t="shared" si="62"/>
        <v>207</v>
      </c>
      <c r="AW149">
        <f t="shared" si="63"/>
        <v>45</v>
      </c>
      <c r="AX149">
        <f t="shared" si="64"/>
        <v>0</v>
      </c>
      <c r="AY149">
        <f t="shared" si="65"/>
        <v>8</v>
      </c>
      <c r="AZ149">
        <f t="shared" si="66"/>
        <v>20</v>
      </c>
      <c r="BA149">
        <f t="shared" si="67"/>
        <v>20</v>
      </c>
      <c r="BB149">
        <f t="shared" si="68"/>
        <v>7</v>
      </c>
      <c r="BC149">
        <f t="shared" si="69"/>
        <v>0</v>
      </c>
      <c r="BD149">
        <f t="shared" si="70"/>
        <v>307</v>
      </c>
      <c r="BF149" s="13">
        <f t="shared" si="74"/>
        <v>1044</v>
      </c>
      <c r="BG149" s="145">
        <v>1273869.6133333333</v>
      </c>
      <c r="BH149" s="146" t="str">
        <f t="shared" si="71"/>
        <v>0</v>
      </c>
      <c r="BI149" s="147">
        <f t="shared" si="75"/>
        <v>7643217.68</v>
      </c>
      <c r="BJ149" s="40">
        <f t="shared" si="76"/>
        <v>0</v>
      </c>
      <c r="BK149" s="38" t="str">
        <f t="shared" si="79"/>
        <v>100%</v>
      </c>
      <c r="BL149" s="39" t="str">
        <f t="shared" si="77"/>
        <v>0%</v>
      </c>
      <c r="BM149" s="150">
        <f t="shared" si="78"/>
        <v>1273869.6133333333</v>
      </c>
    </row>
    <row r="150" spans="1:65" ht="12.75">
      <c r="A150" s="3"/>
      <c r="B150" s="3" t="s">
        <v>408</v>
      </c>
      <c r="C150" s="2" t="s">
        <v>157</v>
      </c>
      <c r="D150" s="3" t="s">
        <v>343</v>
      </c>
      <c r="E150" s="6">
        <v>64559</v>
      </c>
      <c r="F150" s="5">
        <v>4.245905402364931</v>
      </c>
      <c r="G150" s="26">
        <v>-30</v>
      </c>
      <c r="H150" s="6">
        <v>1357</v>
      </c>
      <c r="I150" s="21">
        <v>90</v>
      </c>
      <c r="K150" s="12">
        <f t="shared" si="54"/>
        <v>0.5720348828203659</v>
      </c>
      <c r="L150" s="12">
        <f t="shared" si="55"/>
        <v>0.20245047166158087</v>
      </c>
      <c r="M150" s="12">
        <f t="shared" si="56"/>
        <v>0.13634040180300191</v>
      </c>
      <c r="N150" s="12">
        <f t="shared" si="57"/>
        <v>0.05989869731563376</v>
      </c>
      <c r="O150" s="12">
        <f t="shared" si="58"/>
        <v>0.022862807664307067</v>
      </c>
      <c r="P150" s="12">
        <f t="shared" si="59"/>
        <v>0.00421320032838179</v>
      </c>
      <c r="Q150" s="12">
        <f t="shared" si="60"/>
        <v>0.001936213386204867</v>
      </c>
      <c r="R150" s="12">
        <f t="shared" si="61"/>
        <v>0.00026332502052386187</v>
      </c>
      <c r="S150" s="6">
        <v>36930</v>
      </c>
      <c r="T150" s="6">
        <v>13070</v>
      </c>
      <c r="U150" s="6">
        <v>8802</v>
      </c>
      <c r="V150" s="6">
        <v>3867</v>
      </c>
      <c r="W150" s="6">
        <v>1476</v>
      </c>
      <c r="X150" s="6">
        <v>272</v>
      </c>
      <c r="Y150" s="6">
        <v>125</v>
      </c>
      <c r="Z150" s="6">
        <v>17</v>
      </c>
      <c r="AA150" s="6">
        <v>64559</v>
      </c>
      <c r="AC150" s="6">
        <v>-120</v>
      </c>
      <c r="AD150" s="6">
        <v>50</v>
      </c>
      <c r="AE150" s="6">
        <v>36</v>
      </c>
      <c r="AF150" s="6">
        <v>5</v>
      </c>
      <c r="AG150" s="6">
        <v>2</v>
      </c>
      <c r="AH150" s="6">
        <v>-1</v>
      </c>
      <c r="AI150" s="6">
        <v>-2</v>
      </c>
      <c r="AJ150" s="6">
        <v>0</v>
      </c>
      <c r="AK150" s="6">
        <f t="shared" si="72"/>
        <v>-30</v>
      </c>
      <c r="AL150" s="6"/>
      <c r="AM150">
        <v>-116</v>
      </c>
      <c r="AN150">
        <v>19</v>
      </c>
      <c r="AO150">
        <v>22</v>
      </c>
      <c r="AP150">
        <v>-3</v>
      </c>
      <c r="AQ150">
        <v>2</v>
      </c>
      <c r="AR150">
        <v>-2</v>
      </c>
      <c r="AS150">
        <v>0</v>
      </c>
      <c r="AT150">
        <v>0</v>
      </c>
      <c r="AU150">
        <f t="shared" si="73"/>
        <v>-78</v>
      </c>
      <c r="AV150">
        <f t="shared" si="62"/>
        <v>116</v>
      </c>
      <c r="AW150">
        <f t="shared" si="63"/>
        <v>-19</v>
      </c>
      <c r="AX150">
        <f t="shared" si="64"/>
        <v>-22</v>
      </c>
      <c r="AY150">
        <f t="shared" si="65"/>
        <v>3</v>
      </c>
      <c r="AZ150">
        <f t="shared" si="66"/>
        <v>-2</v>
      </c>
      <c r="BA150">
        <f t="shared" si="67"/>
        <v>2</v>
      </c>
      <c r="BB150">
        <f t="shared" si="68"/>
        <v>0</v>
      </c>
      <c r="BC150">
        <f t="shared" si="69"/>
        <v>0</v>
      </c>
      <c r="BD150">
        <f t="shared" si="70"/>
        <v>78</v>
      </c>
      <c r="BF150" s="13">
        <f t="shared" si="74"/>
        <v>48</v>
      </c>
      <c r="BG150" s="145">
        <v>57568.8</v>
      </c>
      <c r="BH150" s="146" t="str">
        <f t="shared" si="71"/>
        <v>0</v>
      </c>
      <c r="BI150" s="147">
        <f t="shared" si="75"/>
        <v>345412.80000000005</v>
      </c>
      <c r="BJ150" s="40">
        <f t="shared" si="76"/>
        <v>0</v>
      </c>
      <c r="BK150" s="38" t="str">
        <f t="shared" si="79"/>
        <v>100%</v>
      </c>
      <c r="BL150" s="39" t="str">
        <f t="shared" si="77"/>
        <v>0%</v>
      </c>
      <c r="BM150" s="150">
        <f t="shared" si="78"/>
        <v>57568.8</v>
      </c>
    </row>
    <row r="151" spans="1:65" ht="12.75">
      <c r="A151" s="3"/>
      <c r="B151" s="3" t="s">
        <v>416</v>
      </c>
      <c r="C151" s="2" t="s">
        <v>158</v>
      </c>
      <c r="D151" s="3" t="s">
        <v>341</v>
      </c>
      <c r="E151" s="6">
        <v>132242</v>
      </c>
      <c r="F151" s="5">
        <v>9.178244436177517</v>
      </c>
      <c r="G151" s="26">
        <v>1586</v>
      </c>
      <c r="H151" s="6">
        <v>2226</v>
      </c>
      <c r="I151" s="21">
        <v>710</v>
      </c>
      <c r="K151" s="12">
        <f t="shared" si="54"/>
        <v>0.03630465358963113</v>
      </c>
      <c r="L151" s="12">
        <f t="shared" si="55"/>
        <v>0.24441554120476097</v>
      </c>
      <c r="M151" s="12">
        <f t="shared" si="56"/>
        <v>0.29387032863991774</v>
      </c>
      <c r="N151" s="12">
        <f t="shared" si="57"/>
        <v>0.21329834696994904</v>
      </c>
      <c r="O151" s="12">
        <f t="shared" si="58"/>
        <v>0.10194945629981397</v>
      </c>
      <c r="P151" s="12">
        <f t="shared" si="59"/>
        <v>0.06548600293401491</v>
      </c>
      <c r="Q151" s="12">
        <f t="shared" si="60"/>
        <v>0.03986630571225481</v>
      </c>
      <c r="R151" s="12">
        <f t="shared" si="61"/>
        <v>0.004809364649657446</v>
      </c>
      <c r="S151" s="6">
        <v>4801</v>
      </c>
      <c r="T151" s="6">
        <v>32322</v>
      </c>
      <c r="U151" s="6">
        <v>38862</v>
      </c>
      <c r="V151" s="6">
        <v>28207</v>
      </c>
      <c r="W151" s="6">
        <v>13482</v>
      </c>
      <c r="X151" s="6">
        <v>8660</v>
      </c>
      <c r="Y151" s="6">
        <v>5272</v>
      </c>
      <c r="Z151" s="6">
        <v>636</v>
      </c>
      <c r="AA151" s="6">
        <v>132242</v>
      </c>
      <c r="AC151" s="6">
        <v>57</v>
      </c>
      <c r="AD151" s="6">
        <v>84</v>
      </c>
      <c r="AE151" s="6">
        <v>380</v>
      </c>
      <c r="AF151" s="6">
        <v>550</v>
      </c>
      <c r="AG151" s="6">
        <v>334</v>
      </c>
      <c r="AH151" s="6">
        <v>160</v>
      </c>
      <c r="AI151" s="6">
        <v>18</v>
      </c>
      <c r="AJ151" s="6">
        <v>3</v>
      </c>
      <c r="AK151" s="6">
        <f t="shared" si="72"/>
        <v>1586</v>
      </c>
      <c r="AL151" s="6"/>
      <c r="AM151">
        <v>55</v>
      </c>
      <c r="AN151">
        <v>93</v>
      </c>
      <c r="AO151">
        <v>105</v>
      </c>
      <c r="AP151">
        <v>25</v>
      </c>
      <c r="AQ151">
        <v>28</v>
      </c>
      <c r="AR151">
        <v>27</v>
      </c>
      <c r="AS151">
        <v>10</v>
      </c>
      <c r="AT151">
        <v>-1</v>
      </c>
      <c r="AU151">
        <f t="shared" si="73"/>
        <v>342</v>
      </c>
      <c r="AV151">
        <f t="shared" si="62"/>
        <v>-55</v>
      </c>
      <c r="AW151">
        <f t="shared" si="63"/>
        <v>-93</v>
      </c>
      <c r="AX151">
        <f t="shared" si="64"/>
        <v>-105</v>
      </c>
      <c r="AY151">
        <f t="shared" si="65"/>
        <v>-25</v>
      </c>
      <c r="AZ151">
        <f t="shared" si="66"/>
        <v>-28</v>
      </c>
      <c r="BA151">
        <f t="shared" si="67"/>
        <v>-27</v>
      </c>
      <c r="BB151">
        <f t="shared" si="68"/>
        <v>-10</v>
      </c>
      <c r="BC151">
        <f t="shared" si="69"/>
        <v>1</v>
      </c>
      <c r="BD151">
        <f t="shared" si="70"/>
        <v>-342</v>
      </c>
      <c r="BF151" s="13">
        <f t="shared" si="74"/>
        <v>1244</v>
      </c>
      <c r="BG151" s="145">
        <v>1944706.0466666669</v>
      </c>
      <c r="BH151" s="146" t="str">
        <f t="shared" si="71"/>
        <v>0</v>
      </c>
      <c r="BI151" s="147">
        <f t="shared" si="75"/>
        <v>11668236.280000001</v>
      </c>
      <c r="BJ151" s="40">
        <f t="shared" si="76"/>
        <v>0</v>
      </c>
      <c r="BK151" s="38" t="str">
        <f t="shared" si="79"/>
        <v>100%</v>
      </c>
      <c r="BL151" s="39" t="str">
        <f t="shared" si="77"/>
        <v>0%</v>
      </c>
      <c r="BM151" s="150">
        <f t="shared" si="78"/>
        <v>1944706.0466666669</v>
      </c>
    </row>
    <row r="152" spans="1:65" ht="12.75">
      <c r="A152" s="3" t="s">
        <v>427</v>
      </c>
      <c r="B152" s="3" t="s">
        <v>408</v>
      </c>
      <c r="C152" s="2" t="s">
        <v>159</v>
      </c>
      <c r="D152" s="3" t="s">
        <v>343</v>
      </c>
      <c r="E152" s="6">
        <v>61548</v>
      </c>
      <c r="F152" s="5">
        <v>5.944500481730588</v>
      </c>
      <c r="G152" s="26">
        <v>186</v>
      </c>
      <c r="H152" s="6">
        <v>1093</v>
      </c>
      <c r="I152" s="21">
        <v>30</v>
      </c>
      <c r="K152" s="12">
        <f t="shared" si="54"/>
        <v>0.3524566192240203</v>
      </c>
      <c r="L152" s="12">
        <f t="shared" si="55"/>
        <v>0.2538669006304023</v>
      </c>
      <c r="M152" s="12">
        <f t="shared" si="56"/>
        <v>0.1900792877104049</v>
      </c>
      <c r="N152" s="12">
        <f t="shared" si="57"/>
        <v>0.09832975888737246</v>
      </c>
      <c r="O152" s="12">
        <f t="shared" si="58"/>
        <v>0.06058685903684929</v>
      </c>
      <c r="P152" s="12">
        <f t="shared" si="59"/>
        <v>0.02994410866315721</v>
      </c>
      <c r="Q152" s="12">
        <f t="shared" si="60"/>
        <v>0.013566647169688698</v>
      </c>
      <c r="R152" s="12">
        <f t="shared" si="61"/>
        <v>0.0011698186781048938</v>
      </c>
      <c r="S152" s="6">
        <v>21693</v>
      </c>
      <c r="T152" s="6">
        <v>15625</v>
      </c>
      <c r="U152" s="6">
        <v>11699</v>
      </c>
      <c r="V152" s="6">
        <v>6052</v>
      </c>
      <c r="W152" s="6">
        <v>3729</v>
      </c>
      <c r="X152" s="6">
        <v>1843</v>
      </c>
      <c r="Y152" s="6">
        <v>835</v>
      </c>
      <c r="Z152" s="6">
        <v>72</v>
      </c>
      <c r="AA152" s="6">
        <v>61548</v>
      </c>
      <c r="AC152" s="6">
        <v>38</v>
      </c>
      <c r="AD152" s="6">
        <v>94</v>
      </c>
      <c r="AE152" s="6">
        <v>35</v>
      </c>
      <c r="AF152" s="6">
        <v>11</v>
      </c>
      <c r="AG152" s="6">
        <v>4</v>
      </c>
      <c r="AH152" s="6">
        <v>7</v>
      </c>
      <c r="AI152" s="6">
        <v>-3</v>
      </c>
      <c r="AJ152" s="6">
        <v>0</v>
      </c>
      <c r="AK152" s="6">
        <f t="shared" si="72"/>
        <v>186</v>
      </c>
      <c r="AL152" s="6"/>
      <c r="AM152">
        <v>-42</v>
      </c>
      <c r="AN152">
        <v>-5</v>
      </c>
      <c r="AO152">
        <v>-19</v>
      </c>
      <c r="AP152">
        <v>16</v>
      </c>
      <c r="AQ152">
        <v>-12</v>
      </c>
      <c r="AR152">
        <v>-3</v>
      </c>
      <c r="AS152">
        <v>2</v>
      </c>
      <c r="AT152">
        <v>-1</v>
      </c>
      <c r="AU152">
        <f t="shared" si="73"/>
        <v>-64</v>
      </c>
      <c r="AV152">
        <f t="shared" si="62"/>
        <v>42</v>
      </c>
      <c r="AW152">
        <f t="shared" si="63"/>
        <v>5</v>
      </c>
      <c r="AX152">
        <f t="shared" si="64"/>
        <v>19</v>
      </c>
      <c r="AY152">
        <f t="shared" si="65"/>
        <v>-16</v>
      </c>
      <c r="AZ152">
        <f t="shared" si="66"/>
        <v>12</v>
      </c>
      <c r="BA152">
        <f t="shared" si="67"/>
        <v>3</v>
      </c>
      <c r="BB152">
        <f t="shared" si="68"/>
        <v>-2</v>
      </c>
      <c r="BC152">
        <f t="shared" si="69"/>
        <v>1</v>
      </c>
      <c r="BD152">
        <f t="shared" si="70"/>
        <v>64</v>
      </c>
      <c r="BF152" s="13">
        <f t="shared" si="74"/>
        <v>250</v>
      </c>
      <c r="BG152" s="145">
        <v>231426.57599999997</v>
      </c>
      <c r="BH152" s="146">
        <f t="shared" si="71"/>
        <v>57856.64399999999</v>
      </c>
      <c r="BI152" s="147">
        <f t="shared" si="75"/>
        <v>1388559.4559999998</v>
      </c>
      <c r="BJ152" s="40">
        <f t="shared" si="76"/>
        <v>347139.86399999994</v>
      </c>
      <c r="BK152" s="38">
        <f t="shared" si="79"/>
        <v>0.8</v>
      </c>
      <c r="BL152" s="39">
        <f t="shared" si="77"/>
        <v>0.2</v>
      </c>
      <c r="BM152" s="150">
        <f t="shared" si="78"/>
        <v>289283.22</v>
      </c>
    </row>
    <row r="153" spans="1:65" ht="12.75">
      <c r="A153" s="3"/>
      <c r="B153" s="3" t="s">
        <v>417</v>
      </c>
      <c r="C153" s="2" t="s">
        <v>160</v>
      </c>
      <c r="D153" s="3" t="s">
        <v>347</v>
      </c>
      <c r="E153" s="6">
        <v>336082</v>
      </c>
      <c r="F153" s="5">
        <v>5.690951155379226</v>
      </c>
      <c r="G153" s="26">
        <v>1933</v>
      </c>
      <c r="H153" s="6">
        <v>4370</v>
      </c>
      <c r="I153" s="21">
        <v>480</v>
      </c>
      <c r="K153" s="12">
        <f t="shared" si="54"/>
        <v>0.395102980820157</v>
      </c>
      <c r="L153" s="12">
        <f t="shared" si="55"/>
        <v>0.2109187638731024</v>
      </c>
      <c r="M153" s="12">
        <f t="shared" si="56"/>
        <v>0.19247386054593818</v>
      </c>
      <c r="N153" s="12">
        <f t="shared" si="57"/>
        <v>0.09502740402639832</v>
      </c>
      <c r="O153" s="12">
        <f t="shared" si="58"/>
        <v>0.05757821007968293</v>
      </c>
      <c r="P153" s="12">
        <f t="shared" si="59"/>
        <v>0.02764503900833725</v>
      </c>
      <c r="Q153" s="12">
        <f t="shared" si="60"/>
        <v>0.019272082408459842</v>
      </c>
      <c r="R153" s="12">
        <f t="shared" si="61"/>
        <v>0.001981659237924078</v>
      </c>
      <c r="S153" s="6">
        <v>132787</v>
      </c>
      <c r="T153" s="6">
        <v>70886</v>
      </c>
      <c r="U153" s="6">
        <v>64687</v>
      </c>
      <c r="V153" s="6">
        <v>31937</v>
      </c>
      <c r="W153" s="6">
        <v>19351</v>
      </c>
      <c r="X153" s="6">
        <v>9291</v>
      </c>
      <c r="Y153" s="6">
        <v>6477</v>
      </c>
      <c r="Z153" s="6">
        <v>666</v>
      </c>
      <c r="AA153" s="6">
        <v>336082</v>
      </c>
      <c r="AC153" s="6">
        <v>397</v>
      </c>
      <c r="AD153" s="6">
        <v>684</v>
      </c>
      <c r="AE153" s="6">
        <v>433</v>
      </c>
      <c r="AF153" s="6">
        <v>339</v>
      </c>
      <c r="AG153" s="6">
        <v>72</v>
      </c>
      <c r="AH153" s="6">
        <v>15</v>
      </c>
      <c r="AI153" s="6">
        <v>-12</v>
      </c>
      <c r="AJ153" s="6">
        <v>5</v>
      </c>
      <c r="AK153" s="6">
        <f t="shared" si="72"/>
        <v>1933</v>
      </c>
      <c r="AL153" s="6"/>
      <c r="AM153">
        <v>-226</v>
      </c>
      <c r="AN153">
        <v>-75</v>
      </c>
      <c r="AO153">
        <v>-18</v>
      </c>
      <c r="AP153">
        <v>0</v>
      </c>
      <c r="AQ153">
        <v>-5</v>
      </c>
      <c r="AR153">
        <v>-15</v>
      </c>
      <c r="AS153">
        <v>-13</v>
      </c>
      <c r="AT153">
        <v>-2</v>
      </c>
      <c r="AU153">
        <f t="shared" si="73"/>
        <v>-354</v>
      </c>
      <c r="AV153">
        <f t="shared" si="62"/>
        <v>226</v>
      </c>
      <c r="AW153">
        <f t="shared" si="63"/>
        <v>75</v>
      </c>
      <c r="AX153">
        <f t="shared" si="64"/>
        <v>18</v>
      </c>
      <c r="AY153">
        <f t="shared" si="65"/>
        <v>0</v>
      </c>
      <c r="AZ153">
        <f t="shared" si="66"/>
        <v>5</v>
      </c>
      <c r="BA153">
        <f t="shared" si="67"/>
        <v>15</v>
      </c>
      <c r="BB153">
        <f t="shared" si="68"/>
        <v>13</v>
      </c>
      <c r="BC153">
        <f t="shared" si="69"/>
        <v>2</v>
      </c>
      <c r="BD153">
        <f t="shared" si="70"/>
        <v>354</v>
      </c>
      <c r="BF153" s="13">
        <f t="shared" si="74"/>
        <v>2287</v>
      </c>
      <c r="BG153" s="145">
        <v>2732599.04</v>
      </c>
      <c r="BH153" s="146" t="str">
        <f t="shared" si="71"/>
        <v>0</v>
      </c>
      <c r="BI153" s="147">
        <f t="shared" si="75"/>
        <v>16395594.24</v>
      </c>
      <c r="BJ153" s="40">
        <f t="shared" si="76"/>
        <v>0</v>
      </c>
      <c r="BK153" s="38" t="str">
        <f t="shared" si="79"/>
        <v>100%</v>
      </c>
      <c r="BL153" s="39" t="str">
        <f t="shared" si="77"/>
        <v>0%</v>
      </c>
      <c r="BM153" s="150">
        <f t="shared" si="78"/>
        <v>2732599.04</v>
      </c>
    </row>
    <row r="154" spans="1:65" ht="12.75">
      <c r="A154" s="3"/>
      <c r="B154" s="3" t="s">
        <v>410</v>
      </c>
      <c r="C154" s="2" t="s">
        <v>161</v>
      </c>
      <c r="D154" s="3" t="s">
        <v>340</v>
      </c>
      <c r="E154" s="6">
        <v>126562</v>
      </c>
      <c r="F154" s="5">
        <v>5.315702581364462</v>
      </c>
      <c r="G154" s="26">
        <v>830</v>
      </c>
      <c r="H154" s="6">
        <v>1751</v>
      </c>
      <c r="I154" s="21">
        <v>170</v>
      </c>
      <c r="K154" s="12">
        <f t="shared" si="54"/>
        <v>0.5979045843144072</v>
      </c>
      <c r="L154" s="12">
        <f t="shared" si="55"/>
        <v>0.19252224206317853</v>
      </c>
      <c r="M154" s="12">
        <f t="shared" si="56"/>
        <v>0.11850318421011045</v>
      </c>
      <c r="N154" s="12">
        <f t="shared" si="57"/>
        <v>0.051057979488314024</v>
      </c>
      <c r="O154" s="12">
        <f t="shared" si="58"/>
        <v>0.023940835321818555</v>
      </c>
      <c r="P154" s="12">
        <f t="shared" si="59"/>
        <v>0.010832635388189188</v>
      </c>
      <c r="Q154" s="12">
        <f t="shared" si="60"/>
        <v>0.004772364532798154</v>
      </c>
      <c r="R154" s="12">
        <f t="shared" si="61"/>
        <v>0.00046617468118392564</v>
      </c>
      <c r="S154" s="6">
        <v>75672</v>
      </c>
      <c r="T154" s="6">
        <v>24366</v>
      </c>
      <c r="U154" s="6">
        <v>14998</v>
      </c>
      <c r="V154" s="6">
        <v>6462</v>
      </c>
      <c r="W154" s="6">
        <v>3030</v>
      </c>
      <c r="X154" s="6">
        <v>1371</v>
      </c>
      <c r="Y154" s="6">
        <v>604</v>
      </c>
      <c r="Z154" s="6">
        <v>59</v>
      </c>
      <c r="AA154" s="6">
        <v>126562</v>
      </c>
      <c r="AC154" s="6">
        <v>327</v>
      </c>
      <c r="AD154" s="6">
        <v>205</v>
      </c>
      <c r="AE154" s="6">
        <v>129</v>
      </c>
      <c r="AF154" s="6">
        <v>95</v>
      </c>
      <c r="AG154" s="6">
        <v>47</v>
      </c>
      <c r="AH154" s="6">
        <v>23</v>
      </c>
      <c r="AI154" s="6">
        <v>4</v>
      </c>
      <c r="AJ154" s="6">
        <v>0</v>
      </c>
      <c r="AK154" s="6">
        <f t="shared" si="72"/>
        <v>830</v>
      </c>
      <c r="AL154" s="6"/>
      <c r="AM154">
        <v>-238</v>
      </c>
      <c r="AN154">
        <v>-111</v>
      </c>
      <c r="AO154">
        <v>-21</v>
      </c>
      <c r="AP154">
        <v>-16</v>
      </c>
      <c r="AQ154">
        <v>-2</v>
      </c>
      <c r="AR154">
        <v>-2</v>
      </c>
      <c r="AS154">
        <v>-5</v>
      </c>
      <c r="AT154">
        <v>-1</v>
      </c>
      <c r="AU154">
        <f t="shared" si="73"/>
        <v>-396</v>
      </c>
      <c r="AV154">
        <f t="shared" si="62"/>
        <v>238</v>
      </c>
      <c r="AW154">
        <f t="shared" si="63"/>
        <v>111</v>
      </c>
      <c r="AX154">
        <f t="shared" si="64"/>
        <v>21</v>
      </c>
      <c r="AY154">
        <f t="shared" si="65"/>
        <v>16</v>
      </c>
      <c r="AZ154">
        <f t="shared" si="66"/>
        <v>2</v>
      </c>
      <c r="BA154">
        <f t="shared" si="67"/>
        <v>2</v>
      </c>
      <c r="BB154">
        <f t="shared" si="68"/>
        <v>5</v>
      </c>
      <c r="BC154">
        <f t="shared" si="69"/>
        <v>1</v>
      </c>
      <c r="BD154">
        <f t="shared" si="70"/>
        <v>396</v>
      </c>
      <c r="BF154" s="13">
        <f t="shared" si="74"/>
        <v>1226</v>
      </c>
      <c r="BG154" s="145">
        <v>1410115.7733333332</v>
      </c>
      <c r="BH154" s="146" t="str">
        <f t="shared" si="71"/>
        <v>0</v>
      </c>
      <c r="BI154" s="147">
        <f t="shared" si="75"/>
        <v>8460694.639999999</v>
      </c>
      <c r="BJ154" s="40">
        <f t="shared" si="76"/>
        <v>0</v>
      </c>
      <c r="BK154" s="38" t="str">
        <f t="shared" si="79"/>
        <v>100%</v>
      </c>
      <c r="BL154" s="39" t="str">
        <f t="shared" si="77"/>
        <v>0%</v>
      </c>
      <c r="BM154" s="150">
        <f t="shared" si="78"/>
        <v>1410115.7733333332</v>
      </c>
    </row>
    <row r="155" spans="1:65" ht="12.75">
      <c r="A155" s="3" t="s">
        <v>437</v>
      </c>
      <c r="B155" s="3" t="s">
        <v>406</v>
      </c>
      <c r="C155" s="2" t="s">
        <v>162</v>
      </c>
      <c r="D155" s="3" t="s">
        <v>344</v>
      </c>
      <c r="E155" s="6">
        <v>43154</v>
      </c>
      <c r="F155" s="5">
        <v>10.071228552356105</v>
      </c>
      <c r="G155" s="26">
        <v>198</v>
      </c>
      <c r="H155" s="6">
        <v>328</v>
      </c>
      <c r="I155" s="21">
        <v>40</v>
      </c>
      <c r="K155" s="12">
        <f t="shared" si="54"/>
        <v>0.09454511748621217</v>
      </c>
      <c r="L155" s="12">
        <f t="shared" si="55"/>
        <v>0.13310469481392223</v>
      </c>
      <c r="M155" s="12">
        <f t="shared" si="56"/>
        <v>0.3005978588311628</v>
      </c>
      <c r="N155" s="12">
        <f t="shared" si="57"/>
        <v>0.21715252352041525</v>
      </c>
      <c r="O155" s="12">
        <f t="shared" si="58"/>
        <v>0.1300922278351949</v>
      </c>
      <c r="P155" s="12">
        <f t="shared" si="59"/>
        <v>0.06780367984427862</v>
      </c>
      <c r="Q155" s="12">
        <f t="shared" si="60"/>
        <v>0.05160587662789081</v>
      </c>
      <c r="R155" s="12">
        <f t="shared" si="61"/>
        <v>0.005098021040923205</v>
      </c>
      <c r="S155" s="6">
        <v>4080</v>
      </c>
      <c r="T155" s="6">
        <v>5744</v>
      </c>
      <c r="U155" s="6">
        <v>12972</v>
      </c>
      <c r="V155" s="6">
        <v>9371</v>
      </c>
      <c r="W155" s="6">
        <v>5614</v>
      </c>
      <c r="X155" s="6">
        <v>2926</v>
      </c>
      <c r="Y155" s="6">
        <v>2227</v>
      </c>
      <c r="Z155" s="6">
        <v>220</v>
      </c>
      <c r="AA155" s="6">
        <v>43154</v>
      </c>
      <c r="AC155" s="6">
        <v>37</v>
      </c>
      <c r="AD155" s="6">
        <v>20</v>
      </c>
      <c r="AE155" s="6">
        <v>43</v>
      </c>
      <c r="AF155" s="6">
        <v>47</v>
      </c>
      <c r="AG155" s="6">
        <v>24</v>
      </c>
      <c r="AH155" s="6">
        <v>22</v>
      </c>
      <c r="AI155" s="6">
        <v>6</v>
      </c>
      <c r="AJ155" s="6">
        <v>-1</v>
      </c>
      <c r="AK155" s="6">
        <f t="shared" si="72"/>
        <v>198</v>
      </c>
      <c r="AL155" s="6"/>
      <c r="AM155">
        <v>-2</v>
      </c>
      <c r="AN155">
        <v>7</v>
      </c>
      <c r="AO155">
        <v>-11</v>
      </c>
      <c r="AP155">
        <v>-3</v>
      </c>
      <c r="AQ155">
        <v>7</v>
      </c>
      <c r="AR155">
        <v>7</v>
      </c>
      <c r="AS155">
        <v>3</v>
      </c>
      <c r="AT155">
        <v>-2</v>
      </c>
      <c r="AU155">
        <f t="shared" si="73"/>
        <v>6</v>
      </c>
      <c r="AV155">
        <f t="shared" si="62"/>
        <v>2</v>
      </c>
      <c r="AW155">
        <f t="shared" si="63"/>
        <v>-7</v>
      </c>
      <c r="AX155">
        <f t="shared" si="64"/>
        <v>11</v>
      </c>
      <c r="AY155">
        <f t="shared" si="65"/>
        <v>3</v>
      </c>
      <c r="AZ155">
        <f t="shared" si="66"/>
        <v>-7</v>
      </c>
      <c r="BA155">
        <f t="shared" si="67"/>
        <v>-7</v>
      </c>
      <c r="BB155">
        <f t="shared" si="68"/>
        <v>-3</v>
      </c>
      <c r="BC155">
        <f t="shared" si="69"/>
        <v>2</v>
      </c>
      <c r="BD155">
        <f t="shared" si="70"/>
        <v>-6</v>
      </c>
      <c r="BF155" s="13">
        <f t="shared" si="74"/>
        <v>192</v>
      </c>
      <c r="BG155" s="145">
        <v>211341.46133333334</v>
      </c>
      <c r="BH155" s="146">
        <f t="shared" si="71"/>
        <v>52835.365333333335</v>
      </c>
      <c r="BI155" s="147">
        <f t="shared" si="75"/>
        <v>1268048.7680000002</v>
      </c>
      <c r="BJ155" s="40">
        <f t="shared" si="76"/>
        <v>317012.19200000004</v>
      </c>
      <c r="BK155" s="38">
        <f t="shared" si="79"/>
        <v>0.8</v>
      </c>
      <c r="BL155" s="39">
        <f t="shared" si="77"/>
        <v>0.2</v>
      </c>
      <c r="BM155" s="150">
        <f t="shared" si="78"/>
        <v>264176.82666666666</v>
      </c>
    </row>
    <row r="156" spans="1:65" ht="12.75">
      <c r="A156" s="3"/>
      <c r="B156" s="3" t="s">
        <v>416</v>
      </c>
      <c r="C156" s="2" t="s">
        <v>163</v>
      </c>
      <c r="D156" s="3" t="s">
        <v>341</v>
      </c>
      <c r="E156" s="6">
        <v>116904</v>
      </c>
      <c r="F156" s="5">
        <v>8.248904810584524</v>
      </c>
      <c r="G156" s="26">
        <v>760</v>
      </c>
      <c r="H156" s="6">
        <v>942</v>
      </c>
      <c r="I156" s="21">
        <v>340</v>
      </c>
      <c r="K156" s="12">
        <f t="shared" si="54"/>
        <v>0.0615205638814754</v>
      </c>
      <c r="L156" s="12">
        <f t="shared" si="55"/>
        <v>0.2739427222336276</v>
      </c>
      <c r="M156" s="12">
        <f t="shared" si="56"/>
        <v>0.35167316772736607</v>
      </c>
      <c r="N156" s="12">
        <f t="shared" si="57"/>
        <v>0.21540751385752413</v>
      </c>
      <c r="O156" s="12">
        <f t="shared" si="58"/>
        <v>0.0613323752822829</v>
      </c>
      <c r="P156" s="12">
        <f t="shared" si="59"/>
        <v>0.023532128926298503</v>
      </c>
      <c r="Q156" s="12">
        <f t="shared" si="60"/>
        <v>0.011086019297885445</v>
      </c>
      <c r="R156" s="12">
        <f t="shared" si="61"/>
        <v>0.0015055087935399987</v>
      </c>
      <c r="S156" s="6">
        <v>7192</v>
      </c>
      <c r="T156" s="6">
        <v>32025</v>
      </c>
      <c r="U156" s="6">
        <v>41112</v>
      </c>
      <c r="V156" s="6">
        <v>25182</v>
      </c>
      <c r="W156" s="6">
        <v>7170</v>
      </c>
      <c r="X156" s="6">
        <v>2751</v>
      </c>
      <c r="Y156" s="6">
        <v>1296</v>
      </c>
      <c r="Z156" s="6">
        <v>176</v>
      </c>
      <c r="AA156" s="6">
        <v>116904</v>
      </c>
      <c r="AC156" s="6">
        <v>129</v>
      </c>
      <c r="AD156" s="6">
        <v>312</v>
      </c>
      <c r="AE156" s="6">
        <v>290</v>
      </c>
      <c r="AF156" s="6">
        <v>59</v>
      </c>
      <c r="AG156" s="6">
        <v>-23</v>
      </c>
      <c r="AH156" s="6">
        <v>-10</v>
      </c>
      <c r="AI156" s="6">
        <v>4</v>
      </c>
      <c r="AJ156" s="6">
        <v>-1</v>
      </c>
      <c r="AK156" s="6">
        <f t="shared" si="72"/>
        <v>760</v>
      </c>
      <c r="AL156" s="6"/>
      <c r="AM156">
        <v>14</v>
      </c>
      <c r="AN156">
        <v>55</v>
      </c>
      <c r="AO156">
        <v>58</v>
      </c>
      <c r="AP156">
        <v>15</v>
      </c>
      <c r="AQ156">
        <v>0</v>
      </c>
      <c r="AR156">
        <v>-1</v>
      </c>
      <c r="AS156">
        <v>0</v>
      </c>
      <c r="AT156">
        <v>0</v>
      </c>
      <c r="AU156">
        <f t="shared" si="73"/>
        <v>141</v>
      </c>
      <c r="AV156">
        <f t="shared" si="62"/>
        <v>-14</v>
      </c>
      <c r="AW156">
        <f t="shared" si="63"/>
        <v>-55</v>
      </c>
      <c r="AX156">
        <f t="shared" si="64"/>
        <v>-58</v>
      </c>
      <c r="AY156">
        <f t="shared" si="65"/>
        <v>-15</v>
      </c>
      <c r="AZ156">
        <f t="shared" si="66"/>
        <v>0</v>
      </c>
      <c r="BA156">
        <f t="shared" si="67"/>
        <v>1</v>
      </c>
      <c r="BB156">
        <f t="shared" si="68"/>
        <v>0</v>
      </c>
      <c r="BC156">
        <f t="shared" si="69"/>
        <v>0</v>
      </c>
      <c r="BD156">
        <f t="shared" si="70"/>
        <v>-141</v>
      </c>
      <c r="BF156" s="13">
        <f t="shared" si="74"/>
        <v>619</v>
      </c>
      <c r="BG156" s="145">
        <v>705697.54</v>
      </c>
      <c r="BH156" s="146" t="str">
        <f t="shared" si="71"/>
        <v>0</v>
      </c>
      <c r="BI156" s="147">
        <f t="shared" si="75"/>
        <v>4234185.24</v>
      </c>
      <c r="BJ156" s="40">
        <f t="shared" si="76"/>
        <v>0</v>
      </c>
      <c r="BK156" s="38" t="str">
        <f t="shared" si="79"/>
        <v>100%</v>
      </c>
      <c r="BL156" s="39" t="str">
        <f t="shared" si="77"/>
        <v>0%</v>
      </c>
      <c r="BM156" s="150">
        <f t="shared" si="78"/>
        <v>705697.54</v>
      </c>
    </row>
    <row r="157" spans="1:65" ht="12.75">
      <c r="A157" s="3" t="s">
        <v>429</v>
      </c>
      <c r="B157" s="3" t="s">
        <v>421</v>
      </c>
      <c r="C157" s="2" t="s">
        <v>164</v>
      </c>
      <c r="D157" s="3" t="s">
        <v>346</v>
      </c>
      <c r="E157" s="6">
        <v>42775</v>
      </c>
      <c r="F157" s="5">
        <v>7.406227556341667</v>
      </c>
      <c r="G157" s="26">
        <v>202</v>
      </c>
      <c r="H157" s="6">
        <v>495</v>
      </c>
      <c r="I157" s="21">
        <v>170</v>
      </c>
      <c r="K157" s="12">
        <f t="shared" si="54"/>
        <v>0.13260081823495032</v>
      </c>
      <c r="L157" s="12">
        <f t="shared" si="55"/>
        <v>0.2344126241963764</v>
      </c>
      <c r="M157" s="12">
        <f t="shared" si="56"/>
        <v>0.23546464056107538</v>
      </c>
      <c r="N157" s="12">
        <f t="shared" si="57"/>
        <v>0.14426651081239042</v>
      </c>
      <c r="O157" s="12">
        <f t="shared" si="58"/>
        <v>0.10910578609000585</v>
      </c>
      <c r="P157" s="12">
        <f t="shared" si="59"/>
        <v>0.07770894213909994</v>
      </c>
      <c r="Q157" s="12">
        <f t="shared" si="60"/>
        <v>0.05744009351256575</v>
      </c>
      <c r="R157" s="12">
        <f t="shared" si="61"/>
        <v>0.009000584453535944</v>
      </c>
      <c r="S157" s="6">
        <v>5672</v>
      </c>
      <c r="T157" s="6">
        <v>10027</v>
      </c>
      <c r="U157" s="6">
        <v>10072</v>
      </c>
      <c r="V157" s="6">
        <v>6171</v>
      </c>
      <c r="W157" s="6">
        <v>4667</v>
      </c>
      <c r="X157" s="6">
        <v>3324</v>
      </c>
      <c r="Y157" s="6">
        <v>2457</v>
      </c>
      <c r="Z157" s="6">
        <v>385</v>
      </c>
      <c r="AA157" s="6">
        <v>42775</v>
      </c>
      <c r="AC157" s="6">
        <v>42</v>
      </c>
      <c r="AD157" s="6">
        <v>39</v>
      </c>
      <c r="AE157" s="6">
        <v>23</v>
      </c>
      <c r="AF157" s="6">
        <v>35</v>
      </c>
      <c r="AG157" s="6">
        <v>24</v>
      </c>
      <c r="AH157" s="6">
        <v>20</v>
      </c>
      <c r="AI157" s="6">
        <v>15</v>
      </c>
      <c r="AJ157" s="6">
        <v>4</v>
      </c>
      <c r="AK157" s="6">
        <f t="shared" si="72"/>
        <v>202</v>
      </c>
      <c r="AL157" s="6"/>
      <c r="AM157">
        <v>-6</v>
      </c>
      <c r="AN157">
        <v>-3</v>
      </c>
      <c r="AO157">
        <v>13</v>
      </c>
      <c r="AP157">
        <v>-14</v>
      </c>
      <c r="AQ157">
        <v>-1</v>
      </c>
      <c r="AR157">
        <v>-1</v>
      </c>
      <c r="AS157">
        <v>-6</v>
      </c>
      <c r="AT157">
        <v>0</v>
      </c>
      <c r="AU157">
        <f t="shared" si="73"/>
        <v>-18</v>
      </c>
      <c r="AV157">
        <f t="shared" si="62"/>
        <v>6</v>
      </c>
      <c r="AW157">
        <f t="shared" si="63"/>
        <v>3</v>
      </c>
      <c r="AX157">
        <f t="shared" si="64"/>
        <v>-13</v>
      </c>
      <c r="AY157">
        <f t="shared" si="65"/>
        <v>14</v>
      </c>
      <c r="AZ157">
        <f t="shared" si="66"/>
        <v>1</v>
      </c>
      <c r="BA157">
        <f t="shared" si="67"/>
        <v>1</v>
      </c>
      <c r="BB157">
        <f t="shared" si="68"/>
        <v>6</v>
      </c>
      <c r="BC157">
        <f t="shared" si="69"/>
        <v>0</v>
      </c>
      <c r="BD157">
        <f t="shared" si="70"/>
        <v>18</v>
      </c>
      <c r="BF157" s="13">
        <f t="shared" si="74"/>
        <v>220</v>
      </c>
      <c r="BG157" s="145">
        <v>260722.6986666667</v>
      </c>
      <c r="BH157" s="146">
        <f t="shared" si="71"/>
        <v>65180.67466666667</v>
      </c>
      <c r="BI157" s="147">
        <f t="shared" si="75"/>
        <v>1564336.1920000003</v>
      </c>
      <c r="BJ157" s="40">
        <f t="shared" si="76"/>
        <v>391084.04800000007</v>
      </c>
      <c r="BK157" s="38">
        <f t="shared" si="79"/>
        <v>0.8</v>
      </c>
      <c r="BL157" s="39">
        <f t="shared" si="77"/>
        <v>0.2</v>
      </c>
      <c r="BM157" s="150">
        <f t="shared" si="78"/>
        <v>325903.37333333335</v>
      </c>
    </row>
    <row r="158" spans="1:65" ht="12.75">
      <c r="A158" s="3" t="s">
        <v>423</v>
      </c>
      <c r="B158" s="3" t="s">
        <v>410</v>
      </c>
      <c r="C158" s="2" t="s">
        <v>165</v>
      </c>
      <c r="D158" s="3" t="s">
        <v>340</v>
      </c>
      <c r="E158" s="6">
        <v>42689</v>
      </c>
      <c r="F158" s="5">
        <v>4.887497496694863</v>
      </c>
      <c r="G158" s="26">
        <v>536</v>
      </c>
      <c r="H158" s="6">
        <v>458</v>
      </c>
      <c r="I158" s="21">
        <v>220</v>
      </c>
      <c r="K158" s="12">
        <f t="shared" si="54"/>
        <v>0.6018880742111551</v>
      </c>
      <c r="L158" s="12">
        <f t="shared" si="55"/>
        <v>0.1951322354704959</v>
      </c>
      <c r="M158" s="12">
        <f t="shared" si="56"/>
        <v>0.10780294689498465</v>
      </c>
      <c r="N158" s="12">
        <f t="shared" si="57"/>
        <v>0.05542411394035934</v>
      </c>
      <c r="O158" s="12">
        <f t="shared" si="58"/>
        <v>0.027290402679847267</v>
      </c>
      <c r="P158" s="12">
        <f t="shared" si="59"/>
        <v>0.008409660568296283</v>
      </c>
      <c r="Q158" s="12">
        <f t="shared" si="60"/>
        <v>0.002834453840567828</v>
      </c>
      <c r="R158" s="12">
        <f t="shared" si="61"/>
        <v>0.001218112394293612</v>
      </c>
      <c r="S158" s="6">
        <v>25694</v>
      </c>
      <c r="T158" s="6">
        <v>8330</v>
      </c>
      <c r="U158" s="6">
        <v>4602</v>
      </c>
      <c r="V158" s="6">
        <v>2366</v>
      </c>
      <c r="W158" s="6">
        <v>1165</v>
      </c>
      <c r="X158" s="6">
        <v>359</v>
      </c>
      <c r="Y158" s="6">
        <v>121</v>
      </c>
      <c r="Z158" s="6">
        <v>52</v>
      </c>
      <c r="AA158" s="6">
        <v>42689</v>
      </c>
      <c r="AC158" s="6">
        <v>356</v>
      </c>
      <c r="AD158" s="6">
        <v>117</v>
      </c>
      <c r="AE158" s="6">
        <v>33</v>
      </c>
      <c r="AF158" s="6">
        <v>14</v>
      </c>
      <c r="AG158" s="6">
        <v>10</v>
      </c>
      <c r="AH158" s="6">
        <v>9</v>
      </c>
      <c r="AI158" s="6">
        <v>-2</v>
      </c>
      <c r="AJ158" s="6">
        <v>-1</v>
      </c>
      <c r="AK158" s="6">
        <f t="shared" si="72"/>
        <v>536</v>
      </c>
      <c r="AL158" s="6"/>
      <c r="AM158">
        <v>18</v>
      </c>
      <c r="AN158">
        <v>-12</v>
      </c>
      <c r="AO158">
        <v>1</v>
      </c>
      <c r="AP158">
        <v>5</v>
      </c>
      <c r="AQ158">
        <v>-8</v>
      </c>
      <c r="AR158">
        <v>-2</v>
      </c>
      <c r="AS158">
        <v>1</v>
      </c>
      <c r="AT158">
        <v>0</v>
      </c>
      <c r="AU158">
        <f t="shared" si="73"/>
        <v>3</v>
      </c>
      <c r="AV158">
        <f t="shared" si="62"/>
        <v>-18</v>
      </c>
      <c r="AW158">
        <f t="shared" si="63"/>
        <v>12</v>
      </c>
      <c r="AX158">
        <f t="shared" si="64"/>
        <v>-1</v>
      </c>
      <c r="AY158">
        <f t="shared" si="65"/>
        <v>-5</v>
      </c>
      <c r="AZ158">
        <f t="shared" si="66"/>
        <v>8</v>
      </c>
      <c r="BA158">
        <f t="shared" si="67"/>
        <v>2</v>
      </c>
      <c r="BB158">
        <f t="shared" si="68"/>
        <v>-1</v>
      </c>
      <c r="BC158">
        <f t="shared" si="69"/>
        <v>0</v>
      </c>
      <c r="BD158">
        <f t="shared" si="70"/>
        <v>-3</v>
      </c>
      <c r="BF158" s="13">
        <f t="shared" si="74"/>
        <v>533</v>
      </c>
      <c r="BG158" s="145">
        <v>453642.14400000003</v>
      </c>
      <c r="BH158" s="146">
        <f t="shared" si="71"/>
        <v>113410.53600000001</v>
      </c>
      <c r="BI158" s="147">
        <f t="shared" si="75"/>
        <v>2721852.864</v>
      </c>
      <c r="BJ158" s="40">
        <f t="shared" si="76"/>
        <v>680463.216</v>
      </c>
      <c r="BK158" s="38">
        <f t="shared" si="79"/>
        <v>0.8</v>
      </c>
      <c r="BL158" s="39">
        <f t="shared" si="77"/>
        <v>0.2</v>
      </c>
      <c r="BM158" s="150">
        <f t="shared" si="78"/>
        <v>567052.68</v>
      </c>
    </row>
    <row r="159" spans="1:65" ht="12.75">
      <c r="A159" s="3"/>
      <c r="B159" s="3" t="s">
        <v>408</v>
      </c>
      <c r="C159" s="2" t="s">
        <v>166</v>
      </c>
      <c r="D159" s="3" t="s">
        <v>343</v>
      </c>
      <c r="E159" s="6">
        <v>214848</v>
      </c>
      <c r="F159" s="5">
        <v>3.8007233049629874</v>
      </c>
      <c r="G159" s="26">
        <v>-449</v>
      </c>
      <c r="H159" s="6">
        <v>5237</v>
      </c>
      <c r="I159" s="21">
        <v>410</v>
      </c>
      <c r="K159" s="12">
        <f t="shared" si="54"/>
        <v>0.6118884048257373</v>
      </c>
      <c r="L159" s="12">
        <f t="shared" si="55"/>
        <v>0.167281054512958</v>
      </c>
      <c r="M159" s="12">
        <f t="shared" si="56"/>
        <v>0.11965668751861781</v>
      </c>
      <c r="N159" s="12">
        <f t="shared" si="57"/>
        <v>0.060791815609174855</v>
      </c>
      <c r="O159" s="12">
        <f t="shared" si="58"/>
        <v>0.022201742627345845</v>
      </c>
      <c r="P159" s="12">
        <f t="shared" si="59"/>
        <v>0.010118781650282991</v>
      </c>
      <c r="Q159" s="12">
        <f t="shared" si="60"/>
        <v>0.007428507596067918</v>
      </c>
      <c r="R159" s="12">
        <f t="shared" si="61"/>
        <v>0.0006330056598153113</v>
      </c>
      <c r="S159" s="6">
        <v>131463</v>
      </c>
      <c r="T159" s="6">
        <v>35940</v>
      </c>
      <c r="U159" s="6">
        <v>25708</v>
      </c>
      <c r="V159" s="6">
        <v>13061</v>
      </c>
      <c r="W159" s="6">
        <v>4770</v>
      </c>
      <c r="X159" s="6">
        <v>2174</v>
      </c>
      <c r="Y159" s="6">
        <v>1596</v>
      </c>
      <c r="Z159" s="6">
        <v>136</v>
      </c>
      <c r="AA159" s="6">
        <v>214848</v>
      </c>
      <c r="AC159" s="6">
        <v>-878</v>
      </c>
      <c r="AD159" s="6">
        <v>381</v>
      </c>
      <c r="AE159" s="6">
        <v>58</v>
      </c>
      <c r="AF159" s="6">
        <v>1</v>
      </c>
      <c r="AG159" s="6">
        <v>-6</v>
      </c>
      <c r="AH159" s="6">
        <v>-4</v>
      </c>
      <c r="AI159" s="6">
        <v>-2</v>
      </c>
      <c r="AJ159" s="6">
        <v>1</v>
      </c>
      <c r="AK159" s="6">
        <f t="shared" si="72"/>
        <v>-449</v>
      </c>
      <c r="AL159" s="6"/>
      <c r="AM159">
        <v>-1060</v>
      </c>
      <c r="AN159">
        <v>-146</v>
      </c>
      <c r="AO159">
        <v>-55</v>
      </c>
      <c r="AP159">
        <v>4</v>
      </c>
      <c r="AQ159">
        <v>8</v>
      </c>
      <c r="AR159">
        <v>7</v>
      </c>
      <c r="AS159">
        <v>-9</v>
      </c>
      <c r="AT159">
        <v>0</v>
      </c>
      <c r="AU159">
        <f t="shared" si="73"/>
        <v>-1251</v>
      </c>
      <c r="AV159">
        <f t="shared" si="62"/>
        <v>1060</v>
      </c>
      <c r="AW159">
        <f t="shared" si="63"/>
        <v>146</v>
      </c>
      <c r="AX159">
        <f t="shared" si="64"/>
        <v>55</v>
      </c>
      <c r="AY159">
        <f t="shared" si="65"/>
        <v>-4</v>
      </c>
      <c r="AZ159">
        <f t="shared" si="66"/>
        <v>-8</v>
      </c>
      <c r="BA159">
        <f t="shared" si="67"/>
        <v>-7</v>
      </c>
      <c r="BB159">
        <f t="shared" si="68"/>
        <v>9</v>
      </c>
      <c r="BC159">
        <f t="shared" si="69"/>
        <v>0</v>
      </c>
      <c r="BD159">
        <f t="shared" si="70"/>
        <v>1251</v>
      </c>
      <c r="BF159" s="13">
        <f t="shared" si="74"/>
        <v>802</v>
      </c>
      <c r="BG159" s="145">
        <v>876964.72</v>
      </c>
      <c r="BH159" s="146" t="str">
        <f t="shared" si="71"/>
        <v>0</v>
      </c>
      <c r="BI159" s="147">
        <f t="shared" si="75"/>
        <v>5261788.32</v>
      </c>
      <c r="BJ159" s="40">
        <f t="shared" si="76"/>
        <v>0</v>
      </c>
      <c r="BK159" s="38" t="str">
        <f t="shared" si="79"/>
        <v>100%</v>
      </c>
      <c r="BL159" s="39" t="str">
        <f t="shared" si="77"/>
        <v>0%</v>
      </c>
      <c r="BM159" s="150">
        <f t="shared" si="78"/>
        <v>876964.72</v>
      </c>
    </row>
    <row r="160" spans="1:65" ht="12.75">
      <c r="A160" s="3"/>
      <c r="B160" s="3" t="s">
        <v>415</v>
      </c>
      <c r="C160" s="2" t="s">
        <v>167</v>
      </c>
      <c r="D160" s="3" t="s">
        <v>339</v>
      </c>
      <c r="E160" s="6">
        <v>76760</v>
      </c>
      <c r="F160" s="5">
        <v>7.455215937427446</v>
      </c>
      <c r="G160" s="26">
        <v>480</v>
      </c>
      <c r="H160" s="6">
        <v>815</v>
      </c>
      <c r="I160" s="21">
        <v>120</v>
      </c>
      <c r="K160" s="12">
        <f t="shared" si="54"/>
        <v>0.21344450234497134</v>
      </c>
      <c r="L160" s="12">
        <f t="shared" si="55"/>
        <v>0.33970818134445024</v>
      </c>
      <c r="M160" s="12">
        <f t="shared" si="56"/>
        <v>0.28659458051068265</v>
      </c>
      <c r="N160" s="12">
        <f t="shared" si="57"/>
        <v>0.09885356956748306</v>
      </c>
      <c r="O160" s="12">
        <f t="shared" si="58"/>
        <v>0.04405940594059406</v>
      </c>
      <c r="P160" s="12">
        <f t="shared" si="59"/>
        <v>0.013613861386138614</v>
      </c>
      <c r="Q160" s="12">
        <f t="shared" si="60"/>
        <v>0.003348097967691506</v>
      </c>
      <c r="R160" s="12">
        <f t="shared" si="61"/>
        <v>0.0003778009379885357</v>
      </c>
      <c r="S160" s="6">
        <v>16384</v>
      </c>
      <c r="T160" s="6">
        <v>26076</v>
      </c>
      <c r="U160" s="6">
        <v>21999</v>
      </c>
      <c r="V160" s="6">
        <v>7588</v>
      </c>
      <c r="W160" s="6">
        <v>3382</v>
      </c>
      <c r="X160" s="6">
        <v>1045</v>
      </c>
      <c r="Y160" s="6">
        <v>257</v>
      </c>
      <c r="Z160" s="6">
        <v>29</v>
      </c>
      <c r="AA160" s="6">
        <v>76760</v>
      </c>
      <c r="AC160" s="6">
        <v>285</v>
      </c>
      <c r="AD160" s="6">
        <v>133</v>
      </c>
      <c r="AE160" s="6">
        <v>53</v>
      </c>
      <c r="AF160" s="6">
        <v>18</v>
      </c>
      <c r="AG160" s="6">
        <v>-12</v>
      </c>
      <c r="AH160" s="6">
        <v>0</v>
      </c>
      <c r="AI160" s="6">
        <v>2</v>
      </c>
      <c r="AJ160" s="6">
        <v>1</v>
      </c>
      <c r="AK160" s="6">
        <f t="shared" si="72"/>
        <v>480</v>
      </c>
      <c r="AL160" s="6"/>
      <c r="AM160">
        <v>-44</v>
      </c>
      <c r="AN160">
        <v>-22</v>
      </c>
      <c r="AO160">
        <v>-5</v>
      </c>
      <c r="AP160">
        <v>-2</v>
      </c>
      <c r="AQ160">
        <v>-12</v>
      </c>
      <c r="AR160">
        <v>-3</v>
      </c>
      <c r="AS160">
        <v>4</v>
      </c>
      <c r="AT160">
        <v>0</v>
      </c>
      <c r="AU160">
        <f t="shared" si="73"/>
        <v>-84</v>
      </c>
      <c r="AV160">
        <f t="shared" si="62"/>
        <v>44</v>
      </c>
      <c r="AW160">
        <f t="shared" si="63"/>
        <v>22</v>
      </c>
      <c r="AX160">
        <f t="shared" si="64"/>
        <v>5</v>
      </c>
      <c r="AY160">
        <f t="shared" si="65"/>
        <v>2</v>
      </c>
      <c r="AZ160">
        <f t="shared" si="66"/>
        <v>12</v>
      </c>
      <c r="BA160">
        <f t="shared" si="67"/>
        <v>3</v>
      </c>
      <c r="BB160">
        <f t="shared" si="68"/>
        <v>-4</v>
      </c>
      <c r="BC160">
        <f t="shared" si="69"/>
        <v>0</v>
      </c>
      <c r="BD160">
        <f t="shared" si="70"/>
        <v>84</v>
      </c>
      <c r="BF160" s="13">
        <f t="shared" si="74"/>
        <v>564</v>
      </c>
      <c r="BG160" s="145">
        <v>596476.7333333333</v>
      </c>
      <c r="BH160" s="146" t="str">
        <f t="shared" si="71"/>
        <v>0</v>
      </c>
      <c r="BI160" s="147">
        <f t="shared" si="75"/>
        <v>3578860.3999999994</v>
      </c>
      <c r="BJ160" s="40">
        <f t="shared" si="76"/>
        <v>0</v>
      </c>
      <c r="BK160" s="38" t="str">
        <f t="shared" si="79"/>
        <v>100%</v>
      </c>
      <c r="BL160" s="39" t="str">
        <f t="shared" si="77"/>
        <v>0%</v>
      </c>
      <c r="BM160" s="150">
        <f t="shared" si="78"/>
        <v>596476.7333333333</v>
      </c>
    </row>
    <row r="161" spans="1:65" ht="12.75">
      <c r="A161" s="3" t="s">
        <v>412</v>
      </c>
      <c r="B161" s="3" t="s">
        <v>406</v>
      </c>
      <c r="C161" s="2" t="s">
        <v>168</v>
      </c>
      <c r="D161" s="3" t="s">
        <v>344</v>
      </c>
      <c r="E161" s="6">
        <v>64830</v>
      </c>
      <c r="F161" s="5">
        <v>8.472812618477837</v>
      </c>
      <c r="G161" s="26">
        <v>774</v>
      </c>
      <c r="H161" s="6">
        <v>533</v>
      </c>
      <c r="I161" s="21">
        <v>370</v>
      </c>
      <c r="K161" s="12">
        <f t="shared" si="54"/>
        <v>0.06389017430202067</v>
      </c>
      <c r="L161" s="12">
        <f t="shared" si="55"/>
        <v>0.12731759987660035</v>
      </c>
      <c r="M161" s="12">
        <f t="shared" si="56"/>
        <v>0.27138670368656487</v>
      </c>
      <c r="N161" s="12">
        <f t="shared" si="57"/>
        <v>0.2618078050285362</v>
      </c>
      <c r="O161" s="12">
        <f t="shared" si="58"/>
        <v>0.13623322535863025</v>
      </c>
      <c r="P161" s="12">
        <f t="shared" si="59"/>
        <v>0.07775721116766929</v>
      </c>
      <c r="Q161" s="12">
        <f t="shared" si="60"/>
        <v>0.05656331945087151</v>
      </c>
      <c r="R161" s="12">
        <f t="shared" si="61"/>
        <v>0.005043961129106895</v>
      </c>
      <c r="S161" s="6">
        <v>4142</v>
      </c>
      <c r="T161" s="6">
        <v>8254</v>
      </c>
      <c r="U161" s="6">
        <v>17594</v>
      </c>
      <c r="V161" s="6">
        <v>16973</v>
      </c>
      <c r="W161" s="6">
        <v>8832</v>
      </c>
      <c r="X161" s="6">
        <v>5041</v>
      </c>
      <c r="Y161" s="6">
        <v>3667</v>
      </c>
      <c r="Z161" s="6">
        <v>327</v>
      </c>
      <c r="AA161" s="6">
        <v>64830</v>
      </c>
      <c r="AC161" s="6">
        <v>-9</v>
      </c>
      <c r="AD161" s="6">
        <v>122</v>
      </c>
      <c r="AE161" s="6">
        <v>256</v>
      </c>
      <c r="AF161" s="6">
        <v>272</v>
      </c>
      <c r="AG161" s="6">
        <v>71</v>
      </c>
      <c r="AH161" s="6">
        <v>14</v>
      </c>
      <c r="AI161" s="6">
        <v>43</v>
      </c>
      <c r="AJ161" s="6">
        <v>5</v>
      </c>
      <c r="AK161" s="6">
        <f t="shared" si="72"/>
        <v>774</v>
      </c>
      <c r="AL161" s="6"/>
      <c r="AM161">
        <v>0</v>
      </c>
      <c r="AN161">
        <v>-4</v>
      </c>
      <c r="AO161">
        <v>16</v>
      </c>
      <c r="AP161">
        <v>8</v>
      </c>
      <c r="AQ161">
        <v>-5</v>
      </c>
      <c r="AR161">
        <v>-2</v>
      </c>
      <c r="AS161">
        <v>-6</v>
      </c>
      <c r="AT161">
        <v>1</v>
      </c>
      <c r="AU161">
        <f t="shared" si="73"/>
        <v>8</v>
      </c>
      <c r="AV161">
        <f t="shared" si="62"/>
        <v>0</v>
      </c>
      <c r="AW161">
        <f t="shared" si="63"/>
        <v>4</v>
      </c>
      <c r="AX161">
        <f t="shared" si="64"/>
        <v>-16</v>
      </c>
      <c r="AY161">
        <f t="shared" si="65"/>
        <v>-8</v>
      </c>
      <c r="AZ161">
        <f t="shared" si="66"/>
        <v>5</v>
      </c>
      <c r="BA161">
        <f t="shared" si="67"/>
        <v>2</v>
      </c>
      <c r="BB161">
        <f t="shared" si="68"/>
        <v>6</v>
      </c>
      <c r="BC161">
        <f t="shared" si="69"/>
        <v>-1</v>
      </c>
      <c r="BD161">
        <f t="shared" si="70"/>
        <v>-8</v>
      </c>
      <c r="BF161" s="13">
        <f t="shared" si="74"/>
        <v>766</v>
      </c>
      <c r="BG161" s="145">
        <v>892316.4</v>
      </c>
      <c r="BH161" s="146">
        <f t="shared" si="71"/>
        <v>223079.1</v>
      </c>
      <c r="BI161" s="147">
        <f t="shared" si="75"/>
        <v>5353898.4</v>
      </c>
      <c r="BJ161" s="40">
        <f t="shared" si="76"/>
        <v>1338474.6</v>
      </c>
      <c r="BK161" s="38">
        <f t="shared" si="79"/>
        <v>0.8</v>
      </c>
      <c r="BL161" s="39">
        <f t="shared" si="77"/>
        <v>0.2</v>
      </c>
      <c r="BM161" s="150">
        <f t="shared" si="78"/>
        <v>1115395.5</v>
      </c>
    </row>
    <row r="162" spans="1:65" ht="12.75">
      <c r="A162" s="3" t="s">
        <v>418</v>
      </c>
      <c r="B162" s="3" t="s">
        <v>415</v>
      </c>
      <c r="C162" s="2" t="s">
        <v>169</v>
      </c>
      <c r="D162" s="3" t="s">
        <v>339</v>
      </c>
      <c r="E162" s="6">
        <v>26853</v>
      </c>
      <c r="F162" s="5">
        <v>9.284256192418018</v>
      </c>
      <c r="G162" s="26">
        <v>135</v>
      </c>
      <c r="H162" s="6">
        <v>235</v>
      </c>
      <c r="I162" s="21">
        <v>30</v>
      </c>
      <c r="K162" s="12">
        <f t="shared" si="54"/>
        <v>0.08289576583621942</v>
      </c>
      <c r="L162" s="12">
        <f t="shared" si="55"/>
        <v>0.13436115145421368</v>
      </c>
      <c r="M162" s="12">
        <f t="shared" si="56"/>
        <v>0.2865229210888914</v>
      </c>
      <c r="N162" s="12">
        <f t="shared" si="57"/>
        <v>0.18642237366402264</v>
      </c>
      <c r="O162" s="12">
        <f t="shared" si="58"/>
        <v>0.15834357427475515</v>
      </c>
      <c r="P162" s="12">
        <f t="shared" si="59"/>
        <v>0.09585521170818903</v>
      </c>
      <c r="Q162" s="12">
        <f t="shared" si="60"/>
        <v>0.049901314564480694</v>
      </c>
      <c r="R162" s="12">
        <f t="shared" si="61"/>
        <v>0.005697687409228019</v>
      </c>
      <c r="S162" s="6">
        <v>2226</v>
      </c>
      <c r="T162" s="6">
        <v>3608</v>
      </c>
      <c r="U162" s="6">
        <v>7694</v>
      </c>
      <c r="V162" s="6">
        <v>5006</v>
      </c>
      <c r="W162" s="6">
        <v>4252</v>
      </c>
      <c r="X162" s="6">
        <v>2574</v>
      </c>
      <c r="Y162" s="6">
        <v>1340</v>
      </c>
      <c r="Z162" s="6">
        <v>153</v>
      </c>
      <c r="AA162" s="6">
        <v>26853</v>
      </c>
      <c r="AC162" s="6">
        <v>21</v>
      </c>
      <c r="AD162" s="6">
        <v>20</v>
      </c>
      <c r="AE162" s="6">
        <v>6</v>
      </c>
      <c r="AF162" s="6">
        <v>18</v>
      </c>
      <c r="AG162" s="6">
        <v>55</v>
      </c>
      <c r="AH162" s="6">
        <v>8</v>
      </c>
      <c r="AI162" s="6">
        <v>4</v>
      </c>
      <c r="AJ162" s="6">
        <v>3</v>
      </c>
      <c r="AK162" s="6">
        <f t="shared" si="72"/>
        <v>135</v>
      </c>
      <c r="AL162" s="6"/>
      <c r="AM162">
        <v>6</v>
      </c>
      <c r="AN162">
        <v>-9</v>
      </c>
      <c r="AO162">
        <v>6</v>
      </c>
      <c r="AP162">
        <v>-9</v>
      </c>
      <c r="AQ162">
        <v>-3</v>
      </c>
      <c r="AR162">
        <v>-4</v>
      </c>
      <c r="AS162">
        <v>-2</v>
      </c>
      <c r="AT162">
        <v>-2</v>
      </c>
      <c r="AU162">
        <f t="shared" si="73"/>
        <v>-17</v>
      </c>
      <c r="AV162">
        <f t="shared" si="62"/>
        <v>-6</v>
      </c>
      <c r="AW162">
        <f t="shared" si="63"/>
        <v>9</v>
      </c>
      <c r="AX162">
        <f t="shared" si="64"/>
        <v>-6</v>
      </c>
      <c r="AY162">
        <f t="shared" si="65"/>
        <v>9</v>
      </c>
      <c r="AZ162">
        <f t="shared" si="66"/>
        <v>3</v>
      </c>
      <c r="BA162">
        <f t="shared" si="67"/>
        <v>4</v>
      </c>
      <c r="BB162">
        <f t="shared" si="68"/>
        <v>2</v>
      </c>
      <c r="BC162">
        <f t="shared" si="69"/>
        <v>2</v>
      </c>
      <c r="BD162">
        <f t="shared" si="70"/>
        <v>17</v>
      </c>
      <c r="BF162" s="13">
        <f t="shared" si="74"/>
        <v>152</v>
      </c>
      <c r="BG162" s="145">
        <v>193175.3066666667</v>
      </c>
      <c r="BH162" s="146">
        <f t="shared" si="71"/>
        <v>48293.826666666675</v>
      </c>
      <c r="BI162" s="147">
        <f t="shared" si="75"/>
        <v>1159051.8400000003</v>
      </c>
      <c r="BJ162" s="40">
        <f t="shared" si="76"/>
        <v>289762.9600000001</v>
      </c>
      <c r="BK162" s="38">
        <f t="shared" si="79"/>
        <v>0.8</v>
      </c>
      <c r="BL162" s="39">
        <f t="shared" si="77"/>
        <v>0.2</v>
      </c>
      <c r="BM162" s="150">
        <f t="shared" si="78"/>
        <v>241469.13333333336</v>
      </c>
    </row>
    <row r="163" spans="1:65" ht="12.75">
      <c r="A163" s="3" t="s">
        <v>425</v>
      </c>
      <c r="B163" s="3" t="s">
        <v>421</v>
      </c>
      <c r="C163" s="2" t="s">
        <v>170</v>
      </c>
      <c r="D163" s="3" t="s">
        <v>346</v>
      </c>
      <c r="E163" s="6">
        <v>33367</v>
      </c>
      <c r="F163" s="5">
        <v>9.673163664315311</v>
      </c>
      <c r="G163" s="26">
        <v>295</v>
      </c>
      <c r="H163" s="6">
        <v>486</v>
      </c>
      <c r="I163" s="21">
        <v>120</v>
      </c>
      <c r="K163" s="12">
        <f t="shared" si="54"/>
        <v>0.11124763988371744</v>
      </c>
      <c r="L163" s="12">
        <f t="shared" si="55"/>
        <v>0.20559235172475798</v>
      </c>
      <c r="M163" s="12">
        <f t="shared" si="56"/>
        <v>0.21515269577726495</v>
      </c>
      <c r="N163" s="12">
        <f t="shared" si="57"/>
        <v>0.15994845206341596</v>
      </c>
      <c r="O163" s="12">
        <f t="shared" si="58"/>
        <v>0.13872988281835347</v>
      </c>
      <c r="P163" s="12">
        <f t="shared" si="59"/>
        <v>0.09970929361345042</v>
      </c>
      <c r="Q163" s="12">
        <f t="shared" si="60"/>
        <v>0.06578355860580813</v>
      </c>
      <c r="R163" s="12">
        <f t="shared" si="61"/>
        <v>0.003836125513231636</v>
      </c>
      <c r="S163" s="6">
        <v>3712</v>
      </c>
      <c r="T163" s="6">
        <v>6860</v>
      </c>
      <c r="U163" s="6">
        <v>7179</v>
      </c>
      <c r="V163" s="6">
        <v>5337</v>
      </c>
      <c r="W163" s="6">
        <v>4629</v>
      </c>
      <c r="X163" s="6">
        <v>3327</v>
      </c>
      <c r="Y163" s="6">
        <v>2195</v>
      </c>
      <c r="Z163" s="6">
        <v>128</v>
      </c>
      <c r="AA163" s="6">
        <v>33367</v>
      </c>
      <c r="AC163" s="6">
        <v>22</v>
      </c>
      <c r="AD163" s="6">
        <v>87</v>
      </c>
      <c r="AE163" s="6">
        <v>57</v>
      </c>
      <c r="AF163" s="6">
        <v>36</v>
      </c>
      <c r="AG163" s="6">
        <v>43</v>
      </c>
      <c r="AH163" s="6">
        <v>38</v>
      </c>
      <c r="AI163" s="6">
        <v>11</v>
      </c>
      <c r="AJ163" s="6">
        <v>1</v>
      </c>
      <c r="AK163" s="6">
        <f t="shared" si="72"/>
        <v>295</v>
      </c>
      <c r="AL163" s="6"/>
      <c r="AM163">
        <v>-10</v>
      </c>
      <c r="AN163">
        <v>-11</v>
      </c>
      <c r="AO163">
        <v>-7</v>
      </c>
      <c r="AP163">
        <v>-7</v>
      </c>
      <c r="AQ163">
        <v>-23</v>
      </c>
      <c r="AR163">
        <v>-2</v>
      </c>
      <c r="AS163">
        <v>-1</v>
      </c>
      <c r="AT163">
        <v>1</v>
      </c>
      <c r="AU163">
        <f t="shared" si="73"/>
        <v>-60</v>
      </c>
      <c r="AV163">
        <f t="shared" si="62"/>
        <v>10</v>
      </c>
      <c r="AW163">
        <f t="shared" si="63"/>
        <v>11</v>
      </c>
      <c r="AX163">
        <f t="shared" si="64"/>
        <v>7</v>
      </c>
      <c r="AY163">
        <f t="shared" si="65"/>
        <v>7</v>
      </c>
      <c r="AZ163">
        <f t="shared" si="66"/>
        <v>23</v>
      </c>
      <c r="BA163">
        <f t="shared" si="67"/>
        <v>2</v>
      </c>
      <c r="BB163">
        <f t="shared" si="68"/>
        <v>1</v>
      </c>
      <c r="BC163">
        <f t="shared" si="69"/>
        <v>-1</v>
      </c>
      <c r="BD163">
        <f t="shared" si="70"/>
        <v>60</v>
      </c>
      <c r="BF163" s="13">
        <f t="shared" si="74"/>
        <v>355</v>
      </c>
      <c r="BG163" s="145">
        <v>409761.9253333334</v>
      </c>
      <c r="BH163" s="146">
        <f t="shared" si="71"/>
        <v>102440.48133333334</v>
      </c>
      <c r="BI163" s="147">
        <f t="shared" si="75"/>
        <v>2458571.552</v>
      </c>
      <c r="BJ163" s="40">
        <f t="shared" si="76"/>
        <v>614642.888</v>
      </c>
      <c r="BK163" s="38">
        <f t="shared" si="79"/>
        <v>0.8</v>
      </c>
      <c r="BL163" s="39">
        <f t="shared" si="77"/>
        <v>0.2</v>
      </c>
      <c r="BM163" s="150">
        <f t="shared" si="78"/>
        <v>512202.40666666673</v>
      </c>
    </row>
    <row r="164" spans="1:65" ht="12.75">
      <c r="A164" s="3"/>
      <c r="B164" s="3" t="s">
        <v>408</v>
      </c>
      <c r="C164" s="2" t="s">
        <v>171</v>
      </c>
      <c r="D164" s="3" t="s">
        <v>343</v>
      </c>
      <c r="E164" s="6">
        <v>217750</v>
      </c>
      <c r="F164" s="5">
        <v>4.734685687326993</v>
      </c>
      <c r="G164" s="26">
        <v>743</v>
      </c>
      <c r="H164" s="6">
        <v>8849</v>
      </c>
      <c r="I164" s="21">
        <v>380</v>
      </c>
      <c r="K164" s="12">
        <f t="shared" si="54"/>
        <v>0.6001331802525832</v>
      </c>
      <c r="L164" s="12">
        <f t="shared" si="55"/>
        <v>0.16155683122847303</v>
      </c>
      <c r="M164" s="12">
        <f t="shared" si="56"/>
        <v>0.13627554535017222</v>
      </c>
      <c r="N164" s="12">
        <f t="shared" si="57"/>
        <v>0.06536394948335247</v>
      </c>
      <c r="O164" s="12">
        <f t="shared" si="58"/>
        <v>0.02380252583237658</v>
      </c>
      <c r="P164" s="12">
        <f t="shared" si="59"/>
        <v>0.008964408725602755</v>
      </c>
      <c r="Q164" s="12">
        <f t="shared" si="60"/>
        <v>0.003425947187141217</v>
      </c>
      <c r="R164" s="12">
        <f t="shared" si="61"/>
        <v>0.0004776119402985075</v>
      </c>
      <c r="S164" s="6">
        <v>130679</v>
      </c>
      <c r="T164" s="6">
        <v>35179</v>
      </c>
      <c r="U164" s="6">
        <v>29674</v>
      </c>
      <c r="V164" s="6">
        <v>14233</v>
      </c>
      <c r="W164" s="6">
        <v>5183</v>
      </c>
      <c r="X164" s="6">
        <v>1952</v>
      </c>
      <c r="Y164" s="6">
        <v>746</v>
      </c>
      <c r="Z164" s="6">
        <v>104</v>
      </c>
      <c r="AA164" s="6">
        <v>217750</v>
      </c>
      <c r="AC164" s="6">
        <v>-500</v>
      </c>
      <c r="AD164" s="6">
        <v>697</v>
      </c>
      <c r="AE164" s="6">
        <v>534</v>
      </c>
      <c r="AF164" s="6">
        <v>-80</v>
      </c>
      <c r="AG164" s="6">
        <v>90</v>
      </c>
      <c r="AH164" s="6">
        <v>2</v>
      </c>
      <c r="AI164" s="6">
        <v>3</v>
      </c>
      <c r="AJ164" s="6">
        <v>-3</v>
      </c>
      <c r="AK164" s="6">
        <f t="shared" si="72"/>
        <v>743</v>
      </c>
      <c r="AL164" s="6"/>
      <c r="AM164">
        <v>-749</v>
      </c>
      <c r="AN164">
        <v>-136</v>
      </c>
      <c r="AO164">
        <v>-101</v>
      </c>
      <c r="AP164">
        <v>-296</v>
      </c>
      <c r="AQ164">
        <v>-37</v>
      </c>
      <c r="AR164">
        <v>-31</v>
      </c>
      <c r="AS164">
        <v>-7</v>
      </c>
      <c r="AT164">
        <v>-5</v>
      </c>
      <c r="AU164">
        <f t="shared" si="73"/>
        <v>-1362</v>
      </c>
      <c r="AV164">
        <f t="shared" si="62"/>
        <v>749</v>
      </c>
      <c r="AW164">
        <f t="shared" si="63"/>
        <v>136</v>
      </c>
      <c r="AX164">
        <f t="shared" si="64"/>
        <v>101</v>
      </c>
      <c r="AY164">
        <f t="shared" si="65"/>
        <v>296</v>
      </c>
      <c r="AZ164">
        <f t="shared" si="66"/>
        <v>37</v>
      </c>
      <c r="BA164">
        <f t="shared" si="67"/>
        <v>31</v>
      </c>
      <c r="BB164">
        <f t="shared" si="68"/>
        <v>7</v>
      </c>
      <c r="BC164">
        <f t="shared" si="69"/>
        <v>5</v>
      </c>
      <c r="BD164">
        <f t="shared" si="70"/>
        <v>1362</v>
      </c>
      <c r="BF164" s="13">
        <f t="shared" si="74"/>
        <v>2105</v>
      </c>
      <c r="BG164" s="145">
        <v>2616342.0466666664</v>
      </c>
      <c r="BH164" s="146" t="str">
        <f t="shared" si="71"/>
        <v>0</v>
      </c>
      <c r="BI164" s="147">
        <f t="shared" si="75"/>
        <v>15698052.279999997</v>
      </c>
      <c r="BJ164" s="40">
        <f t="shared" si="76"/>
        <v>0</v>
      </c>
      <c r="BK164" s="38" t="str">
        <f t="shared" si="79"/>
        <v>100%</v>
      </c>
      <c r="BL164" s="39" t="str">
        <f t="shared" si="77"/>
        <v>0%</v>
      </c>
      <c r="BM164" s="150">
        <f t="shared" si="78"/>
        <v>2616342.0466666664</v>
      </c>
    </row>
    <row r="165" spans="1:65" ht="12.75">
      <c r="A165" s="3" t="s">
        <v>411</v>
      </c>
      <c r="B165" s="3" t="s">
        <v>410</v>
      </c>
      <c r="C165" s="2" t="s">
        <v>172</v>
      </c>
      <c r="D165" s="3" t="s">
        <v>340</v>
      </c>
      <c r="E165" s="6">
        <v>47173</v>
      </c>
      <c r="F165" s="5">
        <v>5.111496201198227</v>
      </c>
      <c r="G165" s="26">
        <v>126</v>
      </c>
      <c r="H165" s="6">
        <v>756</v>
      </c>
      <c r="I165" s="21">
        <v>60</v>
      </c>
      <c r="K165" s="12">
        <f t="shared" si="54"/>
        <v>0.5580946728001187</v>
      </c>
      <c r="L165" s="12">
        <f t="shared" si="55"/>
        <v>0.19526000042397135</v>
      </c>
      <c r="M165" s="12">
        <f t="shared" si="56"/>
        <v>0.13166429949335426</v>
      </c>
      <c r="N165" s="12">
        <f t="shared" si="57"/>
        <v>0.07438577152184513</v>
      </c>
      <c r="O165" s="12">
        <f t="shared" si="58"/>
        <v>0.029020838191338265</v>
      </c>
      <c r="P165" s="12">
        <f t="shared" si="59"/>
        <v>0.007461895575859072</v>
      </c>
      <c r="Q165" s="12">
        <f t="shared" si="60"/>
        <v>0.003730947787929536</v>
      </c>
      <c r="R165" s="12">
        <f t="shared" si="61"/>
        <v>0.00038157420558370254</v>
      </c>
      <c r="S165" s="6">
        <v>26327</v>
      </c>
      <c r="T165" s="6">
        <v>9211</v>
      </c>
      <c r="U165" s="6">
        <v>6211</v>
      </c>
      <c r="V165" s="6">
        <v>3509</v>
      </c>
      <c r="W165" s="6">
        <v>1369</v>
      </c>
      <c r="X165" s="6">
        <v>352</v>
      </c>
      <c r="Y165" s="6">
        <v>176</v>
      </c>
      <c r="Z165" s="6">
        <v>18</v>
      </c>
      <c r="AA165" s="6">
        <v>47173</v>
      </c>
      <c r="AC165" s="6">
        <v>-28</v>
      </c>
      <c r="AD165" s="6">
        <v>88</v>
      </c>
      <c r="AE165" s="6">
        <v>36</v>
      </c>
      <c r="AF165" s="6">
        <v>18</v>
      </c>
      <c r="AG165" s="6">
        <v>5</v>
      </c>
      <c r="AH165" s="6">
        <v>5</v>
      </c>
      <c r="AI165" s="6">
        <v>1</v>
      </c>
      <c r="AJ165" s="6">
        <v>1</v>
      </c>
      <c r="AK165" s="6">
        <f t="shared" si="72"/>
        <v>126</v>
      </c>
      <c r="AL165" s="6"/>
      <c r="AM165">
        <v>-35</v>
      </c>
      <c r="AN165">
        <v>-21</v>
      </c>
      <c r="AO165">
        <v>-21</v>
      </c>
      <c r="AP165">
        <v>3</v>
      </c>
      <c r="AQ165">
        <v>-5</v>
      </c>
      <c r="AR165">
        <v>0</v>
      </c>
      <c r="AS165">
        <v>-1</v>
      </c>
      <c r="AT165">
        <v>0</v>
      </c>
      <c r="AU165">
        <f t="shared" si="73"/>
        <v>-80</v>
      </c>
      <c r="AV165">
        <f t="shared" si="62"/>
        <v>35</v>
      </c>
      <c r="AW165">
        <f t="shared" si="63"/>
        <v>21</v>
      </c>
      <c r="AX165">
        <f t="shared" si="64"/>
        <v>21</v>
      </c>
      <c r="AY165">
        <f t="shared" si="65"/>
        <v>-3</v>
      </c>
      <c r="AZ165">
        <f t="shared" si="66"/>
        <v>5</v>
      </c>
      <c r="BA165">
        <f t="shared" si="67"/>
        <v>0</v>
      </c>
      <c r="BB165">
        <f t="shared" si="68"/>
        <v>1</v>
      </c>
      <c r="BC165">
        <f t="shared" si="69"/>
        <v>0</v>
      </c>
      <c r="BD165">
        <f t="shared" si="70"/>
        <v>80</v>
      </c>
      <c r="BF165" s="13">
        <f t="shared" si="74"/>
        <v>206</v>
      </c>
      <c r="BG165" s="145">
        <v>207119.7493333333</v>
      </c>
      <c r="BH165" s="146">
        <f t="shared" si="71"/>
        <v>51779.93733333333</v>
      </c>
      <c r="BI165" s="147">
        <f t="shared" si="75"/>
        <v>1242718.4959999998</v>
      </c>
      <c r="BJ165" s="40">
        <f t="shared" si="76"/>
        <v>310679.62399999995</v>
      </c>
      <c r="BK165" s="38">
        <f t="shared" si="79"/>
        <v>0.8</v>
      </c>
      <c r="BL165" s="39">
        <f t="shared" si="77"/>
        <v>0.2</v>
      </c>
      <c r="BM165" s="150">
        <f t="shared" si="78"/>
        <v>258899.68666666665</v>
      </c>
    </row>
    <row r="166" spans="1:65" ht="12.75">
      <c r="A166" s="3"/>
      <c r="B166" s="3" t="s">
        <v>406</v>
      </c>
      <c r="C166" s="2" t="s">
        <v>173</v>
      </c>
      <c r="D166" s="3" t="s">
        <v>344</v>
      </c>
      <c r="E166" s="6">
        <v>109903</v>
      </c>
      <c r="F166" s="5">
        <v>6.662209331375913</v>
      </c>
      <c r="G166" s="26">
        <v>913</v>
      </c>
      <c r="H166" s="6">
        <v>1478</v>
      </c>
      <c r="I166" s="21">
        <v>390</v>
      </c>
      <c r="K166" s="12">
        <f t="shared" si="54"/>
        <v>0.0993603450315278</v>
      </c>
      <c r="L166" s="12">
        <f t="shared" si="55"/>
        <v>0.3388897482325323</v>
      </c>
      <c r="M166" s="12">
        <f t="shared" si="56"/>
        <v>0.2962612485555444</v>
      </c>
      <c r="N166" s="12">
        <f t="shared" si="57"/>
        <v>0.14987761935524962</v>
      </c>
      <c r="O166" s="12">
        <f t="shared" si="58"/>
        <v>0.07333739752327052</v>
      </c>
      <c r="P166" s="12">
        <f t="shared" si="59"/>
        <v>0.030554215990464317</v>
      </c>
      <c r="Q166" s="12">
        <f t="shared" si="60"/>
        <v>0.011155291484308891</v>
      </c>
      <c r="R166" s="12">
        <f t="shared" si="61"/>
        <v>0.0005641338271020809</v>
      </c>
      <c r="S166" s="6">
        <v>10920</v>
      </c>
      <c r="T166" s="6">
        <v>37245</v>
      </c>
      <c r="U166" s="6">
        <v>32560</v>
      </c>
      <c r="V166" s="6">
        <v>16472</v>
      </c>
      <c r="W166" s="6">
        <v>8060</v>
      </c>
      <c r="X166" s="6">
        <v>3358</v>
      </c>
      <c r="Y166" s="6">
        <v>1226</v>
      </c>
      <c r="Z166" s="6">
        <v>62</v>
      </c>
      <c r="AA166" s="6">
        <v>109903</v>
      </c>
      <c r="AC166" s="6">
        <v>117</v>
      </c>
      <c r="AD166" s="6">
        <v>136</v>
      </c>
      <c r="AE166" s="6">
        <v>226</v>
      </c>
      <c r="AF166" s="6">
        <v>291</v>
      </c>
      <c r="AG166" s="6">
        <v>100</v>
      </c>
      <c r="AH166" s="6">
        <v>28</v>
      </c>
      <c r="AI166" s="6">
        <v>19</v>
      </c>
      <c r="AJ166" s="6">
        <v>-4</v>
      </c>
      <c r="AK166" s="6">
        <f t="shared" si="72"/>
        <v>913</v>
      </c>
      <c r="AL166" s="6"/>
      <c r="AM166">
        <v>27</v>
      </c>
      <c r="AN166">
        <v>36</v>
      </c>
      <c r="AO166">
        <v>-6</v>
      </c>
      <c r="AP166">
        <v>48</v>
      </c>
      <c r="AQ166">
        <v>44</v>
      </c>
      <c r="AR166">
        <v>-5</v>
      </c>
      <c r="AS166">
        <v>1</v>
      </c>
      <c r="AT166">
        <v>1</v>
      </c>
      <c r="AU166">
        <f t="shared" si="73"/>
        <v>146</v>
      </c>
      <c r="AV166">
        <f t="shared" si="62"/>
        <v>-27</v>
      </c>
      <c r="AW166">
        <f t="shared" si="63"/>
        <v>-36</v>
      </c>
      <c r="AX166">
        <f t="shared" si="64"/>
        <v>6</v>
      </c>
      <c r="AY166">
        <f t="shared" si="65"/>
        <v>-48</v>
      </c>
      <c r="AZ166">
        <f t="shared" si="66"/>
        <v>-44</v>
      </c>
      <c r="BA166">
        <f t="shared" si="67"/>
        <v>5</v>
      </c>
      <c r="BB166">
        <f t="shared" si="68"/>
        <v>-1</v>
      </c>
      <c r="BC166">
        <f t="shared" si="69"/>
        <v>-1</v>
      </c>
      <c r="BD166">
        <f t="shared" si="70"/>
        <v>-146</v>
      </c>
      <c r="BF166" s="13">
        <f t="shared" si="74"/>
        <v>767</v>
      </c>
      <c r="BG166" s="145">
        <v>1040715.9733333334</v>
      </c>
      <c r="BH166" s="146" t="str">
        <f t="shared" si="71"/>
        <v>0</v>
      </c>
      <c r="BI166" s="147">
        <f t="shared" si="75"/>
        <v>6244295.84</v>
      </c>
      <c r="BJ166" s="40">
        <f t="shared" si="76"/>
        <v>0</v>
      </c>
      <c r="BK166" s="38" t="str">
        <f t="shared" si="79"/>
        <v>100%</v>
      </c>
      <c r="BL166" s="39" t="str">
        <f t="shared" si="77"/>
        <v>0%</v>
      </c>
      <c r="BM166" s="150">
        <f t="shared" si="78"/>
        <v>1040715.9733333334</v>
      </c>
    </row>
    <row r="167" spans="1:65" ht="12.75">
      <c r="A167" s="3" t="s">
        <v>422</v>
      </c>
      <c r="B167" s="3" t="s">
        <v>410</v>
      </c>
      <c r="C167" s="2" t="s">
        <v>174</v>
      </c>
      <c r="D167" s="3" t="s">
        <v>340</v>
      </c>
      <c r="E167" s="6">
        <v>21905</v>
      </c>
      <c r="F167" s="5">
        <v>7.707086666189562</v>
      </c>
      <c r="G167" s="26">
        <v>134</v>
      </c>
      <c r="H167" s="6">
        <v>239</v>
      </c>
      <c r="I167" s="21">
        <v>10</v>
      </c>
      <c r="K167" s="12">
        <f t="shared" si="54"/>
        <v>0.15763524309518376</v>
      </c>
      <c r="L167" s="12">
        <f t="shared" si="55"/>
        <v>0.31043140835425703</v>
      </c>
      <c r="M167" s="12">
        <f t="shared" si="56"/>
        <v>0.16918511755307009</v>
      </c>
      <c r="N167" s="12">
        <f t="shared" si="57"/>
        <v>0.15329833371376397</v>
      </c>
      <c r="O167" s="12">
        <f t="shared" si="58"/>
        <v>0.10367496005478201</v>
      </c>
      <c r="P167" s="12">
        <f t="shared" si="59"/>
        <v>0.060077607852088565</v>
      </c>
      <c r="Q167" s="12">
        <f t="shared" si="60"/>
        <v>0.041588678383930607</v>
      </c>
      <c r="R167" s="12">
        <f t="shared" si="61"/>
        <v>0.00410865099292399</v>
      </c>
      <c r="S167" s="6">
        <v>3453</v>
      </c>
      <c r="T167" s="6">
        <v>6800</v>
      </c>
      <c r="U167" s="6">
        <v>3706</v>
      </c>
      <c r="V167" s="6">
        <v>3358</v>
      </c>
      <c r="W167" s="6">
        <v>2271</v>
      </c>
      <c r="X167" s="6">
        <v>1316</v>
      </c>
      <c r="Y167" s="6">
        <v>911</v>
      </c>
      <c r="Z167" s="6">
        <v>90</v>
      </c>
      <c r="AA167" s="6">
        <v>21905</v>
      </c>
      <c r="AC167" s="6">
        <v>18</v>
      </c>
      <c r="AD167" s="6">
        <v>59</v>
      </c>
      <c r="AE167" s="6">
        <v>13</v>
      </c>
      <c r="AF167" s="6">
        <v>20</v>
      </c>
      <c r="AG167" s="6">
        <v>8</v>
      </c>
      <c r="AH167" s="6">
        <v>2</v>
      </c>
      <c r="AI167" s="6">
        <v>13</v>
      </c>
      <c r="AJ167" s="6">
        <v>1</v>
      </c>
      <c r="AK167" s="6">
        <f t="shared" si="72"/>
        <v>134</v>
      </c>
      <c r="AL167" s="6"/>
      <c r="AM167">
        <v>16</v>
      </c>
      <c r="AN167">
        <v>-15</v>
      </c>
      <c r="AO167">
        <v>-9</v>
      </c>
      <c r="AP167">
        <v>-11</v>
      </c>
      <c r="AQ167">
        <v>9</v>
      </c>
      <c r="AR167">
        <v>-8</v>
      </c>
      <c r="AS167">
        <v>1</v>
      </c>
      <c r="AT167">
        <v>-1</v>
      </c>
      <c r="AU167">
        <f t="shared" si="73"/>
        <v>-18</v>
      </c>
      <c r="AV167">
        <f t="shared" si="62"/>
        <v>-16</v>
      </c>
      <c r="AW167">
        <f t="shared" si="63"/>
        <v>15</v>
      </c>
      <c r="AX167">
        <f t="shared" si="64"/>
        <v>9</v>
      </c>
      <c r="AY167">
        <f t="shared" si="65"/>
        <v>11</v>
      </c>
      <c r="AZ167">
        <f t="shared" si="66"/>
        <v>-9</v>
      </c>
      <c r="BA167">
        <f t="shared" si="67"/>
        <v>8</v>
      </c>
      <c r="BB167">
        <f t="shared" si="68"/>
        <v>-1</v>
      </c>
      <c r="BC167">
        <f t="shared" si="69"/>
        <v>1</v>
      </c>
      <c r="BD167">
        <f t="shared" si="70"/>
        <v>18</v>
      </c>
      <c r="BF167" s="13">
        <f t="shared" si="74"/>
        <v>152</v>
      </c>
      <c r="BG167" s="145">
        <v>168868.48</v>
      </c>
      <c r="BH167" s="146">
        <f t="shared" si="71"/>
        <v>42217.12</v>
      </c>
      <c r="BI167" s="147">
        <f t="shared" si="75"/>
        <v>1013210.8800000001</v>
      </c>
      <c r="BJ167" s="40">
        <f t="shared" si="76"/>
        <v>253302.72000000003</v>
      </c>
      <c r="BK167" s="38">
        <f t="shared" si="79"/>
        <v>0.8</v>
      </c>
      <c r="BL167" s="39">
        <f t="shared" si="77"/>
        <v>0.2</v>
      </c>
      <c r="BM167" s="150">
        <f t="shared" si="78"/>
        <v>211085.6</v>
      </c>
    </row>
    <row r="168" spans="1:65" ht="12.75">
      <c r="A168" s="3" t="s">
        <v>439</v>
      </c>
      <c r="B168" s="3" t="s">
        <v>420</v>
      </c>
      <c r="C168" s="2" t="s">
        <v>175</v>
      </c>
      <c r="D168" s="3" t="s">
        <v>345</v>
      </c>
      <c r="E168" s="6">
        <v>48335</v>
      </c>
      <c r="F168" s="5">
        <v>7.847837437849588</v>
      </c>
      <c r="G168" s="26">
        <v>395</v>
      </c>
      <c r="H168" s="6">
        <v>473</v>
      </c>
      <c r="I168" s="21">
        <v>170</v>
      </c>
      <c r="K168" s="12">
        <f t="shared" si="54"/>
        <v>0.13944346746663908</v>
      </c>
      <c r="L168" s="12">
        <f t="shared" si="55"/>
        <v>0.26208751422364746</v>
      </c>
      <c r="M168" s="12">
        <f t="shared" si="56"/>
        <v>0.24237095272576809</v>
      </c>
      <c r="N168" s="12">
        <f t="shared" si="57"/>
        <v>0.14554670528602462</v>
      </c>
      <c r="O168" s="12">
        <f t="shared" si="58"/>
        <v>0.11217544222613013</v>
      </c>
      <c r="P168" s="12">
        <f t="shared" si="59"/>
        <v>0.061590979621392365</v>
      </c>
      <c r="Q168" s="12">
        <f t="shared" si="60"/>
        <v>0.03419882073031964</v>
      </c>
      <c r="R168" s="12">
        <f t="shared" si="61"/>
        <v>0.002586117720078618</v>
      </c>
      <c r="S168" s="6">
        <v>6740</v>
      </c>
      <c r="T168" s="6">
        <v>12668</v>
      </c>
      <c r="U168" s="6">
        <v>11715</v>
      </c>
      <c r="V168" s="6">
        <v>7035</v>
      </c>
      <c r="W168" s="6">
        <v>5422</v>
      </c>
      <c r="X168" s="6">
        <v>2977</v>
      </c>
      <c r="Y168" s="6">
        <v>1653</v>
      </c>
      <c r="Z168" s="6">
        <v>125</v>
      </c>
      <c r="AA168" s="6">
        <v>48335</v>
      </c>
      <c r="AC168" s="6">
        <v>37</v>
      </c>
      <c r="AD168" s="6">
        <v>154</v>
      </c>
      <c r="AE168" s="6">
        <v>60</v>
      </c>
      <c r="AF168" s="6">
        <v>54</v>
      </c>
      <c r="AG168" s="6">
        <v>45</v>
      </c>
      <c r="AH168" s="6">
        <v>16</v>
      </c>
      <c r="AI168" s="6">
        <v>28</v>
      </c>
      <c r="AJ168" s="6">
        <v>1</v>
      </c>
      <c r="AK168" s="6">
        <f t="shared" si="72"/>
        <v>395</v>
      </c>
      <c r="AL168" s="6"/>
      <c r="AM168">
        <v>4</v>
      </c>
      <c r="AN168">
        <v>-3</v>
      </c>
      <c r="AO168">
        <v>-28</v>
      </c>
      <c r="AP168">
        <v>-18</v>
      </c>
      <c r="AQ168">
        <v>-5</v>
      </c>
      <c r="AR168">
        <v>-6</v>
      </c>
      <c r="AS168">
        <v>0</v>
      </c>
      <c r="AT168">
        <v>-1</v>
      </c>
      <c r="AU168">
        <f t="shared" si="73"/>
        <v>-57</v>
      </c>
      <c r="AV168">
        <f t="shared" si="62"/>
        <v>-4</v>
      </c>
      <c r="AW168">
        <f t="shared" si="63"/>
        <v>3</v>
      </c>
      <c r="AX168">
        <f t="shared" si="64"/>
        <v>28</v>
      </c>
      <c r="AY168">
        <f t="shared" si="65"/>
        <v>18</v>
      </c>
      <c r="AZ168">
        <f t="shared" si="66"/>
        <v>5</v>
      </c>
      <c r="BA168">
        <f t="shared" si="67"/>
        <v>6</v>
      </c>
      <c r="BB168">
        <f t="shared" si="68"/>
        <v>0</v>
      </c>
      <c r="BC168">
        <f t="shared" si="69"/>
        <v>1</v>
      </c>
      <c r="BD168">
        <f t="shared" si="70"/>
        <v>57</v>
      </c>
      <c r="BF168" s="13">
        <f t="shared" si="74"/>
        <v>452</v>
      </c>
      <c r="BG168" s="145">
        <v>504174.7573333333</v>
      </c>
      <c r="BH168" s="146">
        <f t="shared" si="71"/>
        <v>126043.68933333333</v>
      </c>
      <c r="BI168" s="147">
        <f t="shared" si="75"/>
        <v>3025048.5439999998</v>
      </c>
      <c r="BJ168" s="40">
        <f t="shared" si="76"/>
        <v>756262.1359999999</v>
      </c>
      <c r="BK168" s="38">
        <f t="shared" si="79"/>
        <v>0.8</v>
      </c>
      <c r="BL168" s="39">
        <f t="shared" si="77"/>
        <v>0.2</v>
      </c>
      <c r="BM168" s="150">
        <f t="shared" si="78"/>
        <v>630218.4466666667</v>
      </c>
    </row>
    <row r="169" spans="1:65" ht="12.75">
      <c r="A169" s="3"/>
      <c r="B169" s="3" t="s">
        <v>416</v>
      </c>
      <c r="C169" s="2" t="s">
        <v>176</v>
      </c>
      <c r="D169" s="3" t="s">
        <v>341</v>
      </c>
      <c r="E169" s="6">
        <v>80710</v>
      </c>
      <c r="F169" s="5">
        <v>10.600631424321618</v>
      </c>
      <c r="G169" s="26">
        <v>385</v>
      </c>
      <c r="H169" s="6">
        <v>527</v>
      </c>
      <c r="I169" s="21">
        <v>90</v>
      </c>
      <c r="K169" s="12">
        <f t="shared" si="54"/>
        <v>0.01303432040639326</v>
      </c>
      <c r="L169" s="12">
        <f t="shared" si="55"/>
        <v>0.09914508734977079</v>
      </c>
      <c r="M169" s="12">
        <f t="shared" si="56"/>
        <v>0.2612067897410482</v>
      </c>
      <c r="N169" s="12">
        <f t="shared" si="57"/>
        <v>0.33740552595713047</v>
      </c>
      <c r="O169" s="12">
        <f t="shared" si="58"/>
        <v>0.16057489778218312</v>
      </c>
      <c r="P169" s="12">
        <f t="shared" si="59"/>
        <v>0.06124395985627555</v>
      </c>
      <c r="Q169" s="12">
        <f t="shared" si="60"/>
        <v>0.048358319910791724</v>
      </c>
      <c r="R169" s="12">
        <f t="shared" si="61"/>
        <v>0.019031098996406887</v>
      </c>
      <c r="S169" s="6">
        <v>1052</v>
      </c>
      <c r="T169" s="6">
        <v>8002</v>
      </c>
      <c r="U169" s="6">
        <v>21082</v>
      </c>
      <c r="V169" s="6">
        <v>27232</v>
      </c>
      <c r="W169" s="6">
        <v>12960</v>
      </c>
      <c r="X169" s="6">
        <v>4943</v>
      </c>
      <c r="Y169" s="6">
        <v>3903</v>
      </c>
      <c r="Z169" s="6">
        <v>1536</v>
      </c>
      <c r="AA169" s="6">
        <v>80710</v>
      </c>
      <c r="AC169" s="6">
        <v>8</v>
      </c>
      <c r="AD169" s="6">
        <v>36</v>
      </c>
      <c r="AE169" s="6">
        <v>195</v>
      </c>
      <c r="AF169" s="6">
        <v>72</v>
      </c>
      <c r="AG169" s="6">
        <v>-16</v>
      </c>
      <c r="AH169" s="6">
        <v>61</v>
      </c>
      <c r="AI169" s="6">
        <v>13</v>
      </c>
      <c r="AJ169" s="6">
        <v>16</v>
      </c>
      <c r="AK169" s="6">
        <f t="shared" si="72"/>
        <v>385</v>
      </c>
      <c r="AL169" s="6"/>
      <c r="AM169">
        <v>6</v>
      </c>
      <c r="AN169">
        <v>-15</v>
      </c>
      <c r="AO169">
        <v>-13</v>
      </c>
      <c r="AP169">
        <v>-7</v>
      </c>
      <c r="AQ169">
        <v>11</v>
      </c>
      <c r="AR169">
        <v>8</v>
      </c>
      <c r="AS169">
        <v>4</v>
      </c>
      <c r="AT169">
        <v>6</v>
      </c>
      <c r="AU169">
        <f t="shared" si="73"/>
        <v>0</v>
      </c>
      <c r="AV169">
        <f t="shared" si="62"/>
        <v>-6</v>
      </c>
      <c r="AW169">
        <f t="shared" si="63"/>
        <v>15</v>
      </c>
      <c r="AX169">
        <f t="shared" si="64"/>
        <v>13</v>
      </c>
      <c r="AY169">
        <f t="shared" si="65"/>
        <v>7</v>
      </c>
      <c r="AZ169">
        <f t="shared" si="66"/>
        <v>-11</v>
      </c>
      <c r="BA169">
        <f t="shared" si="67"/>
        <v>-8</v>
      </c>
      <c r="BB169">
        <f t="shared" si="68"/>
        <v>-4</v>
      </c>
      <c r="BC169">
        <f t="shared" si="69"/>
        <v>-6</v>
      </c>
      <c r="BD169">
        <f t="shared" si="70"/>
        <v>0</v>
      </c>
      <c r="BF169" s="13">
        <f t="shared" si="74"/>
        <v>385</v>
      </c>
      <c r="BG169" s="145">
        <v>551860.9133333333</v>
      </c>
      <c r="BH169" s="146" t="str">
        <f t="shared" si="71"/>
        <v>0</v>
      </c>
      <c r="BI169" s="147">
        <f t="shared" si="75"/>
        <v>3311165.48</v>
      </c>
      <c r="BJ169" s="40">
        <f t="shared" si="76"/>
        <v>0</v>
      </c>
      <c r="BK169" s="38" t="str">
        <f t="shared" si="79"/>
        <v>100%</v>
      </c>
      <c r="BL169" s="39" t="str">
        <f t="shared" si="77"/>
        <v>0%</v>
      </c>
      <c r="BM169" s="150">
        <f t="shared" si="78"/>
        <v>551860.9133333333</v>
      </c>
    </row>
    <row r="170" spans="1:65" ht="12.75">
      <c r="A170" s="3" t="s">
        <v>436</v>
      </c>
      <c r="B170" s="3" t="s">
        <v>420</v>
      </c>
      <c r="C170" s="2" t="s">
        <v>177</v>
      </c>
      <c r="D170" s="3" t="s">
        <v>345</v>
      </c>
      <c r="E170" s="6">
        <v>33697</v>
      </c>
      <c r="F170" s="5">
        <v>7.8156912188664815</v>
      </c>
      <c r="G170" s="26">
        <v>220</v>
      </c>
      <c r="H170" s="6">
        <v>413</v>
      </c>
      <c r="I170" s="21">
        <v>50</v>
      </c>
      <c r="K170" s="12">
        <f t="shared" si="54"/>
        <v>0.17090542184764224</v>
      </c>
      <c r="L170" s="12">
        <f t="shared" si="55"/>
        <v>0.24836038816511855</v>
      </c>
      <c r="M170" s="12">
        <f t="shared" si="56"/>
        <v>0.18375523043594386</v>
      </c>
      <c r="N170" s="12">
        <f t="shared" si="57"/>
        <v>0.1735169302905303</v>
      </c>
      <c r="O170" s="12">
        <f t="shared" si="58"/>
        <v>0.12701427426773898</v>
      </c>
      <c r="P170" s="12">
        <f t="shared" si="59"/>
        <v>0.06653411282903522</v>
      </c>
      <c r="Q170" s="12">
        <f t="shared" si="60"/>
        <v>0.028192420690269164</v>
      </c>
      <c r="R170" s="12">
        <f t="shared" si="61"/>
        <v>0.0017212214737216962</v>
      </c>
      <c r="S170" s="6">
        <v>5759</v>
      </c>
      <c r="T170" s="6">
        <v>8369</v>
      </c>
      <c r="U170" s="6">
        <v>6192</v>
      </c>
      <c r="V170" s="6">
        <v>5847</v>
      </c>
      <c r="W170" s="6">
        <v>4280</v>
      </c>
      <c r="X170" s="6">
        <v>2242</v>
      </c>
      <c r="Y170" s="6">
        <v>950</v>
      </c>
      <c r="Z170" s="6">
        <v>58</v>
      </c>
      <c r="AA170" s="6">
        <v>33697</v>
      </c>
      <c r="AC170" s="6">
        <v>78</v>
      </c>
      <c r="AD170" s="6">
        <v>42</v>
      </c>
      <c r="AE170" s="6">
        <v>25</v>
      </c>
      <c r="AF170" s="6">
        <v>42</v>
      </c>
      <c r="AG170" s="6">
        <v>29</v>
      </c>
      <c r="AH170" s="6">
        <v>3</v>
      </c>
      <c r="AI170" s="6">
        <v>1</v>
      </c>
      <c r="AJ170" s="6">
        <v>0</v>
      </c>
      <c r="AK170" s="6">
        <f t="shared" si="72"/>
        <v>220</v>
      </c>
      <c r="AL170" s="6"/>
      <c r="AM170">
        <v>8</v>
      </c>
      <c r="AN170">
        <v>19</v>
      </c>
      <c r="AO170">
        <v>-7</v>
      </c>
      <c r="AP170">
        <v>-9</v>
      </c>
      <c r="AQ170">
        <v>5</v>
      </c>
      <c r="AR170">
        <v>1</v>
      </c>
      <c r="AS170">
        <v>0</v>
      </c>
      <c r="AT170">
        <v>1</v>
      </c>
      <c r="AU170">
        <f t="shared" si="73"/>
        <v>18</v>
      </c>
      <c r="AV170">
        <f t="shared" si="62"/>
        <v>-8</v>
      </c>
      <c r="AW170">
        <f t="shared" si="63"/>
        <v>-19</v>
      </c>
      <c r="AX170">
        <f t="shared" si="64"/>
        <v>7</v>
      </c>
      <c r="AY170">
        <f t="shared" si="65"/>
        <v>9</v>
      </c>
      <c r="AZ170">
        <f t="shared" si="66"/>
        <v>-5</v>
      </c>
      <c r="BA170">
        <f t="shared" si="67"/>
        <v>-1</v>
      </c>
      <c r="BB170">
        <f t="shared" si="68"/>
        <v>0</v>
      </c>
      <c r="BC170">
        <f t="shared" si="69"/>
        <v>-1</v>
      </c>
      <c r="BD170">
        <f t="shared" si="70"/>
        <v>-18</v>
      </c>
      <c r="BF170" s="13">
        <f t="shared" si="74"/>
        <v>202</v>
      </c>
      <c r="BG170" s="145">
        <v>202514.24533333333</v>
      </c>
      <c r="BH170" s="146">
        <f t="shared" si="71"/>
        <v>50628.56133333333</v>
      </c>
      <c r="BI170" s="147">
        <f t="shared" si="75"/>
        <v>1215085.472</v>
      </c>
      <c r="BJ170" s="40">
        <f t="shared" si="76"/>
        <v>303771.368</v>
      </c>
      <c r="BK170" s="38">
        <f t="shared" si="79"/>
        <v>0.8</v>
      </c>
      <c r="BL170" s="39">
        <f t="shared" si="77"/>
        <v>0.2</v>
      </c>
      <c r="BM170" s="150">
        <f t="shared" si="78"/>
        <v>253142.80666666664</v>
      </c>
    </row>
    <row r="171" spans="1:65" ht="12.75">
      <c r="A171" s="3" t="s">
        <v>414</v>
      </c>
      <c r="B171" s="3" t="s">
        <v>415</v>
      </c>
      <c r="C171" s="2" t="s">
        <v>178</v>
      </c>
      <c r="D171" s="3" t="s">
        <v>339</v>
      </c>
      <c r="E171" s="6">
        <v>41376</v>
      </c>
      <c r="F171" s="5">
        <v>8.104940017296002</v>
      </c>
      <c r="G171" s="26">
        <v>394</v>
      </c>
      <c r="H171" s="6">
        <v>442</v>
      </c>
      <c r="I171" s="21">
        <v>100</v>
      </c>
      <c r="K171" s="12">
        <f t="shared" si="54"/>
        <v>0.12410576179427688</v>
      </c>
      <c r="L171" s="12">
        <f t="shared" si="55"/>
        <v>0.27296017014694507</v>
      </c>
      <c r="M171" s="12">
        <f t="shared" si="56"/>
        <v>0.21865332559938128</v>
      </c>
      <c r="N171" s="12">
        <f t="shared" si="57"/>
        <v>0.16151875483372002</v>
      </c>
      <c r="O171" s="12">
        <f t="shared" si="58"/>
        <v>0.11837780355761794</v>
      </c>
      <c r="P171" s="12">
        <f t="shared" si="59"/>
        <v>0.06472351121423048</v>
      </c>
      <c r="Q171" s="12">
        <f t="shared" si="60"/>
        <v>0.037147138437741686</v>
      </c>
      <c r="R171" s="12">
        <f t="shared" si="61"/>
        <v>0.0025135344160866204</v>
      </c>
      <c r="S171" s="6">
        <v>5135</v>
      </c>
      <c r="T171" s="6">
        <v>11294</v>
      </c>
      <c r="U171" s="6">
        <v>9047</v>
      </c>
      <c r="V171" s="6">
        <v>6683</v>
      </c>
      <c r="W171" s="6">
        <v>4898</v>
      </c>
      <c r="X171" s="6">
        <v>2678</v>
      </c>
      <c r="Y171" s="6">
        <v>1537</v>
      </c>
      <c r="Z171" s="6">
        <v>104</v>
      </c>
      <c r="AA171" s="6">
        <v>41376</v>
      </c>
      <c r="AC171" s="6">
        <v>37</v>
      </c>
      <c r="AD171" s="6">
        <v>96</v>
      </c>
      <c r="AE171" s="6">
        <v>98</v>
      </c>
      <c r="AF171" s="6">
        <v>55</v>
      </c>
      <c r="AG171" s="6">
        <v>77</v>
      </c>
      <c r="AH171" s="6">
        <v>18</v>
      </c>
      <c r="AI171" s="6">
        <v>13</v>
      </c>
      <c r="AJ171" s="6">
        <v>0</v>
      </c>
      <c r="AK171" s="6">
        <f t="shared" si="72"/>
        <v>394</v>
      </c>
      <c r="AL171" s="6"/>
      <c r="AM171">
        <v>18</v>
      </c>
      <c r="AN171">
        <v>10</v>
      </c>
      <c r="AO171">
        <v>-8</v>
      </c>
      <c r="AP171">
        <v>5</v>
      </c>
      <c r="AQ171">
        <v>3</v>
      </c>
      <c r="AR171">
        <v>6</v>
      </c>
      <c r="AS171">
        <v>-1</v>
      </c>
      <c r="AT171">
        <v>0</v>
      </c>
      <c r="AU171">
        <f t="shared" si="73"/>
        <v>33</v>
      </c>
      <c r="AV171">
        <f t="shared" si="62"/>
        <v>-18</v>
      </c>
      <c r="AW171">
        <f t="shared" si="63"/>
        <v>-10</v>
      </c>
      <c r="AX171">
        <f t="shared" si="64"/>
        <v>8</v>
      </c>
      <c r="AY171">
        <f t="shared" si="65"/>
        <v>-5</v>
      </c>
      <c r="AZ171">
        <f t="shared" si="66"/>
        <v>-3</v>
      </c>
      <c r="BA171">
        <f t="shared" si="67"/>
        <v>-6</v>
      </c>
      <c r="BB171">
        <f t="shared" si="68"/>
        <v>1</v>
      </c>
      <c r="BC171">
        <f t="shared" si="69"/>
        <v>0</v>
      </c>
      <c r="BD171">
        <f t="shared" si="70"/>
        <v>-33</v>
      </c>
      <c r="BF171" s="13">
        <f t="shared" si="74"/>
        <v>361</v>
      </c>
      <c r="BG171" s="145">
        <v>408610.5493333333</v>
      </c>
      <c r="BH171" s="146">
        <f t="shared" si="71"/>
        <v>102152.63733333333</v>
      </c>
      <c r="BI171" s="147">
        <f t="shared" si="75"/>
        <v>2451663.296</v>
      </c>
      <c r="BJ171" s="40">
        <f t="shared" si="76"/>
        <v>612915.824</v>
      </c>
      <c r="BK171" s="38">
        <f t="shared" si="79"/>
        <v>0.8</v>
      </c>
      <c r="BL171" s="39">
        <f t="shared" si="77"/>
        <v>0.2</v>
      </c>
      <c r="BM171" s="150">
        <f t="shared" si="78"/>
        <v>510763.18666666665</v>
      </c>
    </row>
    <row r="172" spans="1:65" ht="12.75">
      <c r="A172" s="3" t="s">
        <v>405</v>
      </c>
      <c r="B172" s="3" t="s">
        <v>406</v>
      </c>
      <c r="C172" s="2" t="s">
        <v>179</v>
      </c>
      <c r="D172" s="3" t="s">
        <v>344</v>
      </c>
      <c r="E172" s="6">
        <v>58104</v>
      </c>
      <c r="F172" s="5">
        <v>9.857996107716483</v>
      </c>
      <c r="G172" s="26">
        <v>271</v>
      </c>
      <c r="H172" s="6">
        <v>478</v>
      </c>
      <c r="I172" s="21">
        <v>170</v>
      </c>
      <c r="K172" s="12">
        <f t="shared" si="54"/>
        <v>0.032940933498554315</v>
      </c>
      <c r="L172" s="12">
        <f t="shared" si="55"/>
        <v>0.10064711551700399</v>
      </c>
      <c r="M172" s="12">
        <f t="shared" si="56"/>
        <v>0.2139439625499105</v>
      </c>
      <c r="N172" s="12">
        <f t="shared" si="57"/>
        <v>0.2712205700123916</v>
      </c>
      <c r="O172" s="12">
        <f t="shared" si="58"/>
        <v>0.17578824177337188</v>
      </c>
      <c r="P172" s="12">
        <f t="shared" si="59"/>
        <v>0.130059892606361</v>
      </c>
      <c r="Q172" s="12">
        <f t="shared" si="60"/>
        <v>0.06966818119234476</v>
      </c>
      <c r="R172" s="12">
        <f t="shared" si="61"/>
        <v>0.0057311028500619575</v>
      </c>
      <c r="S172" s="6">
        <v>1914</v>
      </c>
      <c r="T172" s="6">
        <v>5848</v>
      </c>
      <c r="U172" s="6">
        <v>12431</v>
      </c>
      <c r="V172" s="6">
        <v>15759</v>
      </c>
      <c r="W172" s="6">
        <v>10214</v>
      </c>
      <c r="X172" s="6">
        <v>7557</v>
      </c>
      <c r="Y172" s="6">
        <v>4048</v>
      </c>
      <c r="Z172" s="6">
        <v>333</v>
      </c>
      <c r="AA172" s="6">
        <v>58104</v>
      </c>
      <c r="AC172" s="6">
        <v>30</v>
      </c>
      <c r="AD172" s="6">
        <v>61</v>
      </c>
      <c r="AE172" s="6">
        <v>51</v>
      </c>
      <c r="AF172" s="6">
        <v>72</v>
      </c>
      <c r="AG172" s="6">
        <v>3</v>
      </c>
      <c r="AH172" s="6">
        <v>20</v>
      </c>
      <c r="AI172" s="6">
        <v>29</v>
      </c>
      <c r="AJ172" s="6">
        <v>5</v>
      </c>
      <c r="AK172" s="6">
        <f t="shared" si="72"/>
        <v>271</v>
      </c>
      <c r="AL172" s="6"/>
      <c r="AM172">
        <v>1</v>
      </c>
      <c r="AN172">
        <v>-5</v>
      </c>
      <c r="AO172">
        <v>9</v>
      </c>
      <c r="AP172">
        <v>-16</v>
      </c>
      <c r="AQ172">
        <v>-17</v>
      </c>
      <c r="AR172">
        <v>-3</v>
      </c>
      <c r="AS172">
        <v>2</v>
      </c>
      <c r="AT172">
        <v>-2</v>
      </c>
      <c r="AU172">
        <f t="shared" si="73"/>
        <v>-31</v>
      </c>
      <c r="AV172">
        <f t="shared" si="62"/>
        <v>-1</v>
      </c>
      <c r="AW172">
        <f t="shared" si="63"/>
        <v>5</v>
      </c>
      <c r="AX172">
        <f t="shared" si="64"/>
        <v>-9</v>
      </c>
      <c r="AY172">
        <f t="shared" si="65"/>
        <v>16</v>
      </c>
      <c r="AZ172">
        <f t="shared" si="66"/>
        <v>17</v>
      </c>
      <c r="BA172">
        <f t="shared" si="67"/>
        <v>3</v>
      </c>
      <c r="BB172">
        <f t="shared" si="68"/>
        <v>-2</v>
      </c>
      <c r="BC172">
        <f t="shared" si="69"/>
        <v>2</v>
      </c>
      <c r="BD172">
        <f t="shared" si="70"/>
        <v>31</v>
      </c>
      <c r="BF172" s="13">
        <f t="shared" si="74"/>
        <v>302</v>
      </c>
      <c r="BG172" s="145">
        <v>359996.896</v>
      </c>
      <c r="BH172" s="146">
        <f t="shared" si="71"/>
        <v>89999.224</v>
      </c>
      <c r="BI172" s="147">
        <f t="shared" si="75"/>
        <v>2159981.376</v>
      </c>
      <c r="BJ172" s="40">
        <f t="shared" si="76"/>
        <v>539995.344</v>
      </c>
      <c r="BK172" s="38">
        <f t="shared" si="79"/>
        <v>0.8</v>
      </c>
      <c r="BL172" s="39">
        <f t="shared" si="77"/>
        <v>0.2</v>
      </c>
      <c r="BM172" s="150">
        <f t="shared" si="78"/>
        <v>449996.12</v>
      </c>
    </row>
    <row r="173" spans="1:65" ht="12.75">
      <c r="A173" s="3"/>
      <c r="B173" s="3" t="s">
        <v>435</v>
      </c>
      <c r="C173" s="2" t="s">
        <v>180</v>
      </c>
      <c r="D173" s="3" t="s">
        <v>342</v>
      </c>
      <c r="E173" s="6">
        <v>60442</v>
      </c>
      <c r="F173" s="5">
        <v>3.8501026694045177</v>
      </c>
      <c r="G173" s="26">
        <v>247</v>
      </c>
      <c r="H173" s="6">
        <v>819</v>
      </c>
      <c r="I173" s="21">
        <v>200</v>
      </c>
      <c r="K173" s="12">
        <f t="shared" si="54"/>
        <v>0.547483537937196</v>
      </c>
      <c r="L173" s="12">
        <f t="shared" si="55"/>
        <v>0.1594090202177294</v>
      </c>
      <c r="M173" s="12">
        <f t="shared" si="56"/>
        <v>0.16834320505608683</v>
      </c>
      <c r="N173" s="12">
        <f t="shared" si="57"/>
        <v>0.07522914529631713</v>
      </c>
      <c r="O173" s="12">
        <f t="shared" si="58"/>
        <v>0.030922206412759338</v>
      </c>
      <c r="P173" s="12">
        <f t="shared" si="59"/>
        <v>0.010522484365176533</v>
      </c>
      <c r="Q173" s="12">
        <f t="shared" si="60"/>
        <v>0.0071804374441613444</v>
      </c>
      <c r="R173" s="12">
        <f t="shared" si="61"/>
        <v>0.0009099632705734423</v>
      </c>
      <c r="S173" s="6">
        <v>33091</v>
      </c>
      <c r="T173" s="6">
        <v>9635</v>
      </c>
      <c r="U173" s="6">
        <v>10175</v>
      </c>
      <c r="V173" s="6">
        <v>4547</v>
      </c>
      <c r="W173" s="6">
        <v>1869</v>
      </c>
      <c r="X173" s="6">
        <v>636</v>
      </c>
      <c r="Y173" s="6">
        <v>434</v>
      </c>
      <c r="Z173" s="6">
        <v>55</v>
      </c>
      <c r="AA173" s="6">
        <v>60442</v>
      </c>
      <c r="AC173" s="6">
        <v>-19</v>
      </c>
      <c r="AD173" s="6">
        <v>171</v>
      </c>
      <c r="AE173" s="6">
        <v>50</v>
      </c>
      <c r="AF173" s="6">
        <v>40</v>
      </c>
      <c r="AG173" s="6">
        <v>-4</v>
      </c>
      <c r="AH173" s="6">
        <v>0</v>
      </c>
      <c r="AI173" s="6">
        <v>7</v>
      </c>
      <c r="AJ173" s="6">
        <v>2</v>
      </c>
      <c r="AK173" s="6">
        <f t="shared" si="72"/>
        <v>247</v>
      </c>
      <c r="AL173" s="6"/>
      <c r="AM173">
        <v>-205</v>
      </c>
      <c r="AN173">
        <v>8</v>
      </c>
      <c r="AO173">
        <v>4</v>
      </c>
      <c r="AP173">
        <v>9</v>
      </c>
      <c r="AQ173">
        <v>8</v>
      </c>
      <c r="AR173">
        <v>1</v>
      </c>
      <c r="AS173">
        <v>1</v>
      </c>
      <c r="AT173">
        <v>0</v>
      </c>
      <c r="AU173">
        <f t="shared" si="73"/>
        <v>-174</v>
      </c>
      <c r="AV173">
        <f t="shared" si="62"/>
        <v>205</v>
      </c>
      <c r="AW173">
        <f t="shared" si="63"/>
        <v>-8</v>
      </c>
      <c r="AX173">
        <f t="shared" si="64"/>
        <v>-4</v>
      </c>
      <c r="AY173">
        <f t="shared" si="65"/>
        <v>-9</v>
      </c>
      <c r="AZ173">
        <f t="shared" si="66"/>
        <v>-8</v>
      </c>
      <c r="BA173">
        <f t="shared" si="67"/>
        <v>-1</v>
      </c>
      <c r="BB173">
        <f t="shared" si="68"/>
        <v>-1</v>
      </c>
      <c r="BC173">
        <f t="shared" si="69"/>
        <v>0</v>
      </c>
      <c r="BD173">
        <f t="shared" si="70"/>
        <v>174</v>
      </c>
      <c r="BF173" s="13">
        <f t="shared" si="74"/>
        <v>421</v>
      </c>
      <c r="BG173" s="145">
        <v>461349.9666666667</v>
      </c>
      <c r="BH173" s="146" t="str">
        <f t="shared" si="71"/>
        <v>0</v>
      </c>
      <c r="BI173" s="147">
        <f t="shared" si="75"/>
        <v>2768099.8</v>
      </c>
      <c r="BJ173" s="40">
        <f t="shared" si="76"/>
        <v>0</v>
      </c>
      <c r="BK173" s="38" t="str">
        <f t="shared" si="79"/>
        <v>100%</v>
      </c>
      <c r="BL173" s="39" t="str">
        <f t="shared" si="77"/>
        <v>0%</v>
      </c>
      <c r="BM173" s="150">
        <f t="shared" si="78"/>
        <v>461349.9666666667</v>
      </c>
    </row>
    <row r="174" spans="1:65" ht="12.75">
      <c r="A174" s="3"/>
      <c r="B174" s="3" t="s">
        <v>406</v>
      </c>
      <c r="C174" s="2" t="s">
        <v>181</v>
      </c>
      <c r="D174" s="3" t="s">
        <v>344</v>
      </c>
      <c r="E174" s="6">
        <v>101194</v>
      </c>
      <c r="F174" s="5">
        <v>7.19002293899421</v>
      </c>
      <c r="G174" s="26">
        <v>1884</v>
      </c>
      <c r="H174" s="6">
        <v>597</v>
      </c>
      <c r="I174" s="21">
        <v>710</v>
      </c>
      <c r="K174" s="12">
        <f t="shared" si="54"/>
        <v>0.15561199280589758</v>
      </c>
      <c r="L174" s="12">
        <f t="shared" si="55"/>
        <v>0.2818447734055379</v>
      </c>
      <c r="M174" s="12">
        <f t="shared" si="56"/>
        <v>0.2664387216633397</v>
      </c>
      <c r="N174" s="12">
        <f t="shared" si="57"/>
        <v>0.12049133347826946</v>
      </c>
      <c r="O174" s="12">
        <f t="shared" si="58"/>
        <v>0.09775283119552543</v>
      </c>
      <c r="P174" s="12">
        <f t="shared" si="59"/>
        <v>0.050190722770124714</v>
      </c>
      <c r="Q174" s="12">
        <f t="shared" si="60"/>
        <v>0.026384963535387475</v>
      </c>
      <c r="R174" s="12">
        <f t="shared" si="61"/>
        <v>0.0012846611459177422</v>
      </c>
      <c r="S174" s="6">
        <v>15747</v>
      </c>
      <c r="T174" s="6">
        <v>28521</v>
      </c>
      <c r="U174" s="6">
        <v>26962</v>
      </c>
      <c r="V174" s="6">
        <v>12193</v>
      </c>
      <c r="W174" s="6">
        <v>9892</v>
      </c>
      <c r="X174" s="6">
        <v>5079</v>
      </c>
      <c r="Y174" s="6">
        <v>2670</v>
      </c>
      <c r="Z174" s="6">
        <v>130</v>
      </c>
      <c r="AA174" s="6">
        <v>101194</v>
      </c>
      <c r="AC174" s="6">
        <v>193</v>
      </c>
      <c r="AD174" s="6">
        <v>659</v>
      </c>
      <c r="AE174" s="6">
        <v>401</v>
      </c>
      <c r="AF174" s="6">
        <v>295</v>
      </c>
      <c r="AG174" s="6">
        <v>218</v>
      </c>
      <c r="AH174" s="6">
        <v>90</v>
      </c>
      <c r="AI174" s="6">
        <v>26</v>
      </c>
      <c r="AJ174" s="6">
        <v>2</v>
      </c>
      <c r="AK174" s="6">
        <f t="shared" si="72"/>
        <v>1884</v>
      </c>
      <c r="AL174" s="6"/>
      <c r="AM174">
        <v>-21</v>
      </c>
      <c r="AN174">
        <v>12</v>
      </c>
      <c r="AO174">
        <v>-2</v>
      </c>
      <c r="AP174">
        <v>-3</v>
      </c>
      <c r="AQ174">
        <v>1</v>
      </c>
      <c r="AR174">
        <v>-4</v>
      </c>
      <c r="AS174">
        <v>1</v>
      </c>
      <c r="AT174">
        <v>1</v>
      </c>
      <c r="AU174">
        <f t="shared" si="73"/>
        <v>-15</v>
      </c>
      <c r="AV174">
        <f t="shared" si="62"/>
        <v>21</v>
      </c>
      <c r="AW174">
        <f t="shared" si="63"/>
        <v>-12</v>
      </c>
      <c r="AX174">
        <f t="shared" si="64"/>
        <v>2</v>
      </c>
      <c r="AY174">
        <f t="shared" si="65"/>
        <v>3</v>
      </c>
      <c r="AZ174">
        <f t="shared" si="66"/>
        <v>-1</v>
      </c>
      <c r="BA174">
        <f t="shared" si="67"/>
        <v>4</v>
      </c>
      <c r="BB174">
        <f t="shared" si="68"/>
        <v>-1</v>
      </c>
      <c r="BC174">
        <f t="shared" si="69"/>
        <v>-1</v>
      </c>
      <c r="BD174">
        <f t="shared" si="70"/>
        <v>15</v>
      </c>
      <c r="BF174" s="13">
        <f t="shared" si="74"/>
        <v>1899</v>
      </c>
      <c r="BG174" s="145">
        <v>2513997.513333333</v>
      </c>
      <c r="BH174" s="146" t="str">
        <f t="shared" si="71"/>
        <v>0</v>
      </c>
      <c r="BI174" s="147">
        <f t="shared" si="75"/>
        <v>15083985.079999998</v>
      </c>
      <c r="BJ174" s="40">
        <f t="shared" si="76"/>
        <v>0</v>
      </c>
      <c r="BK174" s="38" t="str">
        <f t="shared" si="79"/>
        <v>100%</v>
      </c>
      <c r="BL174" s="39" t="str">
        <f t="shared" si="77"/>
        <v>0%</v>
      </c>
      <c r="BM174" s="150">
        <f t="shared" si="78"/>
        <v>2513997.513333333</v>
      </c>
    </row>
    <row r="175" spans="1:65" ht="12.75">
      <c r="A175" s="3" t="s">
        <v>438</v>
      </c>
      <c r="B175" s="3" t="s">
        <v>406</v>
      </c>
      <c r="C175" s="2" t="s">
        <v>182</v>
      </c>
      <c r="D175" s="3" t="s">
        <v>344</v>
      </c>
      <c r="E175" s="6">
        <v>36665</v>
      </c>
      <c r="F175" s="5">
        <v>10.012487755405013</v>
      </c>
      <c r="G175" s="26">
        <v>109</v>
      </c>
      <c r="H175" s="6">
        <v>225</v>
      </c>
      <c r="I175" s="21">
        <v>60</v>
      </c>
      <c r="K175" s="12">
        <f t="shared" si="54"/>
        <v>0.04437474430655939</v>
      </c>
      <c r="L175" s="12">
        <f t="shared" si="55"/>
        <v>0.06349379517250785</v>
      </c>
      <c r="M175" s="12">
        <f t="shared" si="56"/>
        <v>0.10222282831037774</v>
      </c>
      <c r="N175" s="12">
        <f t="shared" si="57"/>
        <v>0.21339151779626347</v>
      </c>
      <c r="O175" s="12">
        <f t="shared" si="58"/>
        <v>0.18799945452066003</v>
      </c>
      <c r="P175" s="12">
        <f t="shared" si="59"/>
        <v>0.1632074185190236</v>
      </c>
      <c r="Q175" s="12">
        <f t="shared" si="60"/>
        <v>0.199618164462021</v>
      </c>
      <c r="R175" s="12">
        <f t="shared" si="61"/>
        <v>0.025692076912586934</v>
      </c>
      <c r="S175" s="6">
        <v>1627</v>
      </c>
      <c r="T175" s="6">
        <v>2328</v>
      </c>
      <c r="U175" s="6">
        <v>3748</v>
      </c>
      <c r="V175" s="6">
        <v>7824</v>
      </c>
      <c r="W175" s="6">
        <v>6893</v>
      </c>
      <c r="X175" s="6">
        <v>5984</v>
      </c>
      <c r="Y175" s="6">
        <v>7319</v>
      </c>
      <c r="Z175" s="6">
        <v>942</v>
      </c>
      <c r="AA175" s="6">
        <v>36665</v>
      </c>
      <c r="AC175" s="6">
        <v>10</v>
      </c>
      <c r="AD175" s="6">
        <v>-2</v>
      </c>
      <c r="AE175" s="6">
        <v>57</v>
      </c>
      <c r="AF175" s="6">
        <v>21</v>
      </c>
      <c r="AG175" s="6">
        <v>-8</v>
      </c>
      <c r="AH175" s="6">
        <v>12</v>
      </c>
      <c r="AI175" s="6">
        <v>17</v>
      </c>
      <c r="AJ175" s="6">
        <v>2</v>
      </c>
      <c r="AK175" s="6">
        <f t="shared" si="72"/>
        <v>109</v>
      </c>
      <c r="AL175" s="6"/>
      <c r="AM175">
        <v>4</v>
      </c>
      <c r="AN175">
        <v>1</v>
      </c>
      <c r="AO175">
        <v>1</v>
      </c>
      <c r="AP175">
        <v>8</v>
      </c>
      <c r="AQ175">
        <v>-4</v>
      </c>
      <c r="AR175">
        <v>0</v>
      </c>
      <c r="AS175">
        <v>-5</v>
      </c>
      <c r="AT175">
        <v>-2</v>
      </c>
      <c r="AU175">
        <f t="shared" si="73"/>
        <v>3</v>
      </c>
      <c r="AV175">
        <f t="shared" si="62"/>
        <v>-4</v>
      </c>
      <c r="AW175">
        <f t="shared" si="63"/>
        <v>-1</v>
      </c>
      <c r="AX175">
        <f t="shared" si="64"/>
        <v>-1</v>
      </c>
      <c r="AY175">
        <f t="shared" si="65"/>
        <v>-8</v>
      </c>
      <c r="AZ175">
        <f t="shared" si="66"/>
        <v>4</v>
      </c>
      <c r="BA175">
        <f t="shared" si="67"/>
        <v>0</v>
      </c>
      <c r="BB175">
        <f t="shared" si="68"/>
        <v>5</v>
      </c>
      <c r="BC175">
        <f t="shared" si="69"/>
        <v>2</v>
      </c>
      <c r="BD175">
        <f t="shared" si="70"/>
        <v>-3</v>
      </c>
      <c r="BF175" s="13">
        <f t="shared" si="74"/>
        <v>106</v>
      </c>
      <c r="BG175" s="145">
        <v>139956.14933333336</v>
      </c>
      <c r="BH175" s="146">
        <f t="shared" si="71"/>
        <v>34989.03733333334</v>
      </c>
      <c r="BI175" s="147">
        <f t="shared" si="75"/>
        <v>839736.8960000002</v>
      </c>
      <c r="BJ175" s="40">
        <f t="shared" si="76"/>
        <v>209934.22400000005</v>
      </c>
      <c r="BK175" s="38">
        <f t="shared" si="79"/>
        <v>0.8</v>
      </c>
      <c r="BL175" s="39">
        <f t="shared" si="77"/>
        <v>0.2</v>
      </c>
      <c r="BM175" s="150">
        <f t="shared" si="78"/>
        <v>174945.1866666667</v>
      </c>
    </row>
    <row r="176" spans="1:65" ht="12.75">
      <c r="A176" s="3" t="s">
        <v>419</v>
      </c>
      <c r="B176" s="3" t="s">
        <v>406</v>
      </c>
      <c r="C176" s="2" t="s">
        <v>183</v>
      </c>
      <c r="D176" s="3" t="s">
        <v>344</v>
      </c>
      <c r="E176" s="6">
        <v>79490</v>
      </c>
      <c r="F176" s="5">
        <v>10.325327721599663</v>
      </c>
      <c r="G176" s="26">
        <v>386</v>
      </c>
      <c r="H176" s="6">
        <v>606</v>
      </c>
      <c r="I176" s="21">
        <v>90</v>
      </c>
      <c r="K176" s="12">
        <f t="shared" si="54"/>
        <v>0.08207321675682476</v>
      </c>
      <c r="L176" s="12">
        <f t="shared" si="55"/>
        <v>0.14713800478047553</v>
      </c>
      <c r="M176" s="12">
        <f t="shared" si="56"/>
        <v>0.22046798339413762</v>
      </c>
      <c r="N176" s="12">
        <f t="shared" si="57"/>
        <v>0.23994213108567114</v>
      </c>
      <c r="O176" s="12">
        <f t="shared" si="58"/>
        <v>0.16526607120392503</v>
      </c>
      <c r="P176" s="12">
        <f t="shared" si="59"/>
        <v>0.08316769404956598</v>
      </c>
      <c r="Q176" s="12">
        <f t="shared" si="60"/>
        <v>0.05479934582966411</v>
      </c>
      <c r="R176" s="12">
        <f t="shared" si="61"/>
        <v>0.007145552899735816</v>
      </c>
      <c r="S176" s="6">
        <v>6524</v>
      </c>
      <c r="T176" s="6">
        <v>11696</v>
      </c>
      <c r="U176" s="6">
        <v>17525</v>
      </c>
      <c r="V176" s="6">
        <v>19073</v>
      </c>
      <c r="W176" s="6">
        <v>13137</v>
      </c>
      <c r="X176" s="6">
        <v>6611</v>
      </c>
      <c r="Y176" s="6">
        <v>4356</v>
      </c>
      <c r="Z176" s="6">
        <v>568</v>
      </c>
      <c r="AA176" s="6">
        <v>79490</v>
      </c>
      <c r="AC176" s="6">
        <v>105</v>
      </c>
      <c r="AD176" s="6">
        <v>29</v>
      </c>
      <c r="AE176" s="6">
        <v>123</v>
      </c>
      <c r="AF176" s="6">
        <v>32</v>
      </c>
      <c r="AG176" s="6">
        <v>49</v>
      </c>
      <c r="AH176" s="6">
        <v>40</v>
      </c>
      <c r="AI176" s="6">
        <v>13</v>
      </c>
      <c r="AJ176" s="6">
        <v>-5</v>
      </c>
      <c r="AK176" s="6">
        <f t="shared" si="72"/>
        <v>386</v>
      </c>
      <c r="AL176" s="6"/>
      <c r="AM176">
        <v>-6</v>
      </c>
      <c r="AN176">
        <v>-10</v>
      </c>
      <c r="AO176">
        <v>-2</v>
      </c>
      <c r="AP176">
        <v>12</v>
      </c>
      <c r="AQ176">
        <v>-7</v>
      </c>
      <c r="AR176">
        <v>-2</v>
      </c>
      <c r="AS176">
        <v>13</v>
      </c>
      <c r="AT176">
        <v>0</v>
      </c>
      <c r="AU176">
        <f t="shared" si="73"/>
        <v>-2</v>
      </c>
      <c r="AV176">
        <f t="shared" si="62"/>
        <v>6</v>
      </c>
      <c r="AW176">
        <f t="shared" si="63"/>
        <v>10</v>
      </c>
      <c r="AX176">
        <f t="shared" si="64"/>
        <v>2</v>
      </c>
      <c r="AY176">
        <f t="shared" si="65"/>
        <v>-12</v>
      </c>
      <c r="AZ176">
        <f t="shared" si="66"/>
        <v>7</v>
      </c>
      <c r="BA176">
        <f t="shared" si="67"/>
        <v>2</v>
      </c>
      <c r="BB176">
        <f t="shared" si="68"/>
        <v>-13</v>
      </c>
      <c r="BC176">
        <f t="shared" si="69"/>
        <v>0</v>
      </c>
      <c r="BD176">
        <f t="shared" si="70"/>
        <v>2</v>
      </c>
      <c r="BF176" s="13">
        <f t="shared" si="74"/>
        <v>388</v>
      </c>
      <c r="BG176" s="145">
        <v>408226.7573333334</v>
      </c>
      <c r="BH176" s="146">
        <f t="shared" si="71"/>
        <v>102056.68933333334</v>
      </c>
      <c r="BI176" s="147">
        <f t="shared" si="75"/>
        <v>2449360.544</v>
      </c>
      <c r="BJ176" s="40">
        <f t="shared" si="76"/>
        <v>612340.136</v>
      </c>
      <c r="BK176" s="38">
        <f t="shared" si="79"/>
        <v>0.8</v>
      </c>
      <c r="BL176" s="39">
        <f t="shared" si="77"/>
        <v>0.2</v>
      </c>
      <c r="BM176" s="150">
        <f t="shared" si="78"/>
        <v>510283.4466666667</v>
      </c>
    </row>
    <row r="177" spans="1:65" ht="12.75">
      <c r="A177" s="3" t="s">
        <v>411</v>
      </c>
      <c r="B177" s="3" t="s">
        <v>410</v>
      </c>
      <c r="C177" s="2" t="s">
        <v>184</v>
      </c>
      <c r="D177" s="3" t="s">
        <v>340</v>
      </c>
      <c r="E177" s="6">
        <v>50971</v>
      </c>
      <c r="F177" s="5">
        <v>6.289778637979884</v>
      </c>
      <c r="G177" s="26">
        <v>313</v>
      </c>
      <c r="H177" s="6">
        <v>919</v>
      </c>
      <c r="I177" s="21">
        <v>100</v>
      </c>
      <c r="K177" s="12">
        <f t="shared" si="54"/>
        <v>0.4284397010064547</v>
      </c>
      <c r="L177" s="12">
        <f t="shared" si="55"/>
        <v>0.15032077063428223</v>
      </c>
      <c r="M177" s="12">
        <f t="shared" si="56"/>
        <v>0.16081693511997017</v>
      </c>
      <c r="N177" s="12">
        <f t="shared" si="57"/>
        <v>0.10794373271075709</v>
      </c>
      <c r="O177" s="12">
        <f t="shared" si="58"/>
        <v>0.07519962331521846</v>
      </c>
      <c r="P177" s="12">
        <f t="shared" si="59"/>
        <v>0.048086166643777836</v>
      </c>
      <c r="Q177" s="12">
        <f t="shared" si="60"/>
        <v>0.02679955268682192</v>
      </c>
      <c r="R177" s="12">
        <f t="shared" si="61"/>
        <v>0.0023935178827176238</v>
      </c>
      <c r="S177" s="6">
        <v>21838</v>
      </c>
      <c r="T177" s="6">
        <v>7662</v>
      </c>
      <c r="U177" s="6">
        <v>8197</v>
      </c>
      <c r="V177" s="6">
        <v>5502</v>
      </c>
      <c r="W177" s="6">
        <v>3833</v>
      </c>
      <c r="X177" s="6">
        <v>2451</v>
      </c>
      <c r="Y177" s="6">
        <v>1366</v>
      </c>
      <c r="Z177" s="6">
        <v>122</v>
      </c>
      <c r="AA177" s="6">
        <v>50971</v>
      </c>
      <c r="AC177" s="6">
        <v>183</v>
      </c>
      <c r="AD177" s="6">
        <v>-38</v>
      </c>
      <c r="AE177" s="6">
        <v>87</v>
      </c>
      <c r="AF177" s="6">
        <v>22</v>
      </c>
      <c r="AG177" s="6">
        <v>17</v>
      </c>
      <c r="AH177" s="6">
        <v>22</v>
      </c>
      <c r="AI177" s="6">
        <v>23</v>
      </c>
      <c r="AJ177" s="6">
        <v>-3</v>
      </c>
      <c r="AK177" s="6">
        <f t="shared" si="72"/>
        <v>313</v>
      </c>
      <c r="AL177" s="6"/>
      <c r="AM177">
        <v>-34</v>
      </c>
      <c r="AN177">
        <v>-15</v>
      </c>
      <c r="AO177">
        <v>0</v>
      </c>
      <c r="AP177">
        <v>3</v>
      </c>
      <c r="AQ177">
        <v>-2</v>
      </c>
      <c r="AR177">
        <v>-10</v>
      </c>
      <c r="AS177">
        <v>-7</v>
      </c>
      <c r="AT177">
        <v>-1</v>
      </c>
      <c r="AU177">
        <f t="shared" si="73"/>
        <v>-66</v>
      </c>
      <c r="AV177">
        <f t="shared" si="62"/>
        <v>34</v>
      </c>
      <c r="AW177">
        <f t="shared" si="63"/>
        <v>15</v>
      </c>
      <c r="AX177">
        <f t="shared" si="64"/>
        <v>0</v>
      </c>
      <c r="AY177">
        <f t="shared" si="65"/>
        <v>-3</v>
      </c>
      <c r="AZ177">
        <f t="shared" si="66"/>
        <v>2</v>
      </c>
      <c r="BA177">
        <f t="shared" si="67"/>
        <v>10</v>
      </c>
      <c r="BB177">
        <f t="shared" si="68"/>
        <v>7</v>
      </c>
      <c r="BC177">
        <f t="shared" si="69"/>
        <v>1</v>
      </c>
      <c r="BD177">
        <f t="shared" si="70"/>
        <v>66</v>
      </c>
      <c r="BF177" s="13">
        <f t="shared" si="74"/>
        <v>379</v>
      </c>
      <c r="BG177" s="145">
        <v>389804.7413333333</v>
      </c>
      <c r="BH177" s="146">
        <f t="shared" si="71"/>
        <v>97451.18533333333</v>
      </c>
      <c r="BI177" s="147">
        <f t="shared" si="75"/>
        <v>2338828.448</v>
      </c>
      <c r="BJ177" s="40">
        <f t="shared" si="76"/>
        <v>584707.112</v>
      </c>
      <c r="BK177" s="38">
        <f t="shared" si="79"/>
        <v>0.8</v>
      </c>
      <c r="BL177" s="39">
        <f t="shared" si="77"/>
        <v>0.2</v>
      </c>
      <c r="BM177" s="150">
        <f t="shared" si="78"/>
        <v>487255.92666666664</v>
      </c>
    </row>
    <row r="178" spans="1:65" ht="12.75">
      <c r="A178" s="3"/>
      <c r="B178" s="3" t="s">
        <v>435</v>
      </c>
      <c r="C178" s="2" t="s">
        <v>185</v>
      </c>
      <c r="D178" s="3" t="s">
        <v>342</v>
      </c>
      <c r="E178" s="6">
        <v>123135</v>
      </c>
      <c r="F178" s="5">
        <v>5.493876805802195</v>
      </c>
      <c r="G178" s="26">
        <v>474</v>
      </c>
      <c r="H178" s="6">
        <v>1700</v>
      </c>
      <c r="I178" s="21">
        <v>160</v>
      </c>
      <c r="K178" s="12">
        <f t="shared" si="54"/>
        <v>0.5790067811751329</v>
      </c>
      <c r="L178" s="12">
        <f t="shared" si="55"/>
        <v>0.14865797701709507</v>
      </c>
      <c r="M178" s="12">
        <f t="shared" si="56"/>
        <v>0.14333049092459496</v>
      </c>
      <c r="N178" s="12">
        <f t="shared" si="57"/>
        <v>0.06702399805091973</v>
      </c>
      <c r="O178" s="12">
        <f t="shared" si="58"/>
        <v>0.03286636618345718</v>
      </c>
      <c r="P178" s="12">
        <f t="shared" si="59"/>
        <v>0.016039306452267837</v>
      </c>
      <c r="Q178" s="12">
        <f t="shared" si="60"/>
        <v>0.012084297722012425</v>
      </c>
      <c r="R178" s="12">
        <f t="shared" si="61"/>
        <v>0.000990782474519836</v>
      </c>
      <c r="S178" s="6">
        <v>71296</v>
      </c>
      <c r="T178" s="6">
        <v>18305</v>
      </c>
      <c r="U178" s="6">
        <v>17649</v>
      </c>
      <c r="V178" s="6">
        <v>8253</v>
      </c>
      <c r="W178" s="6">
        <v>4047</v>
      </c>
      <c r="X178" s="6">
        <v>1975</v>
      </c>
      <c r="Y178" s="6">
        <v>1488</v>
      </c>
      <c r="Z178" s="6">
        <v>122</v>
      </c>
      <c r="AA178" s="6">
        <v>123135</v>
      </c>
      <c r="AC178" s="6">
        <v>27</v>
      </c>
      <c r="AD178" s="6">
        <v>240</v>
      </c>
      <c r="AE178" s="6">
        <v>53</v>
      </c>
      <c r="AF178" s="6">
        <v>53</v>
      </c>
      <c r="AG178" s="6">
        <v>40</v>
      </c>
      <c r="AH178" s="6">
        <v>59</v>
      </c>
      <c r="AI178" s="6">
        <v>-3</v>
      </c>
      <c r="AJ178" s="6">
        <v>5</v>
      </c>
      <c r="AK178" s="6">
        <f t="shared" si="72"/>
        <v>474</v>
      </c>
      <c r="AL178" s="6"/>
      <c r="AM178">
        <v>134</v>
      </c>
      <c r="AN178">
        <v>25</v>
      </c>
      <c r="AO178">
        <v>5</v>
      </c>
      <c r="AP178">
        <v>4</v>
      </c>
      <c r="AQ178">
        <v>12</v>
      </c>
      <c r="AR178">
        <v>3</v>
      </c>
      <c r="AS178">
        <v>-3</v>
      </c>
      <c r="AT178">
        <v>-2</v>
      </c>
      <c r="AU178">
        <f t="shared" si="73"/>
        <v>178</v>
      </c>
      <c r="AV178">
        <f t="shared" si="62"/>
        <v>-134</v>
      </c>
      <c r="AW178">
        <f t="shared" si="63"/>
        <v>-25</v>
      </c>
      <c r="AX178">
        <f t="shared" si="64"/>
        <v>-5</v>
      </c>
      <c r="AY178">
        <f t="shared" si="65"/>
        <v>-4</v>
      </c>
      <c r="AZ178">
        <f t="shared" si="66"/>
        <v>-12</v>
      </c>
      <c r="BA178">
        <f t="shared" si="67"/>
        <v>-3</v>
      </c>
      <c r="BB178">
        <f t="shared" si="68"/>
        <v>3</v>
      </c>
      <c r="BC178">
        <f t="shared" si="69"/>
        <v>2</v>
      </c>
      <c r="BD178">
        <f t="shared" si="70"/>
        <v>-178</v>
      </c>
      <c r="BF178" s="13">
        <f t="shared" si="74"/>
        <v>296</v>
      </c>
      <c r="BG178" s="145">
        <v>455753</v>
      </c>
      <c r="BH178" s="146" t="str">
        <f t="shared" si="71"/>
        <v>0</v>
      </c>
      <c r="BI178" s="147">
        <f t="shared" si="75"/>
        <v>2734518</v>
      </c>
      <c r="BJ178" s="40">
        <f t="shared" si="76"/>
        <v>0</v>
      </c>
      <c r="BK178" s="38" t="str">
        <f t="shared" si="79"/>
        <v>100%</v>
      </c>
      <c r="BL178" s="39" t="str">
        <f t="shared" si="77"/>
        <v>0%</v>
      </c>
      <c r="BM178" s="150">
        <f t="shared" si="78"/>
        <v>455753</v>
      </c>
    </row>
    <row r="179" spans="1:65" ht="12.75">
      <c r="A179" s="3" t="s">
        <v>429</v>
      </c>
      <c r="B179" s="3" t="s">
        <v>421</v>
      </c>
      <c r="C179" s="2" t="s">
        <v>186</v>
      </c>
      <c r="D179" s="3" t="s">
        <v>346</v>
      </c>
      <c r="E179" s="6">
        <v>53833</v>
      </c>
      <c r="F179" s="5">
        <v>5.749486652977413</v>
      </c>
      <c r="G179" s="26">
        <v>189</v>
      </c>
      <c r="H179" s="6">
        <v>778</v>
      </c>
      <c r="I179" s="21">
        <v>90</v>
      </c>
      <c r="K179" s="12">
        <f t="shared" si="54"/>
        <v>0.44064049932197724</v>
      </c>
      <c r="L179" s="12">
        <f t="shared" si="55"/>
        <v>0.1828618133858414</v>
      </c>
      <c r="M179" s="12">
        <f t="shared" si="56"/>
        <v>0.1983727453420764</v>
      </c>
      <c r="N179" s="12">
        <f t="shared" si="57"/>
        <v>0.08095406163505657</v>
      </c>
      <c r="O179" s="12">
        <f t="shared" si="58"/>
        <v>0.04827893671168242</v>
      </c>
      <c r="P179" s="12">
        <f t="shared" si="59"/>
        <v>0.03148626307283636</v>
      </c>
      <c r="Q179" s="12">
        <f t="shared" si="60"/>
        <v>0.016569762041870228</v>
      </c>
      <c r="R179" s="12">
        <f t="shared" si="61"/>
        <v>0.0008359184886593725</v>
      </c>
      <c r="S179" s="6">
        <v>23721</v>
      </c>
      <c r="T179" s="6">
        <v>9844</v>
      </c>
      <c r="U179" s="6">
        <v>10679</v>
      </c>
      <c r="V179" s="6">
        <v>4358</v>
      </c>
      <c r="W179" s="6">
        <v>2599</v>
      </c>
      <c r="X179" s="6">
        <v>1695</v>
      </c>
      <c r="Y179" s="6">
        <v>892</v>
      </c>
      <c r="Z179" s="6">
        <v>45</v>
      </c>
      <c r="AA179" s="6">
        <v>53833</v>
      </c>
      <c r="AC179" s="6">
        <v>-13</v>
      </c>
      <c r="AD179" s="6">
        <v>45</v>
      </c>
      <c r="AE179" s="6">
        <v>47</v>
      </c>
      <c r="AF179" s="6">
        <v>79</v>
      </c>
      <c r="AG179" s="6">
        <v>21</v>
      </c>
      <c r="AH179" s="6">
        <v>3</v>
      </c>
      <c r="AI179" s="6">
        <v>7</v>
      </c>
      <c r="AJ179" s="6">
        <v>0</v>
      </c>
      <c r="AK179" s="6">
        <f t="shared" si="72"/>
        <v>189</v>
      </c>
      <c r="AL179" s="6"/>
      <c r="AM179">
        <v>-181</v>
      </c>
      <c r="AN179">
        <v>-42</v>
      </c>
      <c r="AO179">
        <v>-55</v>
      </c>
      <c r="AP179">
        <v>-12</v>
      </c>
      <c r="AQ179">
        <v>4</v>
      </c>
      <c r="AR179">
        <v>-14</v>
      </c>
      <c r="AS179">
        <v>-1</v>
      </c>
      <c r="AT179">
        <v>-2</v>
      </c>
      <c r="AU179">
        <f t="shared" si="73"/>
        <v>-303</v>
      </c>
      <c r="AV179">
        <f t="shared" si="62"/>
        <v>181</v>
      </c>
      <c r="AW179">
        <f t="shared" si="63"/>
        <v>42</v>
      </c>
      <c r="AX179">
        <f t="shared" si="64"/>
        <v>55</v>
      </c>
      <c r="AY179">
        <f t="shared" si="65"/>
        <v>12</v>
      </c>
      <c r="AZ179">
        <f t="shared" si="66"/>
        <v>-4</v>
      </c>
      <c r="BA179">
        <f t="shared" si="67"/>
        <v>14</v>
      </c>
      <c r="BB179">
        <f t="shared" si="68"/>
        <v>1</v>
      </c>
      <c r="BC179">
        <f t="shared" si="69"/>
        <v>2</v>
      </c>
      <c r="BD179">
        <f t="shared" si="70"/>
        <v>303</v>
      </c>
      <c r="BF179" s="13">
        <f t="shared" si="74"/>
        <v>492</v>
      </c>
      <c r="BG179" s="145">
        <v>488183.424</v>
      </c>
      <c r="BH179" s="146">
        <f t="shared" si="71"/>
        <v>122045.856</v>
      </c>
      <c r="BI179" s="147">
        <f t="shared" si="75"/>
        <v>2929100.5439999998</v>
      </c>
      <c r="BJ179" s="40">
        <f t="shared" si="76"/>
        <v>732275.1359999999</v>
      </c>
      <c r="BK179" s="38">
        <f t="shared" si="79"/>
        <v>0.8</v>
      </c>
      <c r="BL179" s="39">
        <f t="shared" si="77"/>
        <v>0.2</v>
      </c>
      <c r="BM179" s="150">
        <f t="shared" si="78"/>
        <v>610229.28</v>
      </c>
    </row>
    <row r="180" spans="1:65" ht="12.75">
      <c r="A180" s="3"/>
      <c r="B180" s="3" t="s">
        <v>416</v>
      </c>
      <c r="C180" s="2" t="s">
        <v>187</v>
      </c>
      <c r="D180" s="3" t="s">
        <v>341</v>
      </c>
      <c r="E180" s="6">
        <v>103093</v>
      </c>
      <c r="F180" s="5">
        <v>8.332589352141177</v>
      </c>
      <c r="G180" s="26">
        <v>733</v>
      </c>
      <c r="H180" s="6">
        <v>1445</v>
      </c>
      <c r="I180" s="21">
        <v>730</v>
      </c>
      <c r="K180" s="12">
        <f t="shared" si="54"/>
        <v>0.047801499616850804</v>
      </c>
      <c r="L180" s="12">
        <f t="shared" si="55"/>
        <v>0.305219559038926</v>
      </c>
      <c r="M180" s="12">
        <f t="shared" si="56"/>
        <v>0.45441494572861396</v>
      </c>
      <c r="N180" s="12">
        <f t="shared" si="57"/>
        <v>0.15549067346958573</v>
      </c>
      <c r="O180" s="12">
        <f t="shared" si="58"/>
        <v>0.028828339460487133</v>
      </c>
      <c r="P180" s="12">
        <f t="shared" si="59"/>
        <v>0.0069257854558505425</v>
      </c>
      <c r="Q180" s="12">
        <f t="shared" si="60"/>
        <v>0.0010766977389347482</v>
      </c>
      <c r="R180" s="12">
        <f t="shared" si="61"/>
        <v>0.00024249949075106942</v>
      </c>
      <c r="S180" s="6">
        <v>4928</v>
      </c>
      <c r="T180" s="6">
        <v>31466</v>
      </c>
      <c r="U180" s="6">
        <v>46847</v>
      </c>
      <c r="V180" s="6">
        <v>16030</v>
      </c>
      <c r="W180" s="6">
        <v>2972</v>
      </c>
      <c r="X180" s="6">
        <v>714</v>
      </c>
      <c r="Y180" s="6">
        <v>111</v>
      </c>
      <c r="Z180" s="6">
        <v>25</v>
      </c>
      <c r="AA180" s="6">
        <v>103093</v>
      </c>
      <c r="AC180" s="6">
        <v>110</v>
      </c>
      <c r="AD180" s="6">
        <v>80</v>
      </c>
      <c r="AE180" s="6">
        <v>398</v>
      </c>
      <c r="AF180" s="6">
        <v>58</v>
      </c>
      <c r="AG180" s="6">
        <v>74</v>
      </c>
      <c r="AH180" s="6">
        <v>12</v>
      </c>
      <c r="AI180" s="6">
        <v>1</v>
      </c>
      <c r="AJ180" s="6">
        <v>0</v>
      </c>
      <c r="AK180" s="6">
        <f t="shared" si="72"/>
        <v>733</v>
      </c>
      <c r="AL180" s="6"/>
      <c r="AM180">
        <v>-26</v>
      </c>
      <c r="AN180">
        <v>-141</v>
      </c>
      <c r="AO180">
        <v>-191</v>
      </c>
      <c r="AP180">
        <v>-127</v>
      </c>
      <c r="AQ180">
        <v>-17</v>
      </c>
      <c r="AR180">
        <v>2</v>
      </c>
      <c r="AS180">
        <v>-1</v>
      </c>
      <c r="AT180">
        <v>1</v>
      </c>
      <c r="AU180">
        <f t="shared" si="73"/>
        <v>-500</v>
      </c>
      <c r="AV180">
        <f t="shared" si="62"/>
        <v>26</v>
      </c>
      <c r="AW180">
        <f t="shared" si="63"/>
        <v>141</v>
      </c>
      <c r="AX180">
        <f t="shared" si="64"/>
        <v>191</v>
      </c>
      <c r="AY180">
        <f t="shared" si="65"/>
        <v>127</v>
      </c>
      <c r="AZ180">
        <f t="shared" si="66"/>
        <v>17</v>
      </c>
      <c r="BA180">
        <f t="shared" si="67"/>
        <v>-2</v>
      </c>
      <c r="BB180">
        <f t="shared" si="68"/>
        <v>1</v>
      </c>
      <c r="BC180">
        <f t="shared" si="69"/>
        <v>-1</v>
      </c>
      <c r="BD180">
        <f t="shared" si="70"/>
        <v>500</v>
      </c>
      <c r="BF180" s="13">
        <f t="shared" si="74"/>
        <v>1233</v>
      </c>
      <c r="BG180" s="145">
        <v>1580423.4733333334</v>
      </c>
      <c r="BH180" s="146" t="str">
        <f t="shared" si="71"/>
        <v>0</v>
      </c>
      <c r="BI180" s="147">
        <f t="shared" si="75"/>
        <v>9482540.84</v>
      </c>
      <c r="BJ180" s="40">
        <f t="shared" si="76"/>
        <v>0</v>
      </c>
      <c r="BK180" s="38" t="str">
        <f t="shared" si="79"/>
        <v>100%</v>
      </c>
      <c r="BL180" s="39" t="str">
        <f t="shared" si="77"/>
        <v>0%</v>
      </c>
      <c r="BM180" s="150">
        <f t="shared" si="78"/>
        <v>1580423.4733333334</v>
      </c>
    </row>
    <row r="181" spans="1:65" ht="12.75">
      <c r="A181" s="3" t="s">
        <v>436</v>
      </c>
      <c r="B181" s="3" t="s">
        <v>420</v>
      </c>
      <c r="C181" s="2" t="s">
        <v>188</v>
      </c>
      <c r="D181" s="3" t="s">
        <v>345</v>
      </c>
      <c r="E181" s="6">
        <v>43476</v>
      </c>
      <c r="F181" s="5">
        <v>9.992156157416428</v>
      </c>
      <c r="G181" s="26">
        <v>305</v>
      </c>
      <c r="H181" s="6">
        <v>448</v>
      </c>
      <c r="I181" s="21">
        <v>40</v>
      </c>
      <c r="K181" s="12">
        <f t="shared" si="54"/>
        <v>0.22559573097801086</v>
      </c>
      <c r="L181" s="12">
        <f t="shared" si="55"/>
        <v>0.24213359094672923</v>
      </c>
      <c r="M181" s="12">
        <f t="shared" si="56"/>
        <v>0.21266905879105713</v>
      </c>
      <c r="N181" s="12">
        <f t="shared" si="57"/>
        <v>0.17030085564449352</v>
      </c>
      <c r="O181" s="12">
        <f t="shared" si="58"/>
        <v>0.09425890146287606</v>
      </c>
      <c r="P181" s="12">
        <f t="shared" si="59"/>
        <v>0.03995307756003312</v>
      </c>
      <c r="Q181" s="12">
        <f t="shared" si="60"/>
        <v>0.014168736774312265</v>
      </c>
      <c r="R181" s="12">
        <f t="shared" si="61"/>
        <v>0.0009200478424878093</v>
      </c>
      <c r="S181" s="6">
        <v>9808</v>
      </c>
      <c r="T181" s="6">
        <v>10527</v>
      </c>
      <c r="U181" s="6">
        <v>9246</v>
      </c>
      <c r="V181" s="6">
        <v>7404</v>
      </c>
      <c r="W181" s="6">
        <v>4098</v>
      </c>
      <c r="X181" s="6">
        <v>1737</v>
      </c>
      <c r="Y181" s="6">
        <v>616</v>
      </c>
      <c r="Z181" s="6">
        <v>40</v>
      </c>
      <c r="AA181" s="6">
        <v>43476</v>
      </c>
      <c r="AC181" s="6">
        <v>129</v>
      </c>
      <c r="AD181" s="6">
        <v>44</v>
      </c>
      <c r="AE181" s="6">
        <v>78</v>
      </c>
      <c r="AF181" s="6">
        <v>22</v>
      </c>
      <c r="AG181" s="6">
        <v>20</v>
      </c>
      <c r="AH181" s="6">
        <v>5</v>
      </c>
      <c r="AI181" s="6">
        <v>6</v>
      </c>
      <c r="AJ181" s="6">
        <v>1</v>
      </c>
      <c r="AK181" s="6">
        <f t="shared" si="72"/>
        <v>305</v>
      </c>
      <c r="AL181" s="6"/>
      <c r="AM181">
        <v>23</v>
      </c>
      <c r="AN181">
        <v>-18</v>
      </c>
      <c r="AO181">
        <v>-12</v>
      </c>
      <c r="AP181">
        <v>16</v>
      </c>
      <c r="AQ181">
        <v>0</v>
      </c>
      <c r="AR181">
        <v>-11</v>
      </c>
      <c r="AS181">
        <v>0</v>
      </c>
      <c r="AT181">
        <v>-1</v>
      </c>
      <c r="AU181">
        <f t="shared" si="73"/>
        <v>-3</v>
      </c>
      <c r="AV181">
        <f t="shared" si="62"/>
        <v>-23</v>
      </c>
      <c r="AW181">
        <f t="shared" si="63"/>
        <v>18</v>
      </c>
      <c r="AX181">
        <f t="shared" si="64"/>
        <v>12</v>
      </c>
      <c r="AY181">
        <f t="shared" si="65"/>
        <v>-16</v>
      </c>
      <c r="AZ181">
        <f t="shared" si="66"/>
        <v>0</v>
      </c>
      <c r="BA181">
        <f t="shared" si="67"/>
        <v>11</v>
      </c>
      <c r="BB181">
        <f t="shared" si="68"/>
        <v>0</v>
      </c>
      <c r="BC181">
        <f t="shared" si="69"/>
        <v>1</v>
      </c>
      <c r="BD181">
        <f t="shared" si="70"/>
        <v>3</v>
      </c>
      <c r="BF181" s="13">
        <f t="shared" si="74"/>
        <v>308</v>
      </c>
      <c r="BG181" s="145">
        <v>306777.73866666673</v>
      </c>
      <c r="BH181" s="146">
        <f t="shared" si="71"/>
        <v>76694.43466666668</v>
      </c>
      <c r="BI181" s="147">
        <f t="shared" si="75"/>
        <v>1840666.4320000005</v>
      </c>
      <c r="BJ181" s="40">
        <f t="shared" si="76"/>
        <v>460166.6080000001</v>
      </c>
      <c r="BK181" s="38">
        <f t="shared" si="79"/>
        <v>0.8</v>
      </c>
      <c r="BL181" s="39">
        <f t="shared" si="77"/>
        <v>0.2</v>
      </c>
      <c r="BM181" s="150">
        <f t="shared" si="78"/>
        <v>383472.1733333334</v>
      </c>
    </row>
    <row r="182" spans="1:65" ht="12.75">
      <c r="A182" s="3" t="s">
        <v>432</v>
      </c>
      <c r="B182" s="3" t="s">
        <v>420</v>
      </c>
      <c r="C182" s="2" t="s">
        <v>189</v>
      </c>
      <c r="D182" s="3" t="s">
        <v>345</v>
      </c>
      <c r="E182" s="6">
        <v>30107</v>
      </c>
      <c r="F182" s="5">
        <v>9.38097705450754</v>
      </c>
      <c r="G182" s="26">
        <v>220</v>
      </c>
      <c r="H182" s="6">
        <v>317</v>
      </c>
      <c r="I182" s="21">
        <v>60</v>
      </c>
      <c r="K182" s="12">
        <f t="shared" si="54"/>
        <v>0.08512970405553526</v>
      </c>
      <c r="L182" s="12">
        <f t="shared" si="55"/>
        <v>0.19706380575945792</v>
      </c>
      <c r="M182" s="12">
        <f t="shared" si="56"/>
        <v>0.2582788055933836</v>
      </c>
      <c r="N182" s="12">
        <f t="shared" si="57"/>
        <v>0.18580396585511674</v>
      </c>
      <c r="O182" s="12">
        <f t="shared" si="58"/>
        <v>0.13953565615969707</v>
      </c>
      <c r="P182" s="12">
        <f t="shared" si="59"/>
        <v>0.08350217557378682</v>
      </c>
      <c r="Q182" s="12">
        <f t="shared" si="60"/>
        <v>0.04630152456239413</v>
      </c>
      <c r="R182" s="12">
        <f t="shared" si="61"/>
        <v>0.004384362440628425</v>
      </c>
      <c r="S182" s="6">
        <v>2563</v>
      </c>
      <c r="T182" s="6">
        <v>5933</v>
      </c>
      <c r="U182" s="6">
        <v>7776</v>
      </c>
      <c r="V182" s="6">
        <v>5594</v>
      </c>
      <c r="W182" s="6">
        <v>4201</v>
      </c>
      <c r="X182" s="6">
        <v>2514</v>
      </c>
      <c r="Y182" s="6">
        <v>1394</v>
      </c>
      <c r="Z182" s="6">
        <v>132</v>
      </c>
      <c r="AA182" s="6">
        <v>30107</v>
      </c>
      <c r="AC182" s="6">
        <v>25</v>
      </c>
      <c r="AD182" s="6">
        <v>40</v>
      </c>
      <c r="AE182" s="6">
        <v>45</v>
      </c>
      <c r="AF182" s="6">
        <v>57</v>
      </c>
      <c r="AG182" s="6">
        <v>28</v>
      </c>
      <c r="AH182" s="6">
        <v>16</v>
      </c>
      <c r="AI182" s="6">
        <v>9</v>
      </c>
      <c r="AJ182" s="6">
        <v>0</v>
      </c>
      <c r="AK182" s="6">
        <f t="shared" si="72"/>
        <v>220</v>
      </c>
      <c r="AL182" s="6"/>
      <c r="AM182">
        <v>-2</v>
      </c>
      <c r="AN182">
        <v>3</v>
      </c>
      <c r="AO182">
        <v>11</v>
      </c>
      <c r="AP182">
        <v>-11</v>
      </c>
      <c r="AQ182">
        <v>14</v>
      </c>
      <c r="AR182">
        <v>-4</v>
      </c>
      <c r="AS182">
        <v>5</v>
      </c>
      <c r="AT182">
        <v>1</v>
      </c>
      <c r="AU182">
        <f t="shared" si="73"/>
        <v>17</v>
      </c>
      <c r="AV182">
        <f t="shared" si="62"/>
        <v>2</v>
      </c>
      <c r="AW182">
        <f t="shared" si="63"/>
        <v>-3</v>
      </c>
      <c r="AX182">
        <f t="shared" si="64"/>
        <v>-11</v>
      </c>
      <c r="AY182">
        <f t="shared" si="65"/>
        <v>11</v>
      </c>
      <c r="AZ182">
        <f t="shared" si="66"/>
        <v>-14</v>
      </c>
      <c r="BA182">
        <f t="shared" si="67"/>
        <v>4</v>
      </c>
      <c r="BB182">
        <f t="shared" si="68"/>
        <v>-5</v>
      </c>
      <c r="BC182">
        <f t="shared" si="69"/>
        <v>-1</v>
      </c>
      <c r="BD182">
        <f t="shared" si="70"/>
        <v>-17</v>
      </c>
      <c r="BF182" s="13">
        <f t="shared" si="74"/>
        <v>203</v>
      </c>
      <c r="BG182" s="145">
        <v>225285.904</v>
      </c>
      <c r="BH182" s="146">
        <f t="shared" si="71"/>
        <v>56321.476</v>
      </c>
      <c r="BI182" s="147">
        <f t="shared" si="75"/>
        <v>1351715.424</v>
      </c>
      <c r="BJ182" s="40">
        <f t="shared" si="76"/>
        <v>337928.856</v>
      </c>
      <c r="BK182" s="38">
        <f t="shared" si="79"/>
        <v>0.8</v>
      </c>
      <c r="BL182" s="39">
        <f t="shared" si="77"/>
        <v>0.2</v>
      </c>
      <c r="BM182" s="150">
        <f t="shared" si="78"/>
        <v>281607.38</v>
      </c>
    </row>
    <row r="183" spans="1:65" ht="12.75">
      <c r="A183" s="3" t="s">
        <v>409</v>
      </c>
      <c r="B183" s="3" t="s">
        <v>410</v>
      </c>
      <c r="C183" s="2" t="s">
        <v>190</v>
      </c>
      <c r="D183" s="3" t="s">
        <v>340</v>
      </c>
      <c r="E183" s="6">
        <v>44028</v>
      </c>
      <c r="F183" s="5">
        <v>5.526227078986364</v>
      </c>
      <c r="G183" s="26">
        <v>181</v>
      </c>
      <c r="H183" s="6">
        <v>460</v>
      </c>
      <c r="I183" s="21">
        <v>50</v>
      </c>
      <c r="K183" s="12">
        <f t="shared" si="54"/>
        <v>0.4205278459162351</v>
      </c>
      <c r="L183" s="12">
        <f t="shared" si="55"/>
        <v>0.19410375215771783</v>
      </c>
      <c r="M183" s="12">
        <f t="shared" si="56"/>
        <v>0.1656673026256019</v>
      </c>
      <c r="N183" s="12">
        <f t="shared" si="57"/>
        <v>0.10463795766330516</v>
      </c>
      <c r="O183" s="12">
        <f t="shared" si="58"/>
        <v>0.06345961660761333</v>
      </c>
      <c r="P183" s="12">
        <f t="shared" si="59"/>
        <v>0.031479967293540474</v>
      </c>
      <c r="Q183" s="12">
        <f t="shared" si="60"/>
        <v>0.018647224493504134</v>
      </c>
      <c r="R183" s="12">
        <f t="shared" si="61"/>
        <v>0.0014763332424820568</v>
      </c>
      <c r="S183" s="6">
        <v>18515</v>
      </c>
      <c r="T183" s="6">
        <v>8546</v>
      </c>
      <c r="U183" s="6">
        <v>7294</v>
      </c>
      <c r="V183" s="6">
        <v>4607</v>
      </c>
      <c r="W183" s="6">
        <v>2794</v>
      </c>
      <c r="X183" s="6">
        <v>1386</v>
      </c>
      <c r="Y183" s="6">
        <v>821</v>
      </c>
      <c r="Z183" s="6">
        <v>65</v>
      </c>
      <c r="AA183" s="6">
        <v>44028</v>
      </c>
      <c r="AC183" s="6">
        <v>72</v>
      </c>
      <c r="AD183" s="6">
        <v>18</v>
      </c>
      <c r="AE183" s="6">
        <v>31</v>
      </c>
      <c r="AF183" s="6">
        <v>18</v>
      </c>
      <c r="AG183" s="6">
        <v>30</v>
      </c>
      <c r="AH183" s="6">
        <v>12</v>
      </c>
      <c r="AI183" s="6">
        <v>0</v>
      </c>
      <c r="AJ183" s="6">
        <v>0</v>
      </c>
      <c r="AK183" s="6">
        <f t="shared" si="72"/>
        <v>181</v>
      </c>
      <c r="AL183" s="6"/>
      <c r="AM183">
        <v>8</v>
      </c>
      <c r="AN183">
        <v>0</v>
      </c>
      <c r="AO183">
        <v>0</v>
      </c>
      <c r="AP183">
        <v>11</v>
      </c>
      <c r="AQ183">
        <v>-3</v>
      </c>
      <c r="AR183">
        <v>2</v>
      </c>
      <c r="AS183">
        <v>3</v>
      </c>
      <c r="AT183">
        <v>0</v>
      </c>
      <c r="AU183">
        <f t="shared" si="73"/>
        <v>21</v>
      </c>
      <c r="AV183">
        <f t="shared" si="62"/>
        <v>-8</v>
      </c>
      <c r="AW183">
        <f t="shared" si="63"/>
        <v>0</v>
      </c>
      <c r="AX183">
        <f t="shared" si="64"/>
        <v>0</v>
      </c>
      <c r="AY183">
        <f t="shared" si="65"/>
        <v>-11</v>
      </c>
      <c r="AZ183">
        <f t="shared" si="66"/>
        <v>3</v>
      </c>
      <c r="BA183">
        <f t="shared" si="67"/>
        <v>-2</v>
      </c>
      <c r="BB183">
        <f t="shared" si="68"/>
        <v>-3</v>
      </c>
      <c r="BC183">
        <f t="shared" si="69"/>
        <v>0</v>
      </c>
      <c r="BD183">
        <f t="shared" si="70"/>
        <v>-21</v>
      </c>
      <c r="BF183" s="13">
        <f t="shared" si="74"/>
        <v>160</v>
      </c>
      <c r="BG183" s="145">
        <v>162344.016</v>
      </c>
      <c r="BH183" s="146">
        <f t="shared" si="71"/>
        <v>40586.004</v>
      </c>
      <c r="BI183" s="147">
        <f t="shared" si="75"/>
        <v>974064.096</v>
      </c>
      <c r="BJ183" s="40">
        <f t="shared" si="76"/>
        <v>243516.024</v>
      </c>
      <c r="BK183" s="38">
        <f t="shared" si="79"/>
        <v>0.8</v>
      </c>
      <c r="BL183" s="39">
        <f t="shared" si="77"/>
        <v>0.2</v>
      </c>
      <c r="BM183" s="150">
        <f t="shared" si="78"/>
        <v>202930.02000000002</v>
      </c>
    </row>
    <row r="184" spans="1:65" ht="12.75">
      <c r="A184" s="3"/>
      <c r="B184" s="3" t="s">
        <v>417</v>
      </c>
      <c r="C184" s="2" t="s">
        <v>191</v>
      </c>
      <c r="D184" s="3" t="s">
        <v>347</v>
      </c>
      <c r="E184" s="6">
        <v>71407</v>
      </c>
      <c r="F184" s="5">
        <v>4.7912388774811765</v>
      </c>
      <c r="G184" s="26">
        <v>350</v>
      </c>
      <c r="H184" s="6">
        <v>1001</v>
      </c>
      <c r="I184" s="21">
        <v>160</v>
      </c>
      <c r="K184" s="12">
        <f t="shared" si="54"/>
        <v>0.5420476984049183</v>
      </c>
      <c r="L184" s="12">
        <f t="shared" si="55"/>
        <v>0.23364656126150096</v>
      </c>
      <c r="M184" s="12">
        <f t="shared" si="56"/>
        <v>0.11820969932919742</v>
      </c>
      <c r="N184" s="12">
        <f t="shared" si="57"/>
        <v>0.0647415519486885</v>
      </c>
      <c r="O184" s="12">
        <f t="shared" si="58"/>
        <v>0.025249625386866835</v>
      </c>
      <c r="P184" s="12">
        <f t="shared" si="59"/>
        <v>0.009508871679247133</v>
      </c>
      <c r="Q184" s="12">
        <f t="shared" si="60"/>
        <v>0.005951797442827734</v>
      </c>
      <c r="R184" s="12">
        <f t="shared" si="61"/>
        <v>0.0006441945467531194</v>
      </c>
      <c r="S184" s="6">
        <v>38706</v>
      </c>
      <c r="T184" s="6">
        <v>16684</v>
      </c>
      <c r="U184" s="6">
        <v>8441</v>
      </c>
      <c r="V184" s="6">
        <v>4623</v>
      </c>
      <c r="W184" s="6">
        <v>1803</v>
      </c>
      <c r="X184" s="6">
        <v>679</v>
      </c>
      <c r="Y184" s="6">
        <v>425</v>
      </c>
      <c r="Z184" s="6">
        <v>46</v>
      </c>
      <c r="AA184" s="6">
        <v>71407</v>
      </c>
      <c r="AC184" s="6">
        <v>90</v>
      </c>
      <c r="AD184" s="6">
        <v>106</v>
      </c>
      <c r="AE184" s="6">
        <v>53</v>
      </c>
      <c r="AF184" s="6">
        <v>59</v>
      </c>
      <c r="AG184" s="6">
        <v>15</v>
      </c>
      <c r="AH184" s="6">
        <v>20</v>
      </c>
      <c r="AI184" s="6">
        <v>8</v>
      </c>
      <c r="AJ184" s="6">
        <v>-1</v>
      </c>
      <c r="AK184" s="6">
        <f t="shared" si="72"/>
        <v>350</v>
      </c>
      <c r="AL184" s="6"/>
      <c r="AM184">
        <v>37</v>
      </c>
      <c r="AN184">
        <v>21</v>
      </c>
      <c r="AO184">
        <v>-3</v>
      </c>
      <c r="AP184">
        <v>0</v>
      </c>
      <c r="AQ184">
        <v>3</v>
      </c>
      <c r="AR184">
        <v>4</v>
      </c>
      <c r="AS184">
        <v>-3</v>
      </c>
      <c r="AT184">
        <v>-1</v>
      </c>
      <c r="AU184">
        <f t="shared" si="73"/>
        <v>58</v>
      </c>
      <c r="AV184">
        <f t="shared" si="62"/>
        <v>-37</v>
      </c>
      <c r="AW184">
        <f t="shared" si="63"/>
        <v>-21</v>
      </c>
      <c r="AX184">
        <f t="shared" si="64"/>
        <v>3</v>
      </c>
      <c r="AY184">
        <f t="shared" si="65"/>
        <v>0</v>
      </c>
      <c r="AZ184">
        <f t="shared" si="66"/>
        <v>-3</v>
      </c>
      <c r="BA184">
        <f t="shared" si="67"/>
        <v>-4</v>
      </c>
      <c r="BB184">
        <f t="shared" si="68"/>
        <v>3</v>
      </c>
      <c r="BC184">
        <f t="shared" si="69"/>
        <v>1</v>
      </c>
      <c r="BD184">
        <f t="shared" si="70"/>
        <v>-58</v>
      </c>
      <c r="BF184" s="13">
        <f t="shared" si="74"/>
        <v>292</v>
      </c>
      <c r="BG184" s="145">
        <v>383312.26</v>
      </c>
      <c r="BH184" s="146" t="str">
        <f t="shared" si="71"/>
        <v>0</v>
      </c>
      <c r="BI184" s="147">
        <f t="shared" si="75"/>
        <v>2299873.56</v>
      </c>
      <c r="BJ184" s="40">
        <f t="shared" si="76"/>
        <v>0</v>
      </c>
      <c r="BK184" s="38" t="str">
        <f t="shared" si="79"/>
        <v>100%</v>
      </c>
      <c r="BL184" s="39" t="str">
        <f t="shared" si="77"/>
        <v>0%</v>
      </c>
      <c r="BM184" s="150">
        <f t="shared" si="78"/>
        <v>383312.26</v>
      </c>
    </row>
    <row r="185" spans="1:65" ht="12.75">
      <c r="A185" s="3" t="s">
        <v>426</v>
      </c>
      <c r="B185" s="3" t="s">
        <v>415</v>
      </c>
      <c r="C185" s="2" t="s">
        <v>192</v>
      </c>
      <c r="D185" s="3" t="s">
        <v>339</v>
      </c>
      <c r="E185" s="6">
        <v>54930</v>
      </c>
      <c r="F185" s="5">
        <v>8.907655377852329</v>
      </c>
      <c r="G185" s="26">
        <v>480</v>
      </c>
      <c r="H185" s="6">
        <v>483</v>
      </c>
      <c r="I185" s="21">
        <v>180</v>
      </c>
      <c r="K185" s="12">
        <f t="shared" si="54"/>
        <v>0.058019297287456764</v>
      </c>
      <c r="L185" s="12">
        <f t="shared" si="55"/>
        <v>0.15432368468960495</v>
      </c>
      <c r="M185" s="12">
        <f t="shared" si="56"/>
        <v>0.3475514290915711</v>
      </c>
      <c r="N185" s="12">
        <f t="shared" si="57"/>
        <v>0.17498634625887494</v>
      </c>
      <c r="O185" s="12">
        <f t="shared" si="58"/>
        <v>0.12383032951028582</v>
      </c>
      <c r="P185" s="12">
        <f t="shared" si="59"/>
        <v>0.07941015838339704</v>
      </c>
      <c r="Q185" s="12">
        <f t="shared" si="60"/>
        <v>0.05628982341161478</v>
      </c>
      <c r="R185" s="12">
        <f t="shared" si="61"/>
        <v>0.005588931367194612</v>
      </c>
      <c r="S185" s="6">
        <v>3187</v>
      </c>
      <c r="T185" s="6">
        <v>8477</v>
      </c>
      <c r="U185" s="6">
        <v>19091</v>
      </c>
      <c r="V185" s="6">
        <v>9612</v>
      </c>
      <c r="W185" s="6">
        <v>6802</v>
      </c>
      <c r="X185" s="6">
        <v>4362</v>
      </c>
      <c r="Y185" s="6">
        <v>3092</v>
      </c>
      <c r="Z185" s="6">
        <v>307</v>
      </c>
      <c r="AA185" s="6">
        <v>54930</v>
      </c>
      <c r="AC185" s="6">
        <v>22</v>
      </c>
      <c r="AD185" s="6">
        <v>122</v>
      </c>
      <c r="AE185" s="6">
        <v>195</v>
      </c>
      <c r="AF185" s="6">
        <v>51</v>
      </c>
      <c r="AG185" s="6">
        <v>43</v>
      </c>
      <c r="AH185" s="6">
        <v>21</v>
      </c>
      <c r="AI185" s="6">
        <v>24</v>
      </c>
      <c r="AJ185" s="6">
        <v>2</v>
      </c>
      <c r="AK185" s="6">
        <f t="shared" si="72"/>
        <v>480</v>
      </c>
      <c r="AL185" s="6"/>
      <c r="AM185">
        <v>20</v>
      </c>
      <c r="AN185">
        <v>-4</v>
      </c>
      <c r="AO185">
        <v>-22</v>
      </c>
      <c r="AP185">
        <v>-7</v>
      </c>
      <c r="AQ185">
        <v>12</v>
      </c>
      <c r="AR185">
        <v>-3</v>
      </c>
      <c r="AS185">
        <v>-9</v>
      </c>
      <c r="AT185">
        <v>1</v>
      </c>
      <c r="AU185">
        <f t="shared" si="73"/>
        <v>-12</v>
      </c>
      <c r="AV185">
        <f t="shared" si="62"/>
        <v>-20</v>
      </c>
      <c r="AW185">
        <f t="shared" si="63"/>
        <v>4</v>
      </c>
      <c r="AX185">
        <f t="shared" si="64"/>
        <v>22</v>
      </c>
      <c r="AY185">
        <f t="shared" si="65"/>
        <v>7</v>
      </c>
      <c r="AZ185">
        <f t="shared" si="66"/>
        <v>-12</v>
      </c>
      <c r="BA185">
        <f t="shared" si="67"/>
        <v>3</v>
      </c>
      <c r="BB185">
        <f t="shared" si="68"/>
        <v>9</v>
      </c>
      <c r="BC185">
        <f t="shared" si="69"/>
        <v>-1</v>
      </c>
      <c r="BD185">
        <f t="shared" si="70"/>
        <v>12</v>
      </c>
      <c r="BF185" s="13">
        <f t="shared" si="74"/>
        <v>492</v>
      </c>
      <c r="BG185" s="145">
        <v>552404.6186666666</v>
      </c>
      <c r="BH185" s="146">
        <f t="shared" si="71"/>
        <v>138101.15466666664</v>
      </c>
      <c r="BI185" s="147">
        <f t="shared" si="75"/>
        <v>3314427.7119999994</v>
      </c>
      <c r="BJ185" s="40">
        <f t="shared" si="76"/>
        <v>828606.9279999998</v>
      </c>
      <c r="BK185" s="38">
        <f t="shared" si="79"/>
        <v>0.8</v>
      </c>
      <c r="BL185" s="39">
        <f t="shared" si="77"/>
        <v>0.2</v>
      </c>
      <c r="BM185" s="150">
        <f t="shared" si="78"/>
        <v>690505.7733333332</v>
      </c>
    </row>
    <row r="186" spans="1:65" ht="12.75">
      <c r="A186" s="3" t="s">
        <v>423</v>
      </c>
      <c r="B186" s="3" t="s">
        <v>410</v>
      </c>
      <c r="C186" s="2" t="s">
        <v>193</v>
      </c>
      <c r="D186" s="3" t="s">
        <v>340</v>
      </c>
      <c r="E186" s="6">
        <v>47209</v>
      </c>
      <c r="F186" s="5">
        <v>7.3928236357342785</v>
      </c>
      <c r="G186" s="26">
        <v>479</v>
      </c>
      <c r="H186" s="6">
        <v>515</v>
      </c>
      <c r="I186" s="21">
        <v>110</v>
      </c>
      <c r="K186" s="12">
        <f t="shared" si="54"/>
        <v>0.26658052489991313</v>
      </c>
      <c r="L186" s="12">
        <f t="shared" si="55"/>
        <v>0.2501641636128704</v>
      </c>
      <c r="M186" s="12">
        <f t="shared" si="56"/>
        <v>0.2571755385625622</v>
      </c>
      <c r="N186" s="12">
        <f t="shared" si="57"/>
        <v>0.1243618801499714</v>
      </c>
      <c r="O186" s="12">
        <f t="shared" si="58"/>
        <v>0.06257281450570866</v>
      </c>
      <c r="P186" s="12">
        <f t="shared" si="59"/>
        <v>0.0291469846851236</v>
      </c>
      <c r="Q186" s="12">
        <f t="shared" si="60"/>
        <v>0.00876951428752992</v>
      </c>
      <c r="R186" s="12">
        <f t="shared" si="61"/>
        <v>0.0012285792963206167</v>
      </c>
      <c r="S186" s="6">
        <v>12585</v>
      </c>
      <c r="T186" s="6">
        <v>11810</v>
      </c>
      <c r="U186" s="6">
        <v>12141</v>
      </c>
      <c r="V186" s="6">
        <v>5871</v>
      </c>
      <c r="W186" s="6">
        <v>2954</v>
      </c>
      <c r="X186" s="6">
        <v>1376</v>
      </c>
      <c r="Y186" s="6">
        <v>414</v>
      </c>
      <c r="Z186" s="6">
        <v>58</v>
      </c>
      <c r="AA186" s="6">
        <v>47209</v>
      </c>
      <c r="AC186" s="6">
        <v>93</v>
      </c>
      <c r="AD186" s="6">
        <v>144</v>
      </c>
      <c r="AE186" s="6">
        <v>101</v>
      </c>
      <c r="AF186" s="6">
        <v>88</v>
      </c>
      <c r="AG186" s="6">
        <v>40</v>
      </c>
      <c r="AH186" s="6">
        <v>17</v>
      </c>
      <c r="AI186" s="6">
        <v>-3</v>
      </c>
      <c r="AJ186" s="6">
        <v>-1</v>
      </c>
      <c r="AK186" s="6">
        <f t="shared" si="72"/>
        <v>479</v>
      </c>
      <c r="AL186" s="6"/>
      <c r="AM186">
        <v>-25</v>
      </c>
      <c r="AN186">
        <v>6</v>
      </c>
      <c r="AO186">
        <v>-4</v>
      </c>
      <c r="AP186">
        <v>-8</v>
      </c>
      <c r="AQ186">
        <v>-2</v>
      </c>
      <c r="AR186">
        <v>-6</v>
      </c>
      <c r="AS186">
        <v>1</v>
      </c>
      <c r="AT186">
        <v>-1</v>
      </c>
      <c r="AU186">
        <f t="shared" si="73"/>
        <v>-39</v>
      </c>
      <c r="AV186">
        <f t="shared" si="62"/>
        <v>25</v>
      </c>
      <c r="AW186">
        <f t="shared" si="63"/>
        <v>-6</v>
      </c>
      <c r="AX186">
        <f t="shared" si="64"/>
        <v>4</v>
      </c>
      <c r="AY186">
        <f t="shared" si="65"/>
        <v>8</v>
      </c>
      <c r="AZ186">
        <f t="shared" si="66"/>
        <v>2</v>
      </c>
      <c r="BA186">
        <f t="shared" si="67"/>
        <v>6</v>
      </c>
      <c r="BB186">
        <f t="shared" si="68"/>
        <v>-1</v>
      </c>
      <c r="BC186">
        <f t="shared" si="69"/>
        <v>1</v>
      </c>
      <c r="BD186">
        <f t="shared" si="70"/>
        <v>39</v>
      </c>
      <c r="BF186" s="13">
        <f t="shared" si="74"/>
        <v>518</v>
      </c>
      <c r="BG186" s="145">
        <v>521829.1893333333</v>
      </c>
      <c r="BH186" s="146">
        <f t="shared" si="71"/>
        <v>130457.29733333332</v>
      </c>
      <c r="BI186" s="147">
        <f t="shared" si="75"/>
        <v>3130975.136</v>
      </c>
      <c r="BJ186" s="40">
        <f t="shared" si="76"/>
        <v>782743.784</v>
      </c>
      <c r="BK186" s="38">
        <f t="shared" si="79"/>
        <v>0.8</v>
      </c>
      <c r="BL186" s="39">
        <f t="shared" si="77"/>
        <v>0.2</v>
      </c>
      <c r="BM186" s="150">
        <f t="shared" si="78"/>
        <v>652286.4866666666</v>
      </c>
    </row>
    <row r="187" spans="1:65" ht="12.75">
      <c r="A187" s="3"/>
      <c r="B187" s="3" t="s">
        <v>417</v>
      </c>
      <c r="C187" s="2" t="s">
        <v>194</v>
      </c>
      <c r="D187" s="3" t="s">
        <v>347</v>
      </c>
      <c r="E187" s="6">
        <v>72611</v>
      </c>
      <c r="F187" s="5">
        <v>4.764283947087472</v>
      </c>
      <c r="G187" s="26">
        <v>260</v>
      </c>
      <c r="H187" s="6">
        <v>735</v>
      </c>
      <c r="I187" s="21">
        <v>100</v>
      </c>
      <c r="K187" s="12">
        <f t="shared" si="54"/>
        <v>0.48151106581647407</v>
      </c>
      <c r="L187" s="12">
        <f t="shared" si="55"/>
        <v>0.19900566029940367</v>
      </c>
      <c r="M187" s="12">
        <f t="shared" si="56"/>
        <v>0.14886174271115946</v>
      </c>
      <c r="N187" s="12">
        <f t="shared" si="57"/>
        <v>0.0978639600060597</v>
      </c>
      <c r="O187" s="12">
        <f t="shared" si="58"/>
        <v>0.0472793378413739</v>
      </c>
      <c r="P187" s="12">
        <f t="shared" si="59"/>
        <v>0.018771260552808804</v>
      </c>
      <c r="Q187" s="12">
        <f t="shared" si="60"/>
        <v>0.006362672322375398</v>
      </c>
      <c r="R187" s="12">
        <f t="shared" si="61"/>
        <v>0.0003443004503449891</v>
      </c>
      <c r="S187" s="6">
        <v>34963</v>
      </c>
      <c r="T187" s="6">
        <v>14450</v>
      </c>
      <c r="U187" s="6">
        <v>10809</v>
      </c>
      <c r="V187" s="6">
        <v>7106</v>
      </c>
      <c r="W187" s="6">
        <v>3433</v>
      </c>
      <c r="X187" s="6">
        <v>1363</v>
      </c>
      <c r="Y187" s="6">
        <v>462</v>
      </c>
      <c r="Z187" s="6">
        <v>25</v>
      </c>
      <c r="AA187" s="6">
        <v>72611</v>
      </c>
      <c r="AC187" s="6">
        <v>-4</v>
      </c>
      <c r="AD187" s="6">
        <v>114</v>
      </c>
      <c r="AE187" s="6">
        <v>62</v>
      </c>
      <c r="AF187" s="6">
        <v>26</v>
      </c>
      <c r="AG187" s="6">
        <v>28</v>
      </c>
      <c r="AH187" s="6">
        <v>31</v>
      </c>
      <c r="AI187" s="6">
        <v>3</v>
      </c>
      <c r="AJ187" s="6">
        <v>0</v>
      </c>
      <c r="AK187" s="6">
        <f t="shared" si="72"/>
        <v>260</v>
      </c>
      <c r="AL187" s="6"/>
      <c r="AM187">
        <v>-85</v>
      </c>
      <c r="AN187">
        <v>-22</v>
      </c>
      <c r="AO187">
        <v>-20</v>
      </c>
      <c r="AP187">
        <v>-3</v>
      </c>
      <c r="AQ187">
        <v>3</v>
      </c>
      <c r="AR187">
        <v>-8</v>
      </c>
      <c r="AS187">
        <v>-3</v>
      </c>
      <c r="AT187">
        <v>-1</v>
      </c>
      <c r="AU187">
        <f t="shared" si="73"/>
        <v>-139</v>
      </c>
      <c r="AV187">
        <f t="shared" si="62"/>
        <v>85</v>
      </c>
      <c r="AW187">
        <f t="shared" si="63"/>
        <v>22</v>
      </c>
      <c r="AX187">
        <f t="shared" si="64"/>
        <v>20</v>
      </c>
      <c r="AY187">
        <f t="shared" si="65"/>
        <v>3</v>
      </c>
      <c r="AZ187">
        <f t="shared" si="66"/>
        <v>-3</v>
      </c>
      <c r="BA187">
        <f t="shared" si="67"/>
        <v>8</v>
      </c>
      <c r="BB187">
        <f t="shared" si="68"/>
        <v>3</v>
      </c>
      <c r="BC187">
        <f t="shared" si="69"/>
        <v>1</v>
      </c>
      <c r="BD187">
        <f t="shared" si="70"/>
        <v>139</v>
      </c>
      <c r="BF187" s="13">
        <f t="shared" si="74"/>
        <v>399</v>
      </c>
      <c r="BG187" s="145">
        <v>518918.7666666667</v>
      </c>
      <c r="BH187" s="146" t="str">
        <f t="shared" si="71"/>
        <v>0</v>
      </c>
      <c r="BI187" s="147">
        <f t="shared" si="75"/>
        <v>3113512.6000000006</v>
      </c>
      <c r="BJ187" s="40">
        <f t="shared" si="76"/>
        <v>0</v>
      </c>
      <c r="BK187" s="38" t="str">
        <f t="shared" si="79"/>
        <v>100%</v>
      </c>
      <c r="BL187" s="39" t="str">
        <f t="shared" si="77"/>
        <v>0%</v>
      </c>
      <c r="BM187" s="150">
        <f t="shared" si="78"/>
        <v>518918.7666666667</v>
      </c>
    </row>
    <row r="188" spans="1:65" ht="12.75">
      <c r="A188" s="3" t="s">
        <v>424</v>
      </c>
      <c r="B188" s="3" t="s">
        <v>415</v>
      </c>
      <c r="C188" s="2" t="s">
        <v>195</v>
      </c>
      <c r="D188" s="3" t="s">
        <v>339</v>
      </c>
      <c r="E188" s="6">
        <v>52382</v>
      </c>
      <c r="F188" s="5">
        <v>8.144636208859799</v>
      </c>
      <c r="G188" s="26">
        <v>219</v>
      </c>
      <c r="H188" s="6">
        <v>828</v>
      </c>
      <c r="I188" s="21">
        <v>50</v>
      </c>
      <c r="K188" s="12">
        <f t="shared" si="54"/>
        <v>0.21274483601237065</v>
      </c>
      <c r="L188" s="12">
        <f t="shared" si="55"/>
        <v>0.2668855713794815</v>
      </c>
      <c r="M188" s="12">
        <f t="shared" si="56"/>
        <v>0.2112557748845023</v>
      </c>
      <c r="N188" s="12">
        <f t="shared" si="57"/>
        <v>0.16244129662861287</v>
      </c>
      <c r="O188" s="12">
        <f t="shared" si="58"/>
        <v>0.08670917490741094</v>
      </c>
      <c r="P188" s="12">
        <f t="shared" si="59"/>
        <v>0.03972738727043641</v>
      </c>
      <c r="Q188" s="12">
        <f t="shared" si="60"/>
        <v>0.01867053568019549</v>
      </c>
      <c r="R188" s="12">
        <f t="shared" si="61"/>
        <v>0.0015654232369898056</v>
      </c>
      <c r="S188" s="6">
        <v>11144</v>
      </c>
      <c r="T188" s="6">
        <v>13980</v>
      </c>
      <c r="U188" s="6">
        <v>11066</v>
      </c>
      <c r="V188" s="6">
        <v>8509</v>
      </c>
      <c r="W188" s="6">
        <v>4542</v>
      </c>
      <c r="X188" s="6">
        <v>2081</v>
      </c>
      <c r="Y188" s="6">
        <v>978</v>
      </c>
      <c r="Z188" s="6">
        <v>82</v>
      </c>
      <c r="AA188" s="6">
        <v>52382</v>
      </c>
      <c r="AC188" s="6">
        <v>63</v>
      </c>
      <c r="AD188" s="6">
        <v>47</v>
      </c>
      <c r="AE188" s="6">
        <v>50</v>
      </c>
      <c r="AF188" s="6">
        <v>29</v>
      </c>
      <c r="AG188" s="6">
        <v>45</v>
      </c>
      <c r="AH188" s="6">
        <v>-8</v>
      </c>
      <c r="AI188" s="6">
        <v>-8</v>
      </c>
      <c r="AJ188" s="6">
        <v>1</v>
      </c>
      <c r="AK188" s="6">
        <f t="shared" si="72"/>
        <v>219</v>
      </c>
      <c r="AL188" s="6"/>
      <c r="AM188">
        <v>-13</v>
      </c>
      <c r="AN188">
        <v>-95</v>
      </c>
      <c r="AO188">
        <v>-29</v>
      </c>
      <c r="AP188">
        <v>-3</v>
      </c>
      <c r="AQ188">
        <v>4</v>
      </c>
      <c r="AR188">
        <v>-8</v>
      </c>
      <c r="AS188">
        <v>-1</v>
      </c>
      <c r="AT188">
        <v>0</v>
      </c>
      <c r="AU188">
        <f t="shared" si="73"/>
        <v>-145</v>
      </c>
      <c r="AV188">
        <f t="shared" si="62"/>
        <v>13</v>
      </c>
      <c r="AW188">
        <f t="shared" si="63"/>
        <v>95</v>
      </c>
      <c r="AX188">
        <f t="shared" si="64"/>
        <v>29</v>
      </c>
      <c r="AY188">
        <f t="shared" si="65"/>
        <v>3</v>
      </c>
      <c r="AZ188">
        <f t="shared" si="66"/>
        <v>-4</v>
      </c>
      <c r="BA188">
        <f t="shared" si="67"/>
        <v>8</v>
      </c>
      <c r="BB188">
        <f t="shared" si="68"/>
        <v>1</v>
      </c>
      <c r="BC188">
        <f t="shared" si="69"/>
        <v>0</v>
      </c>
      <c r="BD188">
        <f t="shared" si="70"/>
        <v>145</v>
      </c>
      <c r="BF188" s="13">
        <f t="shared" si="74"/>
        <v>364</v>
      </c>
      <c r="BG188" s="145">
        <v>349762.4426666667</v>
      </c>
      <c r="BH188" s="146">
        <f t="shared" si="71"/>
        <v>87440.61066666667</v>
      </c>
      <c r="BI188" s="147">
        <f t="shared" si="75"/>
        <v>2098574.6560000004</v>
      </c>
      <c r="BJ188" s="40">
        <f t="shared" si="76"/>
        <v>524643.6640000001</v>
      </c>
      <c r="BK188" s="38">
        <f t="shared" si="79"/>
        <v>0.8</v>
      </c>
      <c r="BL188" s="39">
        <f t="shared" si="77"/>
        <v>0.2</v>
      </c>
      <c r="BM188" s="150">
        <f t="shared" si="78"/>
        <v>437203.05333333334</v>
      </c>
    </row>
    <row r="189" spans="1:65" ht="12.75">
      <c r="A189" s="3"/>
      <c r="B189" s="3" t="s">
        <v>420</v>
      </c>
      <c r="C189" s="2" t="s">
        <v>196</v>
      </c>
      <c r="D189" s="3" t="s">
        <v>345</v>
      </c>
      <c r="E189" s="6">
        <v>90860</v>
      </c>
      <c r="F189" s="5">
        <v>7.89606625374797</v>
      </c>
      <c r="G189" s="26">
        <v>912</v>
      </c>
      <c r="H189" s="6">
        <v>607</v>
      </c>
      <c r="I189" s="21">
        <v>240</v>
      </c>
      <c r="K189" s="12">
        <f t="shared" si="54"/>
        <v>0.1368038740920097</v>
      </c>
      <c r="L189" s="12">
        <f t="shared" si="55"/>
        <v>0.2189522342064715</v>
      </c>
      <c r="M189" s="12">
        <f t="shared" si="56"/>
        <v>0.23164208672683248</v>
      </c>
      <c r="N189" s="12">
        <f t="shared" si="57"/>
        <v>0.17701959057891262</v>
      </c>
      <c r="O189" s="12">
        <f t="shared" si="58"/>
        <v>0.13092670041822585</v>
      </c>
      <c r="P189" s="12">
        <f t="shared" si="59"/>
        <v>0.06655293858683689</v>
      </c>
      <c r="Q189" s="12">
        <f t="shared" si="60"/>
        <v>0.03530706581554039</v>
      </c>
      <c r="R189" s="12">
        <f t="shared" si="61"/>
        <v>0.002795509575170592</v>
      </c>
      <c r="S189" s="6">
        <v>12430</v>
      </c>
      <c r="T189" s="6">
        <v>19894</v>
      </c>
      <c r="U189" s="6">
        <v>21047</v>
      </c>
      <c r="V189" s="6">
        <v>16084</v>
      </c>
      <c r="W189" s="6">
        <v>11896</v>
      </c>
      <c r="X189" s="6">
        <v>6047</v>
      </c>
      <c r="Y189" s="6">
        <v>3208</v>
      </c>
      <c r="Z189" s="6">
        <v>254</v>
      </c>
      <c r="AA189" s="6">
        <v>90860</v>
      </c>
      <c r="AC189" s="6">
        <v>116</v>
      </c>
      <c r="AD189" s="6">
        <v>179</v>
      </c>
      <c r="AE189" s="6">
        <v>286</v>
      </c>
      <c r="AF189" s="6">
        <v>160</v>
      </c>
      <c r="AG189" s="6">
        <v>125</v>
      </c>
      <c r="AH189" s="6">
        <v>35</v>
      </c>
      <c r="AI189" s="6">
        <v>7</v>
      </c>
      <c r="AJ189" s="6">
        <v>4</v>
      </c>
      <c r="AK189" s="6">
        <f t="shared" si="72"/>
        <v>912</v>
      </c>
      <c r="AL189" s="6"/>
      <c r="AM189">
        <v>0</v>
      </c>
      <c r="AN189">
        <v>25</v>
      </c>
      <c r="AO189">
        <v>25</v>
      </c>
      <c r="AP189">
        <v>18</v>
      </c>
      <c r="AQ189">
        <v>3</v>
      </c>
      <c r="AR189">
        <v>-2</v>
      </c>
      <c r="AS189">
        <v>1</v>
      </c>
      <c r="AT189">
        <v>-2</v>
      </c>
      <c r="AU189">
        <f t="shared" si="73"/>
        <v>68</v>
      </c>
      <c r="AV189">
        <f t="shared" si="62"/>
        <v>0</v>
      </c>
      <c r="AW189">
        <f t="shared" si="63"/>
        <v>-25</v>
      </c>
      <c r="AX189">
        <f t="shared" si="64"/>
        <v>-25</v>
      </c>
      <c r="AY189">
        <f t="shared" si="65"/>
        <v>-18</v>
      </c>
      <c r="AZ189">
        <f t="shared" si="66"/>
        <v>-3</v>
      </c>
      <c r="BA189">
        <f t="shared" si="67"/>
        <v>2</v>
      </c>
      <c r="BB189">
        <f t="shared" si="68"/>
        <v>-1</v>
      </c>
      <c r="BC189">
        <f t="shared" si="69"/>
        <v>2</v>
      </c>
      <c r="BD189">
        <f t="shared" si="70"/>
        <v>-68</v>
      </c>
      <c r="BF189" s="13">
        <f t="shared" si="74"/>
        <v>844</v>
      </c>
      <c r="BG189" s="145">
        <v>1145139.38</v>
      </c>
      <c r="BH189" s="146" t="str">
        <f t="shared" si="71"/>
        <v>0</v>
      </c>
      <c r="BI189" s="147">
        <f t="shared" si="75"/>
        <v>6870836.279999999</v>
      </c>
      <c r="BJ189" s="40">
        <f t="shared" si="76"/>
        <v>0</v>
      </c>
      <c r="BK189" s="38" t="str">
        <f t="shared" si="79"/>
        <v>100%</v>
      </c>
      <c r="BL189" s="39" t="str">
        <f t="shared" si="77"/>
        <v>0%</v>
      </c>
      <c r="BM189" s="150">
        <f t="shared" si="78"/>
        <v>1145139.38</v>
      </c>
    </row>
    <row r="190" spans="1:65" ht="12.75">
      <c r="A190" s="3"/>
      <c r="B190" s="3" t="s">
        <v>435</v>
      </c>
      <c r="C190" s="2" t="s">
        <v>197</v>
      </c>
      <c r="D190" s="3" t="s">
        <v>342</v>
      </c>
      <c r="E190" s="6">
        <v>94000</v>
      </c>
      <c r="F190" s="5">
        <v>5.332761573329595</v>
      </c>
      <c r="G190" s="26">
        <v>452</v>
      </c>
      <c r="H190" s="6">
        <v>1193</v>
      </c>
      <c r="I190" s="21">
        <v>200</v>
      </c>
      <c r="K190" s="12">
        <f t="shared" si="54"/>
        <v>0.5263510638297872</v>
      </c>
      <c r="L190" s="12">
        <f t="shared" si="55"/>
        <v>0.15575531914893617</v>
      </c>
      <c r="M190" s="12">
        <f t="shared" si="56"/>
        <v>0.19324468085106383</v>
      </c>
      <c r="N190" s="12">
        <f t="shared" si="57"/>
        <v>0.07660638297872341</v>
      </c>
      <c r="O190" s="12">
        <f t="shared" si="58"/>
        <v>0.0330531914893617</v>
      </c>
      <c r="P190" s="12">
        <f t="shared" si="59"/>
        <v>0.01097872340425532</v>
      </c>
      <c r="Q190" s="12">
        <f t="shared" si="60"/>
        <v>0.0036063829787234044</v>
      </c>
      <c r="R190" s="12">
        <f t="shared" si="61"/>
        <v>0.0004042553191489362</v>
      </c>
      <c r="S190" s="6">
        <v>49477</v>
      </c>
      <c r="T190" s="6">
        <v>14641</v>
      </c>
      <c r="U190" s="6">
        <v>18165</v>
      </c>
      <c r="V190" s="6">
        <v>7201</v>
      </c>
      <c r="W190" s="6">
        <v>3107</v>
      </c>
      <c r="X190" s="6">
        <v>1032</v>
      </c>
      <c r="Y190" s="6">
        <v>339</v>
      </c>
      <c r="Z190" s="6">
        <v>38</v>
      </c>
      <c r="AA190" s="6">
        <v>94000</v>
      </c>
      <c r="AC190" s="6">
        <v>119</v>
      </c>
      <c r="AD190" s="6">
        <v>221</v>
      </c>
      <c r="AE190" s="6">
        <v>86</v>
      </c>
      <c r="AF190" s="6">
        <v>9</v>
      </c>
      <c r="AG190" s="6">
        <v>17</v>
      </c>
      <c r="AH190" s="6">
        <v>-1</v>
      </c>
      <c r="AI190" s="6">
        <v>0</v>
      </c>
      <c r="AJ190" s="6">
        <v>1</v>
      </c>
      <c r="AK190" s="6">
        <f t="shared" si="72"/>
        <v>452</v>
      </c>
      <c r="AL190" s="6"/>
      <c r="AM190">
        <v>-6</v>
      </c>
      <c r="AN190">
        <v>-7</v>
      </c>
      <c r="AO190">
        <v>0</v>
      </c>
      <c r="AP190">
        <v>-5</v>
      </c>
      <c r="AQ190">
        <v>0</v>
      </c>
      <c r="AR190">
        <v>3</v>
      </c>
      <c r="AS190">
        <v>3</v>
      </c>
      <c r="AT190">
        <v>2</v>
      </c>
      <c r="AU190">
        <f t="shared" si="73"/>
        <v>-10</v>
      </c>
      <c r="AV190">
        <f t="shared" si="62"/>
        <v>6</v>
      </c>
      <c r="AW190">
        <f t="shared" si="63"/>
        <v>7</v>
      </c>
      <c r="AX190">
        <f t="shared" si="64"/>
        <v>0</v>
      </c>
      <c r="AY190">
        <f t="shared" si="65"/>
        <v>5</v>
      </c>
      <c r="AZ190">
        <f t="shared" si="66"/>
        <v>0</v>
      </c>
      <c r="BA190">
        <f t="shared" si="67"/>
        <v>-3</v>
      </c>
      <c r="BB190">
        <f t="shared" si="68"/>
        <v>-3</v>
      </c>
      <c r="BC190">
        <f t="shared" si="69"/>
        <v>-2</v>
      </c>
      <c r="BD190">
        <f t="shared" si="70"/>
        <v>10</v>
      </c>
      <c r="BF190" s="13">
        <f t="shared" si="74"/>
        <v>462</v>
      </c>
      <c r="BG190" s="145">
        <v>516839.8933333335</v>
      </c>
      <c r="BH190" s="146" t="str">
        <f t="shared" si="71"/>
        <v>0</v>
      </c>
      <c r="BI190" s="147">
        <f t="shared" si="75"/>
        <v>3101039.360000001</v>
      </c>
      <c r="BJ190" s="40">
        <f t="shared" si="76"/>
        <v>0</v>
      </c>
      <c r="BK190" s="38" t="str">
        <f t="shared" si="79"/>
        <v>100%</v>
      </c>
      <c r="BL190" s="39" t="str">
        <f t="shared" si="77"/>
        <v>0%</v>
      </c>
      <c r="BM190" s="150">
        <f t="shared" si="78"/>
        <v>516839.8933333335</v>
      </c>
    </row>
    <row r="191" spans="1:65" s="3" customFormat="1" ht="12.75">
      <c r="A191" s="3" t="s">
        <v>440</v>
      </c>
      <c r="B191" s="3" t="s">
        <v>421</v>
      </c>
      <c r="C191" s="30" t="s">
        <v>198</v>
      </c>
      <c r="D191" s="3" t="s">
        <v>346</v>
      </c>
      <c r="E191" s="31">
        <v>26784</v>
      </c>
      <c r="F191" s="32">
        <v>6.018113348820206</v>
      </c>
      <c r="G191" s="26">
        <v>95</v>
      </c>
      <c r="H191" s="31">
        <v>421</v>
      </c>
      <c r="I191" s="21">
        <v>20</v>
      </c>
      <c r="K191" s="12">
        <f t="shared" si="54"/>
        <v>0.239247311827957</v>
      </c>
      <c r="L191" s="12">
        <f t="shared" si="55"/>
        <v>0.2548909796893668</v>
      </c>
      <c r="M191" s="12">
        <f t="shared" si="56"/>
        <v>0.21557646356033452</v>
      </c>
      <c r="N191" s="12">
        <f t="shared" si="57"/>
        <v>0.13784348864994025</v>
      </c>
      <c r="O191" s="12">
        <f t="shared" si="58"/>
        <v>0.0798611111111111</v>
      </c>
      <c r="P191" s="12">
        <f t="shared" si="59"/>
        <v>0.044242831541218636</v>
      </c>
      <c r="Q191" s="12">
        <f t="shared" si="60"/>
        <v>0.025761648745519714</v>
      </c>
      <c r="R191" s="12">
        <f t="shared" si="61"/>
        <v>0.0025761648745519714</v>
      </c>
      <c r="S191" s="31">
        <v>6408</v>
      </c>
      <c r="T191" s="31">
        <v>6827</v>
      </c>
      <c r="U191" s="31">
        <v>5774</v>
      </c>
      <c r="V191" s="31">
        <v>3692</v>
      </c>
      <c r="W191" s="31">
        <v>2139</v>
      </c>
      <c r="X191" s="31">
        <v>1185</v>
      </c>
      <c r="Y191" s="31">
        <v>690</v>
      </c>
      <c r="Z191" s="31">
        <v>69</v>
      </c>
      <c r="AA191" s="31">
        <v>26784</v>
      </c>
      <c r="AC191" s="31">
        <v>36</v>
      </c>
      <c r="AD191" s="31">
        <v>18</v>
      </c>
      <c r="AE191" s="31">
        <v>32</v>
      </c>
      <c r="AF191" s="31">
        <v>13</v>
      </c>
      <c r="AG191" s="31">
        <v>-10</v>
      </c>
      <c r="AH191" s="31">
        <v>4</v>
      </c>
      <c r="AI191" s="31">
        <v>3</v>
      </c>
      <c r="AJ191" s="31">
        <v>-1</v>
      </c>
      <c r="AK191" s="31">
        <f t="shared" si="72"/>
        <v>95</v>
      </c>
      <c r="AL191" s="6"/>
      <c r="AM191" s="3">
        <v>3</v>
      </c>
      <c r="AN191" s="3">
        <v>-5</v>
      </c>
      <c r="AO191" s="3">
        <v>-1</v>
      </c>
      <c r="AP191" s="3">
        <v>-8</v>
      </c>
      <c r="AQ191" s="3">
        <v>-3</v>
      </c>
      <c r="AR191" s="3">
        <v>2</v>
      </c>
      <c r="AS191" s="3">
        <v>4</v>
      </c>
      <c r="AT191" s="3">
        <v>0</v>
      </c>
      <c r="AU191" s="3">
        <f t="shared" si="73"/>
        <v>-8</v>
      </c>
      <c r="AV191" s="3">
        <f t="shared" si="62"/>
        <v>-3</v>
      </c>
      <c r="AW191" s="3">
        <f t="shared" si="63"/>
        <v>5</v>
      </c>
      <c r="AX191" s="3">
        <f t="shared" si="64"/>
        <v>1</v>
      </c>
      <c r="AY191" s="3">
        <f t="shared" si="65"/>
        <v>8</v>
      </c>
      <c r="AZ191" s="3">
        <f t="shared" si="66"/>
        <v>3</v>
      </c>
      <c r="BA191" s="3">
        <f t="shared" si="67"/>
        <v>-2</v>
      </c>
      <c r="BB191" s="3">
        <f t="shared" si="68"/>
        <v>-4</v>
      </c>
      <c r="BC191" s="3">
        <f t="shared" si="69"/>
        <v>0</v>
      </c>
      <c r="BD191" s="3">
        <f t="shared" si="70"/>
        <v>8</v>
      </c>
      <c r="BF191" s="13">
        <f t="shared" si="74"/>
        <v>103</v>
      </c>
      <c r="BG191" s="145">
        <v>93133.52533333332</v>
      </c>
      <c r="BH191" s="146">
        <f t="shared" si="71"/>
        <v>23283.38133333333</v>
      </c>
      <c r="BI191" s="147">
        <f t="shared" si="75"/>
        <v>558801.152</v>
      </c>
      <c r="BJ191" s="40">
        <f t="shared" si="76"/>
        <v>139700.288</v>
      </c>
      <c r="BK191" s="38">
        <f t="shared" si="79"/>
        <v>0.8</v>
      </c>
      <c r="BL191" s="39">
        <f t="shared" si="77"/>
        <v>0.2</v>
      </c>
      <c r="BM191" s="150">
        <f t="shared" si="78"/>
        <v>116416.90666666665</v>
      </c>
    </row>
    <row r="192" spans="1:65" ht="12.75">
      <c r="A192" s="3" t="s">
        <v>422</v>
      </c>
      <c r="B192" s="3" t="s">
        <v>410</v>
      </c>
      <c r="C192" s="2" t="s">
        <v>199</v>
      </c>
      <c r="D192" s="3" t="s">
        <v>340</v>
      </c>
      <c r="E192" s="6">
        <v>40130</v>
      </c>
      <c r="F192" s="5">
        <v>6.32432238394687</v>
      </c>
      <c r="G192" s="26">
        <v>261</v>
      </c>
      <c r="H192" s="6">
        <v>498</v>
      </c>
      <c r="I192" s="21">
        <v>100</v>
      </c>
      <c r="K192" s="12">
        <f t="shared" si="54"/>
        <v>0.2440817343633192</v>
      </c>
      <c r="L192" s="12">
        <f t="shared" si="55"/>
        <v>0.31198604535260405</v>
      </c>
      <c r="M192" s="12">
        <f t="shared" si="56"/>
        <v>0.16865188138549714</v>
      </c>
      <c r="N192" s="12">
        <f t="shared" si="57"/>
        <v>0.13668078744081735</v>
      </c>
      <c r="O192" s="12">
        <f t="shared" si="58"/>
        <v>0.08310490904560179</v>
      </c>
      <c r="P192" s="12">
        <f t="shared" si="59"/>
        <v>0.03301769249937703</v>
      </c>
      <c r="Q192" s="12">
        <f t="shared" si="60"/>
        <v>0.021280837278843757</v>
      </c>
      <c r="R192" s="12">
        <f t="shared" si="61"/>
        <v>0.001196112633939696</v>
      </c>
      <c r="S192" s="6">
        <v>9795</v>
      </c>
      <c r="T192" s="6">
        <v>12520</v>
      </c>
      <c r="U192" s="6">
        <v>6768</v>
      </c>
      <c r="V192" s="6">
        <v>5485</v>
      </c>
      <c r="W192" s="6">
        <v>3335</v>
      </c>
      <c r="X192" s="6">
        <v>1325</v>
      </c>
      <c r="Y192" s="6">
        <v>854</v>
      </c>
      <c r="Z192" s="6">
        <v>48</v>
      </c>
      <c r="AA192" s="6">
        <v>40130</v>
      </c>
      <c r="AC192" s="6">
        <v>51</v>
      </c>
      <c r="AD192" s="6">
        <v>137</v>
      </c>
      <c r="AE192" s="6">
        <v>46</v>
      </c>
      <c r="AF192" s="6">
        <v>12</v>
      </c>
      <c r="AG192" s="6">
        <v>14</v>
      </c>
      <c r="AH192" s="6">
        <v>3</v>
      </c>
      <c r="AI192" s="6">
        <v>-2</v>
      </c>
      <c r="AJ192" s="6">
        <v>0</v>
      </c>
      <c r="AK192" s="6">
        <f t="shared" si="72"/>
        <v>261</v>
      </c>
      <c r="AL192" s="6"/>
      <c r="AM192">
        <v>50</v>
      </c>
      <c r="AN192">
        <v>5</v>
      </c>
      <c r="AO192">
        <v>-2</v>
      </c>
      <c r="AP192">
        <v>2</v>
      </c>
      <c r="AQ192">
        <v>-1</v>
      </c>
      <c r="AR192">
        <v>-9</v>
      </c>
      <c r="AS192">
        <v>-4</v>
      </c>
      <c r="AT192">
        <v>-1</v>
      </c>
      <c r="AU192">
        <f t="shared" si="73"/>
        <v>40</v>
      </c>
      <c r="AV192">
        <f t="shared" si="62"/>
        <v>-50</v>
      </c>
      <c r="AW192">
        <f t="shared" si="63"/>
        <v>-5</v>
      </c>
      <c r="AX192">
        <f t="shared" si="64"/>
        <v>2</v>
      </c>
      <c r="AY192">
        <f t="shared" si="65"/>
        <v>-2</v>
      </c>
      <c r="AZ192">
        <f t="shared" si="66"/>
        <v>1</v>
      </c>
      <c r="BA192">
        <f t="shared" si="67"/>
        <v>9</v>
      </c>
      <c r="BB192">
        <f t="shared" si="68"/>
        <v>4</v>
      </c>
      <c r="BC192">
        <f t="shared" si="69"/>
        <v>1</v>
      </c>
      <c r="BD192">
        <f t="shared" si="70"/>
        <v>-40</v>
      </c>
      <c r="BF192" s="13">
        <f t="shared" si="74"/>
        <v>221</v>
      </c>
      <c r="BG192" s="145">
        <v>226821.07200000001</v>
      </c>
      <c r="BH192" s="146">
        <f t="shared" si="71"/>
        <v>56705.268000000004</v>
      </c>
      <c r="BI192" s="147">
        <f t="shared" si="75"/>
        <v>1360926.432</v>
      </c>
      <c r="BJ192" s="40">
        <f t="shared" si="76"/>
        <v>340231.608</v>
      </c>
      <c r="BK192" s="38">
        <f t="shared" si="79"/>
        <v>0.8</v>
      </c>
      <c r="BL192" s="39">
        <f t="shared" si="77"/>
        <v>0.2</v>
      </c>
      <c r="BM192" s="150">
        <f t="shared" si="78"/>
        <v>283526.34</v>
      </c>
    </row>
    <row r="193" spans="1:65" ht="12.75">
      <c r="A193" s="3" t="s">
        <v>433</v>
      </c>
      <c r="B193" s="3" t="s">
        <v>410</v>
      </c>
      <c r="C193" s="2" t="s">
        <v>200</v>
      </c>
      <c r="D193" s="3" t="s">
        <v>340</v>
      </c>
      <c r="E193" s="6">
        <v>91834</v>
      </c>
      <c r="F193" s="5">
        <v>5.918589201594395</v>
      </c>
      <c r="G193" s="26">
        <v>720</v>
      </c>
      <c r="H193" s="6">
        <v>1031</v>
      </c>
      <c r="I193" s="21">
        <v>430</v>
      </c>
      <c r="K193" s="12">
        <f t="shared" si="54"/>
        <v>0.3277326480388527</v>
      </c>
      <c r="L193" s="12">
        <f t="shared" si="55"/>
        <v>0.22750833024805628</v>
      </c>
      <c r="M193" s="12">
        <f t="shared" si="56"/>
        <v>0.23890933641135093</v>
      </c>
      <c r="N193" s="12">
        <f t="shared" si="57"/>
        <v>0.11007905568743602</v>
      </c>
      <c r="O193" s="12">
        <f t="shared" si="58"/>
        <v>0.05739704248970969</v>
      </c>
      <c r="P193" s="12">
        <f t="shared" si="59"/>
        <v>0.024860073611080863</v>
      </c>
      <c r="Q193" s="12">
        <f t="shared" si="60"/>
        <v>0.012685933314458697</v>
      </c>
      <c r="R193" s="12">
        <f t="shared" si="61"/>
        <v>0.0008275801990548163</v>
      </c>
      <c r="S193" s="6">
        <v>30097</v>
      </c>
      <c r="T193" s="6">
        <v>20893</v>
      </c>
      <c r="U193" s="6">
        <v>21940</v>
      </c>
      <c r="V193" s="6">
        <v>10109</v>
      </c>
      <c r="W193" s="6">
        <v>5271</v>
      </c>
      <c r="X193" s="6">
        <v>2283</v>
      </c>
      <c r="Y193" s="6">
        <v>1165</v>
      </c>
      <c r="Z193" s="6">
        <v>76</v>
      </c>
      <c r="AA193" s="6">
        <v>91834</v>
      </c>
      <c r="AC193" s="6">
        <v>119</v>
      </c>
      <c r="AD193" s="6">
        <v>129</v>
      </c>
      <c r="AE193" s="6">
        <v>260</v>
      </c>
      <c r="AF193" s="6">
        <v>145</v>
      </c>
      <c r="AG193" s="6">
        <v>25</v>
      </c>
      <c r="AH193" s="6">
        <v>33</v>
      </c>
      <c r="AI193" s="6">
        <v>9</v>
      </c>
      <c r="AJ193" s="6">
        <v>0</v>
      </c>
      <c r="AK193" s="6">
        <f t="shared" si="72"/>
        <v>720</v>
      </c>
      <c r="AL193" s="6"/>
      <c r="AM193">
        <v>-20</v>
      </c>
      <c r="AN193">
        <v>-25</v>
      </c>
      <c r="AO193">
        <v>-35</v>
      </c>
      <c r="AP193">
        <v>-39</v>
      </c>
      <c r="AQ193">
        <v>-8</v>
      </c>
      <c r="AR193">
        <v>0</v>
      </c>
      <c r="AS193">
        <v>-3</v>
      </c>
      <c r="AT193">
        <v>2</v>
      </c>
      <c r="AU193">
        <f t="shared" si="73"/>
        <v>-128</v>
      </c>
      <c r="AV193">
        <f t="shared" si="62"/>
        <v>20</v>
      </c>
      <c r="AW193">
        <f t="shared" si="63"/>
        <v>25</v>
      </c>
      <c r="AX193">
        <f t="shared" si="64"/>
        <v>35</v>
      </c>
      <c r="AY193">
        <f t="shared" si="65"/>
        <v>39</v>
      </c>
      <c r="AZ193">
        <f t="shared" si="66"/>
        <v>8</v>
      </c>
      <c r="BA193">
        <f t="shared" si="67"/>
        <v>0</v>
      </c>
      <c r="BB193">
        <f t="shared" si="68"/>
        <v>3</v>
      </c>
      <c r="BC193">
        <f t="shared" si="69"/>
        <v>-2</v>
      </c>
      <c r="BD193">
        <f t="shared" si="70"/>
        <v>128</v>
      </c>
      <c r="BF193" s="13">
        <f t="shared" si="74"/>
        <v>848</v>
      </c>
      <c r="BG193" s="145">
        <v>878116.0960000001</v>
      </c>
      <c r="BH193" s="146">
        <f t="shared" si="71"/>
        <v>219529.02400000003</v>
      </c>
      <c r="BI193" s="147">
        <f t="shared" si="75"/>
        <v>5268696.576000001</v>
      </c>
      <c r="BJ193" s="40">
        <f t="shared" si="76"/>
        <v>1317174.1440000003</v>
      </c>
      <c r="BK193" s="38">
        <f t="shared" si="79"/>
        <v>0.8</v>
      </c>
      <c r="BL193" s="39">
        <f t="shared" si="77"/>
        <v>0.2</v>
      </c>
      <c r="BM193" s="150">
        <f t="shared" si="78"/>
        <v>1097645.12</v>
      </c>
    </row>
    <row r="194" spans="1:65" ht="12.75">
      <c r="A194" s="3"/>
      <c r="B194" s="3" t="s">
        <v>435</v>
      </c>
      <c r="C194" s="2" t="s">
        <v>201</v>
      </c>
      <c r="D194" s="3" t="s">
        <v>342</v>
      </c>
      <c r="E194" s="6">
        <v>146109</v>
      </c>
      <c r="F194" s="5">
        <v>5.605513465033398</v>
      </c>
      <c r="G194" s="26">
        <v>502</v>
      </c>
      <c r="H194" s="6">
        <v>2411</v>
      </c>
      <c r="I194" s="21">
        <v>190</v>
      </c>
      <c r="K194" s="12">
        <f t="shared" si="54"/>
        <v>0.47794454824822563</v>
      </c>
      <c r="L194" s="12">
        <f t="shared" si="55"/>
        <v>0.15534977311459253</v>
      </c>
      <c r="M194" s="12">
        <f t="shared" si="56"/>
        <v>0.12646038231731105</v>
      </c>
      <c r="N194" s="12">
        <f t="shared" si="57"/>
        <v>0.10148587698225298</v>
      </c>
      <c r="O194" s="12">
        <f t="shared" si="58"/>
        <v>0.0665804296792121</v>
      </c>
      <c r="P194" s="12">
        <f t="shared" si="59"/>
        <v>0.042789971870315996</v>
      </c>
      <c r="Q194" s="12">
        <f t="shared" si="60"/>
        <v>0.02615170865586651</v>
      </c>
      <c r="R194" s="12">
        <f t="shared" si="61"/>
        <v>0.003237309132223203</v>
      </c>
      <c r="S194" s="6">
        <v>69832</v>
      </c>
      <c r="T194" s="6">
        <v>22698</v>
      </c>
      <c r="U194" s="6">
        <v>18477</v>
      </c>
      <c r="V194" s="6">
        <v>14828</v>
      </c>
      <c r="W194" s="6">
        <v>9728</v>
      </c>
      <c r="X194" s="6">
        <v>6252</v>
      </c>
      <c r="Y194" s="6">
        <v>3821</v>
      </c>
      <c r="Z194" s="6">
        <v>473</v>
      </c>
      <c r="AA194" s="6">
        <v>146109</v>
      </c>
      <c r="AC194" s="6">
        <v>197</v>
      </c>
      <c r="AD194" s="6">
        <v>65</v>
      </c>
      <c r="AE194" s="6">
        <v>122</v>
      </c>
      <c r="AF194" s="6">
        <v>4</v>
      </c>
      <c r="AG194" s="6">
        <v>52</v>
      </c>
      <c r="AH194" s="6">
        <v>37</v>
      </c>
      <c r="AI194" s="6">
        <v>16</v>
      </c>
      <c r="AJ194" s="6">
        <v>9</v>
      </c>
      <c r="AK194" s="6">
        <f t="shared" si="72"/>
        <v>502</v>
      </c>
      <c r="AL194" s="6"/>
      <c r="AM194">
        <v>-36</v>
      </c>
      <c r="AN194">
        <v>-39</v>
      </c>
      <c r="AO194">
        <v>-54</v>
      </c>
      <c r="AP194">
        <v>-52</v>
      </c>
      <c r="AQ194">
        <v>0</v>
      </c>
      <c r="AR194">
        <v>-14</v>
      </c>
      <c r="AS194">
        <v>-19</v>
      </c>
      <c r="AT194">
        <v>-3</v>
      </c>
      <c r="AU194">
        <f t="shared" si="73"/>
        <v>-217</v>
      </c>
      <c r="AV194">
        <f t="shared" si="62"/>
        <v>36</v>
      </c>
      <c r="AW194">
        <f t="shared" si="63"/>
        <v>39</v>
      </c>
      <c r="AX194">
        <f t="shared" si="64"/>
        <v>54</v>
      </c>
      <c r="AY194">
        <f t="shared" si="65"/>
        <v>52</v>
      </c>
      <c r="AZ194">
        <f t="shared" si="66"/>
        <v>0</v>
      </c>
      <c r="BA194">
        <f t="shared" si="67"/>
        <v>14</v>
      </c>
      <c r="BB194">
        <f t="shared" si="68"/>
        <v>19</v>
      </c>
      <c r="BC194">
        <f t="shared" si="69"/>
        <v>3</v>
      </c>
      <c r="BD194">
        <f t="shared" si="70"/>
        <v>217</v>
      </c>
      <c r="BF194" s="13">
        <f t="shared" si="74"/>
        <v>719</v>
      </c>
      <c r="BG194" s="145">
        <v>961718.7866666667</v>
      </c>
      <c r="BH194" s="146" t="str">
        <f t="shared" si="71"/>
        <v>0</v>
      </c>
      <c r="BI194" s="147">
        <f t="shared" si="75"/>
        <v>5770312.720000001</v>
      </c>
      <c r="BJ194" s="40">
        <f t="shared" si="76"/>
        <v>0</v>
      </c>
      <c r="BK194" s="38" t="str">
        <f t="shared" si="79"/>
        <v>100%</v>
      </c>
      <c r="BL194" s="39" t="str">
        <f t="shared" si="77"/>
        <v>0%</v>
      </c>
      <c r="BM194" s="150">
        <f t="shared" si="78"/>
        <v>961718.7866666667</v>
      </c>
    </row>
    <row r="195" spans="1:65" ht="12.75">
      <c r="A195" s="3" t="s">
        <v>424</v>
      </c>
      <c r="B195" s="3" t="s">
        <v>415</v>
      </c>
      <c r="C195" s="2" t="s">
        <v>202</v>
      </c>
      <c r="D195" s="3" t="s">
        <v>339</v>
      </c>
      <c r="E195" s="6">
        <v>63258</v>
      </c>
      <c r="F195" s="5">
        <v>6.632439330092115</v>
      </c>
      <c r="G195" s="26">
        <v>631</v>
      </c>
      <c r="H195" s="6">
        <v>517</v>
      </c>
      <c r="I195" s="21">
        <v>220</v>
      </c>
      <c r="K195" s="12">
        <f t="shared" si="54"/>
        <v>0.41773372537860826</v>
      </c>
      <c r="L195" s="12">
        <f t="shared" si="55"/>
        <v>0.3484460463498688</v>
      </c>
      <c r="M195" s="12">
        <f t="shared" si="56"/>
        <v>0.12377881058522243</v>
      </c>
      <c r="N195" s="12">
        <f t="shared" si="57"/>
        <v>0.05324227765658099</v>
      </c>
      <c r="O195" s="12">
        <f t="shared" si="58"/>
        <v>0.03316576559486547</v>
      </c>
      <c r="P195" s="12">
        <f t="shared" si="59"/>
        <v>0.012741471434443074</v>
      </c>
      <c r="Q195" s="12">
        <f t="shared" si="60"/>
        <v>0.009832748427076416</v>
      </c>
      <c r="R195" s="12">
        <f t="shared" si="61"/>
        <v>0.001059154573334598</v>
      </c>
      <c r="S195" s="6">
        <v>26425</v>
      </c>
      <c r="T195" s="6">
        <v>22042</v>
      </c>
      <c r="U195" s="6">
        <v>7830</v>
      </c>
      <c r="V195" s="6">
        <v>3368</v>
      </c>
      <c r="W195" s="6">
        <v>2098</v>
      </c>
      <c r="X195" s="6">
        <v>806</v>
      </c>
      <c r="Y195" s="6">
        <v>622</v>
      </c>
      <c r="Z195" s="6">
        <v>67</v>
      </c>
      <c r="AA195" s="6">
        <v>63258</v>
      </c>
      <c r="AC195" s="6">
        <v>187</v>
      </c>
      <c r="AD195" s="6">
        <v>143</v>
      </c>
      <c r="AE195" s="6">
        <v>197</v>
      </c>
      <c r="AF195" s="6">
        <v>51</v>
      </c>
      <c r="AG195" s="6">
        <v>33</v>
      </c>
      <c r="AH195" s="6">
        <v>19</v>
      </c>
      <c r="AI195" s="6">
        <v>2</v>
      </c>
      <c r="AJ195" s="6">
        <v>-1</v>
      </c>
      <c r="AK195" s="6">
        <f t="shared" si="72"/>
        <v>631</v>
      </c>
      <c r="AL195" s="6"/>
      <c r="AM195">
        <v>-32</v>
      </c>
      <c r="AN195">
        <v>-15</v>
      </c>
      <c r="AO195">
        <v>-1</v>
      </c>
      <c r="AP195">
        <v>-10</v>
      </c>
      <c r="AQ195">
        <v>-6</v>
      </c>
      <c r="AR195">
        <v>-6</v>
      </c>
      <c r="AS195">
        <v>3</v>
      </c>
      <c r="AT195">
        <v>0</v>
      </c>
      <c r="AU195">
        <f t="shared" si="73"/>
        <v>-67</v>
      </c>
      <c r="AV195">
        <f t="shared" si="62"/>
        <v>32</v>
      </c>
      <c r="AW195">
        <f t="shared" si="63"/>
        <v>15</v>
      </c>
      <c r="AX195">
        <f t="shared" si="64"/>
        <v>1</v>
      </c>
      <c r="AY195">
        <f t="shared" si="65"/>
        <v>10</v>
      </c>
      <c r="AZ195">
        <f t="shared" si="66"/>
        <v>6</v>
      </c>
      <c r="BA195">
        <f t="shared" si="67"/>
        <v>6</v>
      </c>
      <c r="BB195">
        <f t="shared" si="68"/>
        <v>-3</v>
      </c>
      <c r="BC195">
        <f t="shared" si="69"/>
        <v>0</v>
      </c>
      <c r="BD195">
        <f t="shared" si="70"/>
        <v>67</v>
      </c>
      <c r="BF195" s="13">
        <f t="shared" si="74"/>
        <v>698</v>
      </c>
      <c r="BG195" s="145">
        <v>674706.336</v>
      </c>
      <c r="BH195" s="146">
        <f t="shared" si="71"/>
        <v>168676.584</v>
      </c>
      <c r="BI195" s="147">
        <f t="shared" si="75"/>
        <v>4048238.016</v>
      </c>
      <c r="BJ195" s="40">
        <f t="shared" si="76"/>
        <v>1012059.504</v>
      </c>
      <c r="BK195" s="38">
        <f t="shared" si="79"/>
        <v>0.8</v>
      </c>
      <c r="BL195" s="39">
        <f t="shared" si="77"/>
        <v>0.2</v>
      </c>
      <c r="BM195" s="150">
        <f t="shared" si="78"/>
        <v>843382.92</v>
      </c>
    </row>
    <row r="196" spans="1:65" ht="12.75">
      <c r="A196" s="3"/>
      <c r="B196" s="3" t="s">
        <v>410</v>
      </c>
      <c r="C196" s="2" t="s">
        <v>203</v>
      </c>
      <c r="D196" s="3" t="s">
        <v>340</v>
      </c>
      <c r="E196" s="6">
        <v>131629</v>
      </c>
      <c r="F196" s="5">
        <v>4.160265306061804</v>
      </c>
      <c r="G196" s="26">
        <v>778</v>
      </c>
      <c r="H196" s="6">
        <v>1949</v>
      </c>
      <c r="I196" s="21">
        <v>80</v>
      </c>
      <c r="K196" s="12">
        <f t="shared" si="54"/>
        <v>0.6458455203640535</v>
      </c>
      <c r="L196" s="12">
        <f t="shared" si="55"/>
        <v>0.16096756793715672</v>
      </c>
      <c r="M196" s="12">
        <f t="shared" si="56"/>
        <v>0.11334888208525477</v>
      </c>
      <c r="N196" s="12">
        <f t="shared" si="57"/>
        <v>0.04889500034186995</v>
      </c>
      <c r="O196" s="12">
        <f t="shared" si="58"/>
        <v>0.017374590705695553</v>
      </c>
      <c r="P196" s="12">
        <f t="shared" si="59"/>
        <v>0.007483153408443428</v>
      </c>
      <c r="Q196" s="12">
        <f t="shared" si="60"/>
        <v>0.0052344088308807326</v>
      </c>
      <c r="R196" s="12">
        <f t="shared" si="61"/>
        <v>0.0008508763266453441</v>
      </c>
      <c r="S196" s="6">
        <v>85012</v>
      </c>
      <c r="T196" s="6">
        <v>21188</v>
      </c>
      <c r="U196" s="6">
        <v>14920</v>
      </c>
      <c r="V196" s="6">
        <v>6436</v>
      </c>
      <c r="W196" s="6">
        <v>2287</v>
      </c>
      <c r="X196" s="6">
        <v>985</v>
      </c>
      <c r="Y196" s="6">
        <v>689</v>
      </c>
      <c r="Z196" s="6">
        <v>112</v>
      </c>
      <c r="AA196" s="6">
        <v>131629</v>
      </c>
      <c r="AC196" s="6">
        <v>371</v>
      </c>
      <c r="AD196" s="6">
        <v>222</v>
      </c>
      <c r="AE196" s="6">
        <v>105</v>
      </c>
      <c r="AF196" s="6">
        <v>52</v>
      </c>
      <c r="AG196" s="6">
        <v>8</v>
      </c>
      <c r="AH196" s="6">
        <v>13</v>
      </c>
      <c r="AI196" s="6">
        <v>5</v>
      </c>
      <c r="AJ196" s="6">
        <v>2</v>
      </c>
      <c r="AK196" s="6">
        <f t="shared" si="72"/>
        <v>778</v>
      </c>
      <c r="AL196" s="6"/>
      <c r="AM196">
        <v>-181</v>
      </c>
      <c r="AN196">
        <v>-41</v>
      </c>
      <c r="AO196">
        <v>-33</v>
      </c>
      <c r="AP196">
        <v>-56</v>
      </c>
      <c r="AQ196">
        <v>-5</v>
      </c>
      <c r="AR196">
        <v>0</v>
      </c>
      <c r="AS196">
        <v>2</v>
      </c>
      <c r="AT196">
        <v>1</v>
      </c>
      <c r="AU196">
        <f t="shared" si="73"/>
        <v>-313</v>
      </c>
      <c r="AV196">
        <f t="shared" si="62"/>
        <v>181</v>
      </c>
      <c r="AW196">
        <f t="shared" si="63"/>
        <v>41</v>
      </c>
      <c r="AX196">
        <f t="shared" si="64"/>
        <v>33</v>
      </c>
      <c r="AY196">
        <f t="shared" si="65"/>
        <v>56</v>
      </c>
      <c r="AZ196">
        <f t="shared" si="66"/>
        <v>5</v>
      </c>
      <c r="BA196">
        <f t="shared" si="67"/>
        <v>0</v>
      </c>
      <c r="BB196">
        <f t="shared" si="68"/>
        <v>-2</v>
      </c>
      <c r="BC196">
        <f t="shared" si="69"/>
        <v>-1</v>
      </c>
      <c r="BD196">
        <f t="shared" si="70"/>
        <v>313</v>
      </c>
      <c r="BF196" s="13">
        <f t="shared" si="74"/>
        <v>1091</v>
      </c>
      <c r="BG196" s="145">
        <v>1215980.9866666666</v>
      </c>
      <c r="BH196" s="146" t="str">
        <f t="shared" si="71"/>
        <v>0</v>
      </c>
      <c r="BI196" s="147">
        <f t="shared" si="75"/>
        <v>7295885.92</v>
      </c>
      <c r="BJ196" s="40">
        <f t="shared" si="76"/>
        <v>0</v>
      </c>
      <c r="BK196" s="38" t="str">
        <f t="shared" si="79"/>
        <v>100%</v>
      </c>
      <c r="BL196" s="39" t="str">
        <f t="shared" si="77"/>
        <v>0%</v>
      </c>
      <c r="BM196" s="150">
        <f t="shared" si="78"/>
        <v>1215980.9866666666</v>
      </c>
    </row>
    <row r="197" spans="1:65" ht="12.75">
      <c r="A197" s="3" t="s">
        <v>440</v>
      </c>
      <c r="B197" s="3" t="s">
        <v>421</v>
      </c>
      <c r="C197" s="2" t="s">
        <v>204</v>
      </c>
      <c r="D197" s="3" t="s">
        <v>346</v>
      </c>
      <c r="E197" s="6">
        <v>53917</v>
      </c>
      <c r="F197" s="5">
        <v>5.567765020908148</v>
      </c>
      <c r="G197" s="26">
        <v>192</v>
      </c>
      <c r="H197" s="6">
        <v>661</v>
      </c>
      <c r="I197" s="21">
        <v>120</v>
      </c>
      <c r="K197" s="12">
        <f aca="true" t="shared" si="80" ref="K197:K260">S197/AA197</f>
        <v>0.36962368084277686</v>
      </c>
      <c r="L197" s="12">
        <f aca="true" t="shared" si="81" ref="L197:L260">T197/AA197</f>
        <v>0.22990893410241667</v>
      </c>
      <c r="M197" s="12">
        <f aca="true" t="shared" si="82" ref="M197:M260">U197/AA197</f>
        <v>0.2213773021496003</v>
      </c>
      <c r="N197" s="12">
        <f aca="true" t="shared" si="83" ref="N197:N260">V197/AA197</f>
        <v>0.12471020271899401</v>
      </c>
      <c r="O197" s="12">
        <f aca="true" t="shared" si="84" ref="O197:O260">W197/AA197</f>
        <v>0.04102602147745609</v>
      </c>
      <c r="P197" s="12">
        <f aca="true" t="shared" si="85" ref="P197:P260">X197/AA197</f>
        <v>0.010423428603223473</v>
      </c>
      <c r="Q197" s="12">
        <f aca="true" t="shared" si="86" ref="Q197:Q260">Y197/AA197</f>
        <v>0.00261513066379806</v>
      </c>
      <c r="R197" s="12">
        <f aca="true" t="shared" si="87" ref="R197:R260">Z197/AA197</f>
        <v>0.0003152994417345179</v>
      </c>
      <c r="S197" s="6">
        <v>19929</v>
      </c>
      <c r="T197" s="6">
        <v>12396</v>
      </c>
      <c r="U197" s="6">
        <v>11936</v>
      </c>
      <c r="V197" s="6">
        <v>6724</v>
      </c>
      <c r="W197" s="6">
        <v>2212</v>
      </c>
      <c r="X197" s="6">
        <v>562</v>
      </c>
      <c r="Y197" s="6">
        <v>141</v>
      </c>
      <c r="Z197" s="6">
        <v>17</v>
      </c>
      <c r="AA197" s="6">
        <v>53917</v>
      </c>
      <c r="AC197" s="6">
        <v>71</v>
      </c>
      <c r="AD197" s="6">
        <v>22</v>
      </c>
      <c r="AE197" s="6">
        <v>53</v>
      </c>
      <c r="AF197" s="6">
        <v>31</v>
      </c>
      <c r="AG197" s="6">
        <v>13</v>
      </c>
      <c r="AH197" s="6">
        <v>1</v>
      </c>
      <c r="AI197" s="6">
        <v>0</v>
      </c>
      <c r="AJ197" s="6">
        <v>1</v>
      </c>
      <c r="AK197" s="6">
        <f t="shared" si="72"/>
        <v>192</v>
      </c>
      <c r="AL197" s="6"/>
      <c r="AM197">
        <v>4</v>
      </c>
      <c r="AN197">
        <v>2</v>
      </c>
      <c r="AO197">
        <v>10</v>
      </c>
      <c r="AP197">
        <v>1</v>
      </c>
      <c r="AQ197">
        <v>2</v>
      </c>
      <c r="AR197">
        <v>1</v>
      </c>
      <c r="AS197">
        <v>-1</v>
      </c>
      <c r="AT197">
        <v>0</v>
      </c>
      <c r="AU197">
        <f t="shared" si="73"/>
        <v>19</v>
      </c>
      <c r="AV197">
        <f aca="true" t="shared" si="88" ref="AV197:AV260">AM197*$AU$2</f>
        <v>-4</v>
      </c>
      <c r="AW197">
        <f aca="true" t="shared" si="89" ref="AW197:AW260">AN197*$AU$2</f>
        <v>-2</v>
      </c>
      <c r="AX197">
        <f aca="true" t="shared" si="90" ref="AX197:AX260">AO197*$AU$2</f>
        <v>-10</v>
      </c>
      <c r="AY197">
        <f aca="true" t="shared" si="91" ref="AY197:AY260">AP197*$AU$2</f>
        <v>-1</v>
      </c>
      <c r="AZ197">
        <f aca="true" t="shared" si="92" ref="AZ197:AZ260">AQ197*$AU$2</f>
        <v>-2</v>
      </c>
      <c r="BA197">
        <f aca="true" t="shared" si="93" ref="BA197:BA260">AR197*$AU$2</f>
        <v>-1</v>
      </c>
      <c r="BB197">
        <f aca="true" t="shared" si="94" ref="BB197:BB260">AS197*$AU$2</f>
        <v>1</v>
      </c>
      <c r="BC197">
        <f aca="true" t="shared" si="95" ref="BC197:BC260">AT197*$AU$2</f>
        <v>0</v>
      </c>
      <c r="BD197">
        <f aca="true" t="shared" si="96" ref="BD197:BD260">AU197*$AU$2</f>
        <v>-19</v>
      </c>
      <c r="BF197" s="13">
        <f t="shared" si="74"/>
        <v>173</v>
      </c>
      <c r="BG197" s="145">
        <v>167589.17333333337</v>
      </c>
      <c r="BH197" s="146">
        <f aca="true" t="shared" si="97" ref="BH197:BH260">IF(A197="","0",(25%*BG197))</f>
        <v>41897.29333333334</v>
      </c>
      <c r="BI197" s="147">
        <f t="shared" si="75"/>
        <v>1005535.0400000003</v>
      </c>
      <c r="BJ197" s="40">
        <f t="shared" si="76"/>
        <v>251383.76000000007</v>
      </c>
      <c r="BK197" s="38">
        <f t="shared" si="79"/>
        <v>0.8</v>
      </c>
      <c r="BL197" s="39">
        <f t="shared" si="77"/>
        <v>0.2</v>
      </c>
      <c r="BM197" s="150">
        <f t="shared" si="78"/>
        <v>209486.4666666667</v>
      </c>
    </row>
    <row r="198" spans="1:65" ht="12.75">
      <c r="A198" s="3" t="s">
        <v>422</v>
      </c>
      <c r="B198" s="3" t="s">
        <v>410</v>
      </c>
      <c r="C198" s="2" t="s">
        <v>205</v>
      </c>
      <c r="D198" s="3" t="s">
        <v>340</v>
      </c>
      <c r="E198" s="6">
        <v>22599</v>
      </c>
      <c r="F198" s="5">
        <v>7.481998631074607</v>
      </c>
      <c r="G198" s="26">
        <v>61</v>
      </c>
      <c r="H198" s="6">
        <v>163</v>
      </c>
      <c r="I198" s="21">
        <v>40</v>
      </c>
      <c r="K198" s="12">
        <f t="shared" si="80"/>
        <v>0.16717553874065225</v>
      </c>
      <c r="L198" s="12">
        <f t="shared" si="81"/>
        <v>0.25748926943670075</v>
      </c>
      <c r="M198" s="12">
        <f t="shared" si="82"/>
        <v>0.31474844019646886</v>
      </c>
      <c r="N198" s="12">
        <f t="shared" si="83"/>
        <v>0.13345723262091244</v>
      </c>
      <c r="O198" s="12">
        <f t="shared" si="84"/>
        <v>0.0806230364175406</v>
      </c>
      <c r="P198" s="12">
        <f t="shared" si="85"/>
        <v>0.02354086464002832</v>
      </c>
      <c r="Q198" s="12">
        <f t="shared" si="86"/>
        <v>0.019602637284835613</v>
      </c>
      <c r="R198" s="12">
        <f t="shared" si="87"/>
        <v>0.0033629806628611885</v>
      </c>
      <c r="S198" s="6">
        <v>3778</v>
      </c>
      <c r="T198" s="6">
        <v>5819</v>
      </c>
      <c r="U198" s="6">
        <v>7113</v>
      </c>
      <c r="V198" s="6">
        <v>3016</v>
      </c>
      <c r="W198" s="6">
        <v>1822</v>
      </c>
      <c r="X198" s="6">
        <v>532</v>
      </c>
      <c r="Y198" s="6">
        <v>443</v>
      </c>
      <c r="Z198" s="6">
        <v>76</v>
      </c>
      <c r="AA198" s="6">
        <v>22599</v>
      </c>
      <c r="AC198" s="6">
        <v>21</v>
      </c>
      <c r="AD198" s="6">
        <v>33</v>
      </c>
      <c r="AE198" s="6">
        <v>2</v>
      </c>
      <c r="AF198" s="6">
        <v>-4</v>
      </c>
      <c r="AG198" s="6">
        <v>6</v>
      </c>
      <c r="AH198" s="6">
        <v>3</v>
      </c>
      <c r="AI198" s="6">
        <v>-2</v>
      </c>
      <c r="AJ198" s="6">
        <v>2</v>
      </c>
      <c r="AK198" s="6">
        <f aca="true" t="shared" si="98" ref="AK198:AK261">SUM(AC198:AJ198)</f>
        <v>61</v>
      </c>
      <c r="AL198" s="6"/>
      <c r="AM198">
        <v>3</v>
      </c>
      <c r="AN198">
        <v>-15</v>
      </c>
      <c r="AO198">
        <v>-3</v>
      </c>
      <c r="AP198">
        <v>1</v>
      </c>
      <c r="AQ198">
        <v>-3</v>
      </c>
      <c r="AR198">
        <v>2</v>
      </c>
      <c r="AS198">
        <v>-1</v>
      </c>
      <c r="AT198">
        <v>0</v>
      </c>
      <c r="AU198">
        <f aca="true" t="shared" si="99" ref="AU198:AU261">SUM(AM198:AT198)</f>
        <v>-16</v>
      </c>
      <c r="AV198">
        <f t="shared" si="88"/>
        <v>-3</v>
      </c>
      <c r="AW198">
        <f t="shared" si="89"/>
        <v>15</v>
      </c>
      <c r="AX198">
        <f t="shared" si="90"/>
        <v>3</v>
      </c>
      <c r="AY198">
        <f t="shared" si="91"/>
        <v>-1</v>
      </c>
      <c r="AZ198">
        <f t="shared" si="92"/>
        <v>3</v>
      </c>
      <c r="BA198">
        <f t="shared" si="93"/>
        <v>-2</v>
      </c>
      <c r="BB198">
        <f t="shared" si="94"/>
        <v>1</v>
      </c>
      <c r="BC198">
        <f t="shared" si="95"/>
        <v>0</v>
      </c>
      <c r="BD198">
        <f t="shared" si="96"/>
        <v>16</v>
      </c>
      <c r="BF198" s="13">
        <f aca="true" t="shared" si="100" ref="BF198:BF261">G198+BD198</f>
        <v>77</v>
      </c>
      <c r="BG198" s="145">
        <v>73176.34133333333</v>
      </c>
      <c r="BH198" s="146">
        <f t="shared" si="97"/>
        <v>18294.085333333333</v>
      </c>
      <c r="BI198" s="147">
        <f aca="true" t="shared" si="101" ref="BI198:BI261">BG198*6</f>
        <v>439058.04799999995</v>
      </c>
      <c r="BJ198" s="40">
        <f aca="true" t="shared" si="102" ref="BJ198:BJ261">IF(BH198="","",(6*BH198))</f>
        <v>109764.51199999999</v>
      </c>
      <c r="BK198" s="38">
        <f t="shared" si="79"/>
        <v>0.8</v>
      </c>
      <c r="BL198" s="39">
        <f aca="true" t="shared" si="103" ref="BL198:BL261">IF(A198="","0%",20%)</f>
        <v>0.2</v>
      </c>
      <c r="BM198" s="150">
        <f aca="true" t="shared" si="104" ref="BM198:BM261">BG198+BH198</f>
        <v>91470.42666666667</v>
      </c>
    </row>
    <row r="199" spans="1:65" ht="12.75">
      <c r="A199" s="3"/>
      <c r="B199" s="3" t="s">
        <v>408</v>
      </c>
      <c r="C199" s="2" t="s">
        <v>206</v>
      </c>
      <c r="D199" s="3" t="s">
        <v>343</v>
      </c>
      <c r="E199" s="6">
        <v>94264</v>
      </c>
      <c r="F199" s="5">
        <v>4.605257331405197</v>
      </c>
      <c r="G199" s="26">
        <v>117</v>
      </c>
      <c r="H199" s="6">
        <v>1898</v>
      </c>
      <c r="I199" s="21">
        <v>170</v>
      </c>
      <c r="K199" s="12">
        <f t="shared" si="80"/>
        <v>0.5393575490112874</v>
      </c>
      <c r="L199" s="12">
        <f t="shared" si="81"/>
        <v>0.17253670542306712</v>
      </c>
      <c r="M199" s="12">
        <f t="shared" si="82"/>
        <v>0.16110073835186287</v>
      </c>
      <c r="N199" s="12">
        <f t="shared" si="83"/>
        <v>0.06860519392344903</v>
      </c>
      <c r="O199" s="12">
        <f t="shared" si="84"/>
        <v>0.03355469744547229</v>
      </c>
      <c r="P199" s="12">
        <f t="shared" si="85"/>
        <v>0.015191377408130357</v>
      </c>
      <c r="Q199" s="12">
        <f t="shared" si="86"/>
        <v>0.008889926164813714</v>
      </c>
      <c r="R199" s="12">
        <f t="shared" si="87"/>
        <v>0.0007638122719171688</v>
      </c>
      <c r="S199" s="6">
        <v>50842</v>
      </c>
      <c r="T199" s="6">
        <v>16264</v>
      </c>
      <c r="U199" s="6">
        <v>15186</v>
      </c>
      <c r="V199" s="6">
        <v>6467</v>
      </c>
      <c r="W199" s="6">
        <v>3163</v>
      </c>
      <c r="X199" s="6">
        <v>1432</v>
      </c>
      <c r="Y199" s="6">
        <v>838</v>
      </c>
      <c r="Z199" s="6">
        <v>72</v>
      </c>
      <c r="AA199" s="6">
        <v>94264</v>
      </c>
      <c r="AC199" s="6">
        <v>-125</v>
      </c>
      <c r="AD199" s="6">
        <v>48</v>
      </c>
      <c r="AE199" s="6">
        <v>91</v>
      </c>
      <c r="AF199" s="6">
        <v>49</v>
      </c>
      <c r="AG199" s="6">
        <v>30</v>
      </c>
      <c r="AH199" s="6">
        <v>15</v>
      </c>
      <c r="AI199" s="6">
        <v>9</v>
      </c>
      <c r="AJ199" s="6">
        <v>0</v>
      </c>
      <c r="AK199" s="6">
        <f t="shared" si="98"/>
        <v>117</v>
      </c>
      <c r="AL199" s="6"/>
      <c r="AM199">
        <v>43</v>
      </c>
      <c r="AN199">
        <v>-15</v>
      </c>
      <c r="AO199">
        <v>4</v>
      </c>
      <c r="AP199">
        <v>-8</v>
      </c>
      <c r="AQ199">
        <v>4</v>
      </c>
      <c r="AR199">
        <v>7</v>
      </c>
      <c r="AS199">
        <v>-2</v>
      </c>
      <c r="AT199">
        <v>-1</v>
      </c>
      <c r="AU199">
        <f t="shared" si="99"/>
        <v>32</v>
      </c>
      <c r="AV199">
        <f t="shared" si="88"/>
        <v>-43</v>
      </c>
      <c r="AW199">
        <f t="shared" si="89"/>
        <v>15</v>
      </c>
      <c r="AX199">
        <f t="shared" si="90"/>
        <v>-4</v>
      </c>
      <c r="AY199">
        <f t="shared" si="91"/>
        <v>8</v>
      </c>
      <c r="AZ199">
        <f t="shared" si="92"/>
        <v>-4</v>
      </c>
      <c r="BA199">
        <f t="shared" si="93"/>
        <v>-7</v>
      </c>
      <c r="BB199">
        <f t="shared" si="94"/>
        <v>2</v>
      </c>
      <c r="BC199">
        <f t="shared" si="95"/>
        <v>1</v>
      </c>
      <c r="BD199">
        <f t="shared" si="96"/>
        <v>-32</v>
      </c>
      <c r="BF199" s="13">
        <f t="shared" si="100"/>
        <v>85</v>
      </c>
      <c r="BG199" s="145">
        <v>194294.7</v>
      </c>
      <c r="BH199" s="146" t="str">
        <f t="shared" si="97"/>
        <v>0</v>
      </c>
      <c r="BI199" s="147">
        <f t="shared" si="101"/>
        <v>1165768.2000000002</v>
      </c>
      <c r="BJ199" s="40">
        <f t="shared" si="102"/>
        <v>0</v>
      </c>
      <c r="BK199" s="38" t="str">
        <f t="shared" si="79"/>
        <v>100%</v>
      </c>
      <c r="BL199" s="39" t="str">
        <f t="shared" si="103"/>
        <v>0%</v>
      </c>
      <c r="BM199" s="150">
        <f t="shared" si="104"/>
        <v>194294.7</v>
      </c>
    </row>
    <row r="200" spans="1:65" ht="12.75">
      <c r="A200" s="3" t="s">
        <v>431</v>
      </c>
      <c r="B200" s="3" t="s">
        <v>406</v>
      </c>
      <c r="C200" s="2" t="s">
        <v>207</v>
      </c>
      <c r="D200" s="3" t="s">
        <v>344</v>
      </c>
      <c r="E200" s="6">
        <v>58162</v>
      </c>
      <c r="F200" s="5">
        <v>10.237181204059162</v>
      </c>
      <c r="G200" s="26">
        <v>415</v>
      </c>
      <c r="H200" s="6">
        <v>610</v>
      </c>
      <c r="I200" s="21">
        <v>360</v>
      </c>
      <c r="K200" s="12">
        <f t="shared" si="80"/>
        <v>0.03839276503559025</v>
      </c>
      <c r="L200" s="12">
        <f t="shared" si="81"/>
        <v>0.15229875176231905</v>
      </c>
      <c r="M200" s="12">
        <f t="shared" si="82"/>
        <v>0.31873044255699595</v>
      </c>
      <c r="N200" s="12">
        <f t="shared" si="83"/>
        <v>0.2666345724012242</v>
      </c>
      <c r="O200" s="12">
        <f t="shared" si="84"/>
        <v>0.1126508717031739</v>
      </c>
      <c r="P200" s="12">
        <f t="shared" si="85"/>
        <v>0.04745366390426739</v>
      </c>
      <c r="Q200" s="12">
        <f t="shared" si="86"/>
        <v>0.05410749286475706</v>
      </c>
      <c r="R200" s="12">
        <f t="shared" si="87"/>
        <v>0.009731439771672226</v>
      </c>
      <c r="S200" s="6">
        <v>2233</v>
      </c>
      <c r="T200" s="6">
        <v>8858</v>
      </c>
      <c r="U200" s="6">
        <v>18538</v>
      </c>
      <c r="V200" s="6">
        <v>15508</v>
      </c>
      <c r="W200" s="6">
        <v>6552</v>
      </c>
      <c r="X200" s="6">
        <v>2760</v>
      </c>
      <c r="Y200" s="6">
        <v>3147</v>
      </c>
      <c r="Z200" s="6">
        <v>566</v>
      </c>
      <c r="AA200" s="6">
        <v>58162</v>
      </c>
      <c r="AC200" s="6">
        <v>4</v>
      </c>
      <c r="AD200" s="6">
        <v>165</v>
      </c>
      <c r="AE200" s="6">
        <v>144</v>
      </c>
      <c r="AF200" s="6">
        <v>106</v>
      </c>
      <c r="AG200" s="6">
        <v>-12</v>
      </c>
      <c r="AH200" s="6">
        <v>2</v>
      </c>
      <c r="AI200" s="6">
        <v>1</v>
      </c>
      <c r="AJ200" s="6">
        <v>5</v>
      </c>
      <c r="AK200" s="6">
        <f t="shared" si="98"/>
        <v>415</v>
      </c>
      <c r="AL200" s="6"/>
      <c r="AM200">
        <v>9</v>
      </c>
      <c r="AN200">
        <v>-20</v>
      </c>
      <c r="AO200">
        <v>-15</v>
      </c>
      <c r="AP200">
        <v>-29</v>
      </c>
      <c r="AQ200">
        <v>-11</v>
      </c>
      <c r="AR200">
        <v>1</v>
      </c>
      <c r="AS200">
        <v>6</v>
      </c>
      <c r="AT200">
        <v>4</v>
      </c>
      <c r="AU200">
        <f t="shared" si="99"/>
        <v>-55</v>
      </c>
      <c r="AV200">
        <f t="shared" si="88"/>
        <v>-9</v>
      </c>
      <c r="AW200">
        <f t="shared" si="89"/>
        <v>20</v>
      </c>
      <c r="AX200">
        <f t="shared" si="90"/>
        <v>15</v>
      </c>
      <c r="AY200">
        <f t="shared" si="91"/>
        <v>29</v>
      </c>
      <c r="AZ200">
        <f t="shared" si="92"/>
        <v>11</v>
      </c>
      <c r="BA200">
        <f t="shared" si="93"/>
        <v>-1</v>
      </c>
      <c r="BB200">
        <f t="shared" si="94"/>
        <v>-6</v>
      </c>
      <c r="BC200">
        <f t="shared" si="95"/>
        <v>-4</v>
      </c>
      <c r="BD200">
        <f t="shared" si="96"/>
        <v>55</v>
      </c>
      <c r="BF200" s="13">
        <f t="shared" si="100"/>
        <v>470</v>
      </c>
      <c r="BG200" s="145">
        <v>472959.6746666666</v>
      </c>
      <c r="BH200" s="146">
        <f t="shared" si="97"/>
        <v>118239.91866666665</v>
      </c>
      <c r="BI200" s="147">
        <f t="shared" si="101"/>
        <v>2837758.0479999995</v>
      </c>
      <c r="BJ200" s="40">
        <f t="shared" si="102"/>
        <v>709439.5119999999</v>
      </c>
      <c r="BK200" s="38">
        <f t="shared" si="79"/>
        <v>0.8</v>
      </c>
      <c r="BL200" s="39">
        <f t="shared" si="103"/>
        <v>0.2</v>
      </c>
      <c r="BM200" s="150">
        <f t="shared" si="104"/>
        <v>591199.5933333333</v>
      </c>
    </row>
    <row r="201" spans="1:65" ht="12.75">
      <c r="A201" s="3" t="s">
        <v>427</v>
      </c>
      <c r="B201" s="3" t="s">
        <v>408</v>
      </c>
      <c r="C201" s="2" t="s">
        <v>208</v>
      </c>
      <c r="D201" s="3" t="s">
        <v>343</v>
      </c>
      <c r="E201" s="6">
        <v>39687</v>
      </c>
      <c r="F201" s="5">
        <v>3.3741118855501253</v>
      </c>
      <c r="G201" s="26">
        <v>7</v>
      </c>
      <c r="H201" s="6">
        <v>1836</v>
      </c>
      <c r="I201" s="21">
        <v>0</v>
      </c>
      <c r="K201" s="12">
        <f t="shared" si="80"/>
        <v>0.6230503691385089</v>
      </c>
      <c r="L201" s="12">
        <f t="shared" si="81"/>
        <v>0.11207700254491396</v>
      </c>
      <c r="M201" s="12">
        <f t="shared" si="82"/>
        <v>0.10716355481643863</v>
      </c>
      <c r="N201" s="12">
        <f t="shared" si="83"/>
        <v>0.07594426386474161</v>
      </c>
      <c r="O201" s="12">
        <f t="shared" si="84"/>
        <v>0.04354070602464283</v>
      </c>
      <c r="P201" s="12">
        <f t="shared" si="85"/>
        <v>0.024012900949933226</v>
      </c>
      <c r="Q201" s="12">
        <f t="shared" si="86"/>
        <v>0.013102527275934184</v>
      </c>
      <c r="R201" s="12">
        <f t="shared" si="87"/>
        <v>0.0011086753848867387</v>
      </c>
      <c r="S201" s="6">
        <v>24727</v>
      </c>
      <c r="T201" s="6">
        <v>4448</v>
      </c>
      <c r="U201" s="6">
        <v>4253</v>
      </c>
      <c r="V201" s="6">
        <v>3014</v>
      </c>
      <c r="W201" s="6">
        <v>1728</v>
      </c>
      <c r="X201" s="6">
        <v>953</v>
      </c>
      <c r="Y201" s="6">
        <v>520</v>
      </c>
      <c r="Z201" s="6">
        <v>44</v>
      </c>
      <c r="AA201" s="6">
        <v>39687</v>
      </c>
      <c r="AC201" s="6">
        <v>-42</v>
      </c>
      <c r="AD201" s="6">
        <v>21</v>
      </c>
      <c r="AE201" s="6">
        <v>6</v>
      </c>
      <c r="AF201" s="6">
        <v>18</v>
      </c>
      <c r="AG201" s="6">
        <v>-1</v>
      </c>
      <c r="AH201" s="6">
        <v>6</v>
      </c>
      <c r="AI201" s="6">
        <v>-3</v>
      </c>
      <c r="AJ201" s="6">
        <v>2</v>
      </c>
      <c r="AK201" s="6">
        <f t="shared" si="98"/>
        <v>7</v>
      </c>
      <c r="AL201" s="6"/>
      <c r="AM201">
        <v>-90</v>
      </c>
      <c r="AN201">
        <v>3</v>
      </c>
      <c r="AO201">
        <v>-25</v>
      </c>
      <c r="AP201">
        <v>15</v>
      </c>
      <c r="AQ201">
        <v>2</v>
      </c>
      <c r="AR201">
        <v>-5</v>
      </c>
      <c r="AS201">
        <v>0</v>
      </c>
      <c r="AT201">
        <v>0</v>
      </c>
      <c r="AU201">
        <f t="shared" si="99"/>
        <v>-100</v>
      </c>
      <c r="AV201">
        <f t="shared" si="88"/>
        <v>90</v>
      </c>
      <c r="AW201">
        <f t="shared" si="89"/>
        <v>-3</v>
      </c>
      <c r="AX201">
        <f t="shared" si="90"/>
        <v>25</v>
      </c>
      <c r="AY201">
        <f t="shared" si="91"/>
        <v>-15</v>
      </c>
      <c r="AZ201">
        <f t="shared" si="92"/>
        <v>-2</v>
      </c>
      <c r="BA201">
        <f t="shared" si="93"/>
        <v>5</v>
      </c>
      <c r="BB201">
        <f t="shared" si="94"/>
        <v>0</v>
      </c>
      <c r="BC201">
        <f t="shared" si="95"/>
        <v>0</v>
      </c>
      <c r="BD201">
        <f t="shared" si="96"/>
        <v>100</v>
      </c>
      <c r="BF201" s="13">
        <f t="shared" si="100"/>
        <v>107</v>
      </c>
      <c r="BG201" s="145">
        <v>101065.22666666665</v>
      </c>
      <c r="BH201" s="146">
        <f t="shared" si="97"/>
        <v>25266.306666666664</v>
      </c>
      <c r="BI201" s="147">
        <f t="shared" si="101"/>
        <v>606391.3599999999</v>
      </c>
      <c r="BJ201" s="40">
        <f t="shared" si="102"/>
        <v>151597.83999999997</v>
      </c>
      <c r="BK201" s="38">
        <f t="shared" si="79"/>
        <v>0.8</v>
      </c>
      <c r="BL201" s="39">
        <f t="shared" si="103"/>
        <v>0.2</v>
      </c>
      <c r="BM201" s="150">
        <f t="shared" si="104"/>
        <v>126331.53333333333</v>
      </c>
    </row>
    <row r="202" spans="1:65" ht="12.75">
      <c r="A202" s="3"/>
      <c r="B202" s="3" t="s">
        <v>415</v>
      </c>
      <c r="C202" s="2" t="s">
        <v>209</v>
      </c>
      <c r="D202" s="3" t="s">
        <v>339</v>
      </c>
      <c r="E202" s="6">
        <v>77182</v>
      </c>
      <c r="F202" s="5">
        <v>5.611417994620701</v>
      </c>
      <c r="G202" s="26">
        <v>847</v>
      </c>
      <c r="H202" s="6">
        <v>829</v>
      </c>
      <c r="I202" s="21">
        <v>770</v>
      </c>
      <c r="K202" s="12">
        <f t="shared" si="80"/>
        <v>0.43314503381617475</v>
      </c>
      <c r="L202" s="12">
        <f t="shared" si="81"/>
        <v>0.23548236635484956</v>
      </c>
      <c r="M202" s="12">
        <f t="shared" si="82"/>
        <v>0.15805498691404732</v>
      </c>
      <c r="N202" s="12">
        <f t="shared" si="83"/>
        <v>0.0874167552019901</v>
      </c>
      <c r="O202" s="12">
        <f t="shared" si="84"/>
        <v>0.05177372962607862</v>
      </c>
      <c r="P202" s="12">
        <f t="shared" si="85"/>
        <v>0.022544116503848046</v>
      </c>
      <c r="Q202" s="12">
        <f t="shared" si="86"/>
        <v>0.010779715477702055</v>
      </c>
      <c r="R202" s="12">
        <f t="shared" si="87"/>
        <v>0.0008032961053095281</v>
      </c>
      <c r="S202" s="6">
        <v>33431</v>
      </c>
      <c r="T202" s="6">
        <v>18175</v>
      </c>
      <c r="U202" s="6">
        <v>12199</v>
      </c>
      <c r="V202" s="6">
        <v>6747</v>
      </c>
      <c r="W202" s="6">
        <v>3996</v>
      </c>
      <c r="X202" s="6">
        <v>1740</v>
      </c>
      <c r="Y202" s="6">
        <v>832</v>
      </c>
      <c r="Z202" s="6">
        <v>62</v>
      </c>
      <c r="AA202" s="6">
        <v>77182</v>
      </c>
      <c r="AC202" s="6">
        <v>174</v>
      </c>
      <c r="AD202" s="6">
        <v>263</v>
      </c>
      <c r="AE202" s="6">
        <v>183</v>
      </c>
      <c r="AF202" s="6">
        <v>140</v>
      </c>
      <c r="AG202" s="6">
        <v>57</v>
      </c>
      <c r="AH202" s="6">
        <v>25</v>
      </c>
      <c r="AI202" s="6">
        <v>5</v>
      </c>
      <c r="AJ202" s="6">
        <v>0</v>
      </c>
      <c r="AK202" s="6">
        <f t="shared" si="98"/>
        <v>847</v>
      </c>
      <c r="AL202" s="6"/>
      <c r="AM202">
        <v>29</v>
      </c>
      <c r="AN202">
        <v>-11</v>
      </c>
      <c r="AO202">
        <v>-14</v>
      </c>
      <c r="AP202">
        <v>-8</v>
      </c>
      <c r="AQ202">
        <v>-15</v>
      </c>
      <c r="AR202">
        <v>-9</v>
      </c>
      <c r="AS202">
        <v>3</v>
      </c>
      <c r="AT202">
        <v>0</v>
      </c>
      <c r="AU202">
        <f t="shared" si="99"/>
        <v>-25</v>
      </c>
      <c r="AV202">
        <f t="shared" si="88"/>
        <v>-29</v>
      </c>
      <c r="AW202">
        <f t="shared" si="89"/>
        <v>11</v>
      </c>
      <c r="AX202">
        <f t="shared" si="90"/>
        <v>14</v>
      </c>
      <c r="AY202">
        <f t="shared" si="91"/>
        <v>8</v>
      </c>
      <c r="AZ202">
        <f t="shared" si="92"/>
        <v>15</v>
      </c>
      <c r="BA202">
        <f t="shared" si="93"/>
        <v>9</v>
      </c>
      <c r="BB202">
        <f t="shared" si="94"/>
        <v>-3</v>
      </c>
      <c r="BC202">
        <f t="shared" si="95"/>
        <v>0</v>
      </c>
      <c r="BD202">
        <f t="shared" si="96"/>
        <v>25</v>
      </c>
      <c r="BF202" s="13">
        <f t="shared" si="100"/>
        <v>872</v>
      </c>
      <c r="BG202" s="145">
        <v>1112996.8</v>
      </c>
      <c r="BH202" s="146" t="str">
        <f t="shared" si="97"/>
        <v>0</v>
      </c>
      <c r="BI202" s="147">
        <f t="shared" si="101"/>
        <v>6677980.800000001</v>
      </c>
      <c r="BJ202" s="40">
        <f t="shared" si="102"/>
        <v>0</v>
      </c>
      <c r="BK202" s="38" t="str">
        <f t="shared" si="79"/>
        <v>100%</v>
      </c>
      <c r="BL202" s="39" t="str">
        <f t="shared" si="103"/>
        <v>0%</v>
      </c>
      <c r="BM202" s="150">
        <f t="shared" si="104"/>
        <v>1112996.8</v>
      </c>
    </row>
    <row r="203" spans="1:65" ht="12.75">
      <c r="A203" s="3"/>
      <c r="B203" s="3" t="s">
        <v>420</v>
      </c>
      <c r="C203" s="2" t="s">
        <v>210</v>
      </c>
      <c r="D203" s="3" t="s">
        <v>345</v>
      </c>
      <c r="E203" s="6">
        <v>114116</v>
      </c>
      <c r="F203" s="5">
        <v>6.333558901515924</v>
      </c>
      <c r="G203" s="26">
        <v>566</v>
      </c>
      <c r="H203" s="6">
        <v>769</v>
      </c>
      <c r="I203" s="21">
        <v>330</v>
      </c>
      <c r="K203" s="12">
        <f t="shared" si="80"/>
        <v>0.40640225735216795</v>
      </c>
      <c r="L203" s="12">
        <f t="shared" si="81"/>
        <v>0.2675873672403519</v>
      </c>
      <c r="M203" s="12">
        <f t="shared" si="82"/>
        <v>0.18961407690420273</v>
      </c>
      <c r="N203" s="12">
        <f t="shared" si="83"/>
        <v>0.07712327806793087</v>
      </c>
      <c r="O203" s="12">
        <f t="shared" si="84"/>
        <v>0.03924953556030705</v>
      </c>
      <c r="P203" s="12">
        <f t="shared" si="85"/>
        <v>0.01460794279505065</v>
      </c>
      <c r="Q203" s="12">
        <f t="shared" si="86"/>
        <v>0.004898524308598268</v>
      </c>
      <c r="R203" s="12">
        <f t="shared" si="87"/>
        <v>0.0005170177713905149</v>
      </c>
      <c r="S203" s="6">
        <v>46377</v>
      </c>
      <c r="T203" s="6">
        <v>30536</v>
      </c>
      <c r="U203" s="6">
        <v>21638</v>
      </c>
      <c r="V203" s="6">
        <v>8801</v>
      </c>
      <c r="W203" s="6">
        <v>4479</v>
      </c>
      <c r="X203" s="6">
        <v>1667</v>
      </c>
      <c r="Y203" s="6">
        <v>559</v>
      </c>
      <c r="Z203" s="6">
        <v>59</v>
      </c>
      <c r="AA203" s="6">
        <v>114116</v>
      </c>
      <c r="AC203" s="6">
        <v>254</v>
      </c>
      <c r="AD203" s="6">
        <v>105</v>
      </c>
      <c r="AE203" s="6">
        <v>130</v>
      </c>
      <c r="AF203" s="6">
        <v>56</v>
      </c>
      <c r="AG203" s="6">
        <v>18</v>
      </c>
      <c r="AH203" s="6">
        <v>4</v>
      </c>
      <c r="AI203" s="6">
        <v>-1</v>
      </c>
      <c r="AJ203" s="6">
        <v>0</v>
      </c>
      <c r="AK203" s="6">
        <f t="shared" si="98"/>
        <v>566</v>
      </c>
      <c r="AL203" s="6"/>
      <c r="AM203">
        <v>-155</v>
      </c>
      <c r="AN203">
        <v>-34</v>
      </c>
      <c r="AO203">
        <v>23</v>
      </c>
      <c r="AP203">
        <v>-1</v>
      </c>
      <c r="AQ203">
        <v>-17</v>
      </c>
      <c r="AR203">
        <v>1</v>
      </c>
      <c r="AS203">
        <v>0</v>
      </c>
      <c r="AT203">
        <v>0</v>
      </c>
      <c r="AU203">
        <f t="shared" si="99"/>
        <v>-183</v>
      </c>
      <c r="AV203">
        <f t="shared" si="88"/>
        <v>155</v>
      </c>
      <c r="AW203">
        <f t="shared" si="89"/>
        <v>34</v>
      </c>
      <c r="AX203">
        <f t="shared" si="90"/>
        <v>-23</v>
      </c>
      <c r="AY203">
        <f t="shared" si="91"/>
        <v>1</v>
      </c>
      <c r="AZ203">
        <f t="shared" si="92"/>
        <v>17</v>
      </c>
      <c r="BA203">
        <f t="shared" si="93"/>
        <v>-1</v>
      </c>
      <c r="BB203">
        <f t="shared" si="94"/>
        <v>0</v>
      </c>
      <c r="BC203">
        <f t="shared" si="95"/>
        <v>0</v>
      </c>
      <c r="BD203">
        <f t="shared" si="96"/>
        <v>183</v>
      </c>
      <c r="BF203" s="13">
        <f t="shared" si="100"/>
        <v>749</v>
      </c>
      <c r="BG203" s="145">
        <v>832348.9</v>
      </c>
      <c r="BH203" s="146" t="str">
        <f t="shared" si="97"/>
        <v>0</v>
      </c>
      <c r="BI203" s="147">
        <f t="shared" si="101"/>
        <v>4994093.4</v>
      </c>
      <c r="BJ203" s="40">
        <f t="shared" si="102"/>
        <v>0</v>
      </c>
      <c r="BK203" s="38" t="str">
        <f t="shared" si="79"/>
        <v>100%</v>
      </c>
      <c r="BL203" s="39" t="str">
        <f t="shared" si="103"/>
        <v>0%</v>
      </c>
      <c r="BM203" s="150">
        <f t="shared" si="104"/>
        <v>832348.9</v>
      </c>
    </row>
    <row r="204" spans="1:65" ht="12.75">
      <c r="A204" s="3"/>
      <c r="B204" s="3" t="s">
        <v>420</v>
      </c>
      <c r="C204" s="2" t="s">
        <v>211</v>
      </c>
      <c r="D204" s="3" t="s">
        <v>345</v>
      </c>
      <c r="E204" s="6">
        <v>66477</v>
      </c>
      <c r="F204" s="5">
        <v>9.554702457121884</v>
      </c>
      <c r="G204" s="26">
        <v>271</v>
      </c>
      <c r="H204" s="6">
        <v>605</v>
      </c>
      <c r="I204" s="21">
        <v>130</v>
      </c>
      <c r="K204" s="12">
        <f t="shared" si="80"/>
        <v>0.06865532439791205</v>
      </c>
      <c r="L204" s="12">
        <f t="shared" si="81"/>
        <v>0.17756517291694873</v>
      </c>
      <c r="M204" s="12">
        <f t="shared" si="82"/>
        <v>0.3375603592219866</v>
      </c>
      <c r="N204" s="12">
        <f t="shared" si="83"/>
        <v>0.18063390345533042</v>
      </c>
      <c r="O204" s="12">
        <f t="shared" si="84"/>
        <v>0.1192592926876965</v>
      </c>
      <c r="P204" s="12">
        <f t="shared" si="85"/>
        <v>0.05856160777411736</v>
      </c>
      <c r="Q204" s="12">
        <f t="shared" si="86"/>
        <v>0.044932833912481006</v>
      </c>
      <c r="R204" s="12">
        <f t="shared" si="87"/>
        <v>0.012831505633527385</v>
      </c>
      <c r="S204" s="6">
        <v>4564</v>
      </c>
      <c r="T204" s="6">
        <v>11804</v>
      </c>
      <c r="U204" s="6">
        <v>22440</v>
      </c>
      <c r="V204" s="6">
        <v>12008</v>
      </c>
      <c r="W204" s="6">
        <v>7928</v>
      </c>
      <c r="X204" s="6">
        <v>3893</v>
      </c>
      <c r="Y204" s="6">
        <v>2987</v>
      </c>
      <c r="Z204" s="6">
        <v>853</v>
      </c>
      <c r="AA204" s="6">
        <v>66477</v>
      </c>
      <c r="AC204" s="6">
        <v>41</v>
      </c>
      <c r="AD204" s="6">
        <v>51</v>
      </c>
      <c r="AE204" s="6">
        <v>43</v>
      </c>
      <c r="AF204" s="6">
        <v>41</v>
      </c>
      <c r="AG204" s="6">
        <v>11</v>
      </c>
      <c r="AH204" s="6">
        <v>42</v>
      </c>
      <c r="AI204" s="6">
        <v>28</v>
      </c>
      <c r="AJ204" s="6">
        <v>14</v>
      </c>
      <c r="AK204" s="6">
        <f t="shared" si="98"/>
        <v>271</v>
      </c>
      <c r="AL204" s="6"/>
      <c r="AM204">
        <v>-25</v>
      </c>
      <c r="AN204">
        <v>-3</v>
      </c>
      <c r="AO204">
        <v>-21</v>
      </c>
      <c r="AP204">
        <v>-30</v>
      </c>
      <c r="AQ204">
        <v>-10</v>
      </c>
      <c r="AR204">
        <v>12</v>
      </c>
      <c r="AS204">
        <v>0</v>
      </c>
      <c r="AT204">
        <v>3</v>
      </c>
      <c r="AU204">
        <f t="shared" si="99"/>
        <v>-74</v>
      </c>
      <c r="AV204">
        <f t="shared" si="88"/>
        <v>25</v>
      </c>
      <c r="AW204">
        <f t="shared" si="89"/>
        <v>3</v>
      </c>
      <c r="AX204">
        <f t="shared" si="90"/>
        <v>21</v>
      </c>
      <c r="AY204">
        <f t="shared" si="91"/>
        <v>30</v>
      </c>
      <c r="AZ204">
        <f t="shared" si="92"/>
        <v>10</v>
      </c>
      <c r="BA204">
        <f t="shared" si="93"/>
        <v>-12</v>
      </c>
      <c r="BB204">
        <f t="shared" si="94"/>
        <v>0</v>
      </c>
      <c r="BC204">
        <f t="shared" si="95"/>
        <v>-3</v>
      </c>
      <c r="BD204">
        <f t="shared" si="96"/>
        <v>74</v>
      </c>
      <c r="BF204" s="13">
        <f t="shared" si="100"/>
        <v>345</v>
      </c>
      <c r="BG204" s="145">
        <v>505965.7866666666</v>
      </c>
      <c r="BH204" s="146" t="str">
        <f t="shared" si="97"/>
        <v>0</v>
      </c>
      <c r="BI204" s="147">
        <f t="shared" si="101"/>
        <v>3035794.7199999997</v>
      </c>
      <c r="BJ204" s="40">
        <f t="shared" si="102"/>
        <v>0</v>
      </c>
      <c r="BK204" s="38" t="str">
        <f t="shared" si="79"/>
        <v>100%</v>
      </c>
      <c r="BL204" s="39" t="str">
        <f t="shared" si="103"/>
        <v>0%</v>
      </c>
      <c r="BM204" s="150">
        <f t="shared" si="104"/>
        <v>505965.7866666666</v>
      </c>
    </row>
    <row r="205" spans="1:65" ht="12.75">
      <c r="A205" s="3"/>
      <c r="B205" s="3" t="s">
        <v>406</v>
      </c>
      <c r="C205" s="2" t="s">
        <v>212</v>
      </c>
      <c r="D205" s="3" t="s">
        <v>344</v>
      </c>
      <c r="E205" s="6">
        <v>87878</v>
      </c>
      <c r="F205" s="5">
        <v>5.8755970282171965</v>
      </c>
      <c r="G205" s="26">
        <v>419</v>
      </c>
      <c r="H205" s="6">
        <v>1123</v>
      </c>
      <c r="I205" s="21">
        <v>320</v>
      </c>
      <c r="K205" s="12">
        <f t="shared" si="80"/>
        <v>0.27802180295409545</v>
      </c>
      <c r="L205" s="12">
        <f t="shared" si="81"/>
        <v>0.3453993035799631</v>
      </c>
      <c r="M205" s="12">
        <f t="shared" si="82"/>
        <v>0.2421880334099547</v>
      </c>
      <c r="N205" s="12">
        <f t="shared" si="83"/>
        <v>0.06652404469833177</v>
      </c>
      <c r="O205" s="12">
        <f t="shared" si="84"/>
        <v>0.04076105509911468</v>
      </c>
      <c r="P205" s="12">
        <f t="shared" si="85"/>
        <v>0.0186394774573841</v>
      </c>
      <c r="Q205" s="12">
        <f t="shared" si="86"/>
        <v>0.0077493798220259905</v>
      </c>
      <c r="R205" s="12">
        <f t="shared" si="87"/>
        <v>0.0007169029791301578</v>
      </c>
      <c r="S205" s="6">
        <v>24432</v>
      </c>
      <c r="T205" s="6">
        <v>30353</v>
      </c>
      <c r="U205" s="6">
        <v>21283</v>
      </c>
      <c r="V205" s="6">
        <v>5846</v>
      </c>
      <c r="W205" s="6">
        <v>3582</v>
      </c>
      <c r="X205" s="6">
        <v>1638</v>
      </c>
      <c r="Y205" s="6">
        <v>681</v>
      </c>
      <c r="Z205" s="6">
        <v>63</v>
      </c>
      <c r="AA205" s="6">
        <v>87878</v>
      </c>
      <c r="AC205" s="6">
        <v>142</v>
      </c>
      <c r="AD205" s="6">
        <v>141</v>
      </c>
      <c r="AE205" s="6">
        <v>69</v>
      </c>
      <c r="AF205" s="6">
        <v>48</v>
      </c>
      <c r="AG205" s="6">
        <v>2</v>
      </c>
      <c r="AH205" s="6">
        <v>17</v>
      </c>
      <c r="AI205" s="6">
        <v>0</v>
      </c>
      <c r="AJ205" s="6">
        <v>0</v>
      </c>
      <c r="AK205" s="6">
        <f t="shared" si="98"/>
        <v>419</v>
      </c>
      <c r="AL205" s="6"/>
      <c r="AM205">
        <v>81</v>
      </c>
      <c r="AN205">
        <v>77</v>
      </c>
      <c r="AO205">
        <v>5</v>
      </c>
      <c r="AP205">
        <v>-11</v>
      </c>
      <c r="AQ205">
        <v>-6</v>
      </c>
      <c r="AR205">
        <v>6</v>
      </c>
      <c r="AS205">
        <v>0</v>
      </c>
      <c r="AT205">
        <v>0</v>
      </c>
      <c r="AU205">
        <f t="shared" si="99"/>
        <v>152</v>
      </c>
      <c r="AV205">
        <f t="shared" si="88"/>
        <v>-81</v>
      </c>
      <c r="AW205">
        <f t="shared" si="89"/>
        <v>-77</v>
      </c>
      <c r="AX205">
        <f t="shared" si="90"/>
        <v>-5</v>
      </c>
      <c r="AY205">
        <f t="shared" si="91"/>
        <v>11</v>
      </c>
      <c r="AZ205">
        <f t="shared" si="92"/>
        <v>6</v>
      </c>
      <c r="BA205">
        <f t="shared" si="93"/>
        <v>-6</v>
      </c>
      <c r="BB205">
        <f t="shared" si="94"/>
        <v>0</v>
      </c>
      <c r="BC205">
        <f t="shared" si="95"/>
        <v>0</v>
      </c>
      <c r="BD205">
        <f t="shared" si="96"/>
        <v>-152</v>
      </c>
      <c r="BF205" s="13">
        <f t="shared" si="100"/>
        <v>267</v>
      </c>
      <c r="BG205" s="145">
        <v>333899.04</v>
      </c>
      <c r="BH205" s="146" t="str">
        <f t="shared" si="97"/>
        <v>0</v>
      </c>
      <c r="BI205" s="147">
        <f t="shared" si="101"/>
        <v>2003394.2399999998</v>
      </c>
      <c r="BJ205" s="40">
        <f t="shared" si="102"/>
        <v>0</v>
      </c>
      <c r="BK205" s="38" t="str">
        <f t="shared" si="79"/>
        <v>100%</v>
      </c>
      <c r="BL205" s="39" t="str">
        <f t="shared" si="103"/>
        <v>0%</v>
      </c>
      <c r="BM205" s="150">
        <f t="shared" si="104"/>
        <v>333899.04</v>
      </c>
    </row>
    <row r="206" spans="1:65" ht="12.75">
      <c r="A206" s="3" t="s">
        <v>427</v>
      </c>
      <c r="B206" s="3" t="s">
        <v>408</v>
      </c>
      <c r="C206" s="2" t="s">
        <v>213</v>
      </c>
      <c r="D206" s="3" t="s">
        <v>343</v>
      </c>
      <c r="E206" s="6">
        <v>60153</v>
      </c>
      <c r="F206" s="5">
        <v>4.60802812086834</v>
      </c>
      <c r="G206" s="26">
        <v>76</v>
      </c>
      <c r="H206" s="6">
        <v>1118</v>
      </c>
      <c r="I206" s="21">
        <v>20</v>
      </c>
      <c r="K206" s="12">
        <f t="shared" si="80"/>
        <v>0.45929546323541637</v>
      </c>
      <c r="L206" s="12">
        <f t="shared" si="81"/>
        <v>0.20042225657905674</v>
      </c>
      <c r="M206" s="12">
        <f t="shared" si="82"/>
        <v>0.15829634432197895</v>
      </c>
      <c r="N206" s="12">
        <f t="shared" si="83"/>
        <v>0.10466643392681994</v>
      </c>
      <c r="O206" s="12">
        <f t="shared" si="84"/>
        <v>0.04159393546456536</v>
      </c>
      <c r="P206" s="12">
        <f t="shared" si="85"/>
        <v>0.020032251093046065</v>
      </c>
      <c r="Q206" s="12">
        <f t="shared" si="86"/>
        <v>0.014795604541751866</v>
      </c>
      <c r="R206" s="12">
        <f t="shared" si="87"/>
        <v>0.00089771083736472</v>
      </c>
      <c r="S206" s="6">
        <v>27628</v>
      </c>
      <c r="T206" s="6">
        <v>12056</v>
      </c>
      <c r="U206" s="6">
        <v>9522</v>
      </c>
      <c r="V206" s="6">
        <v>6296</v>
      </c>
      <c r="W206" s="6">
        <v>2502</v>
      </c>
      <c r="X206" s="6">
        <v>1205</v>
      </c>
      <c r="Y206" s="6">
        <v>890</v>
      </c>
      <c r="Z206" s="6">
        <v>54</v>
      </c>
      <c r="AA206" s="6">
        <v>60153</v>
      </c>
      <c r="AC206" s="6">
        <v>68</v>
      </c>
      <c r="AD206" s="6">
        <v>20</v>
      </c>
      <c r="AE206" s="6">
        <v>-19</v>
      </c>
      <c r="AF206" s="6">
        <v>9</v>
      </c>
      <c r="AG206" s="6">
        <v>-3</v>
      </c>
      <c r="AH206" s="6">
        <v>-2</v>
      </c>
      <c r="AI206" s="6">
        <v>2</v>
      </c>
      <c r="AJ206" s="6">
        <v>1</v>
      </c>
      <c r="AK206" s="6">
        <f t="shared" si="98"/>
        <v>76</v>
      </c>
      <c r="AL206" s="6"/>
      <c r="AM206">
        <v>14</v>
      </c>
      <c r="AN206">
        <v>-22</v>
      </c>
      <c r="AO206">
        <v>8</v>
      </c>
      <c r="AP206">
        <v>1</v>
      </c>
      <c r="AQ206">
        <v>10</v>
      </c>
      <c r="AR206">
        <v>3</v>
      </c>
      <c r="AS206">
        <v>1</v>
      </c>
      <c r="AT206">
        <v>0</v>
      </c>
      <c r="AU206">
        <f t="shared" si="99"/>
        <v>15</v>
      </c>
      <c r="AV206">
        <f t="shared" si="88"/>
        <v>-14</v>
      </c>
      <c r="AW206">
        <f t="shared" si="89"/>
        <v>22</v>
      </c>
      <c r="AX206">
        <f t="shared" si="90"/>
        <v>-8</v>
      </c>
      <c r="AY206">
        <f t="shared" si="91"/>
        <v>-1</v>
      </c>
      <c r="AZ206">
        <f t="shared" si="92"/>
        <v>-10</v>
      </c>
      <c r="BA206">
        <f t="shared" si="93"/>
        <v>-3</v>
      </c>
      <c r="BB206">
        <f t="shared" si="94"/>
        <v>-1</v>
      </c>
      <c r="BC206">
        <f t="shared" si="95"/>
        <v>0</v>
      </c>
      <c r="BD206">
        <f t="shared" si="96"/>
        <v>-15</v>
      </c>
      <c r="BF206" s="13">
        <f t="shared" si="100"/>
        <v>61</v>
      </c>
      <c r="BG206" s="145">
        <v>38251.26933333333</v>
      </c>
      <c r="BH206" s="146">
        <f t="shared" si="97"/>
        <v>9562.817333333332</v>
      </c>
      <c r="BI206" s="147">
        <f t="shared" si="101"/>
        <v>229507.61599999998</v>
      </c>
      <c r="BJ206" s="40">
        <f t="shared" si="102"/>
        <v>57376.903999999995</v>
      </c>
      <c r="BK206" s="38">
        <f t="shared" si="79"/>
        <v>0.8</v>
      </c>
      <c r="BL206" s="39">
        <f t="shared" si="103"/>
        <v>0.2</v>
      </c>
      <c r="BM206" s="150">
        <f t="shared" si="104"/>
        <v>47814.08666666666</v>
      </c>
    </row>
    <row r="207" spans="1:65" ht="12.75">
      <c r="A207" s="3" t="s">
        <v>432</v>
      </c>
      <c r="B207" s="3" t="s">
        <v>420</v>
      </c>
      <c r="C207" s="2" t="s">
        <v>214</v>
      </c>
      <c r="D207" s="3" t="s">
        <v>345</v>
      </c>
      <c r="E207" s="6">
        <v>21817</v>
      </c>
      <c r="F207" s="5">
        <v>10.900068446269678</v>
      </c>
      <c r="G207" s="26">
        <v>86</v>
      </c>
      <c r="H207" s="6">
        <v>123</v>
      </c>
      <c r="I207" s="21">
        <v>50</v>
      </c>
      <c r="K207" s="12">
        <f t="shared" si="80"/>
        <v>0.060503277260851626</v>
      </c>
      <c r="L207" s="12">
        <f t="shared" si="81"/>
        <v>0.12820277765045607</v>
      </c>
      <c r="M207" s="12">
        <f t="shared" si="82"/>
        <v>0.3155337580785626</v>
      </c>
      <c r="N207" s="12">
        <f t="shared" si="83"/>
        <v>0.22335793188797726</v>
      </c>
      <c r="O207" s="12">
        <f t="shared" si="84"/>
        <v>0.1403951047348398</v>
      </c>
      <c r="P207" s="12">
        <f t="shared" si="85"/>
        <v>0.08112939450886923</v>
      </c>
      <c r="Q207" s="12">
        <f t="shared" si="86"/>
        <v>0.046523353348306366</v>
      </c>
      <c r="R207" s="12">
        <f t="shared" si="87"/>
        <v>0.004354402530137049</v>
      </c>
      <c r="S207" s="6">
        <v>1320</v>
      </c>
      <c r="T207" s="6">
        <v>2797</v>
      </c>
      <c r="U207" s="6">
        <v>6884</v>
      </c>
      <c r="V207" s="6">
        <v>4873</v>
      </c>
      <c r="W207" s="6">
        <v>3063</v>
      </c>
      <c r="X207" s="6">
        <v>1770</v>
      </c>
      <c r="Y207" s="6">
        <v>1015</v>
      </c>
      <c r="Z207" s="6">
        <v>95</v>
      </c>
      <c r="AA207" s="6">
        <v>21817</v>
      </c>
      <c r="AC207" s="6">
        <v>7</v>
      </c>
      <c r="AD207" s="6">
        <v>11</v>
      </c>
      <c r="AE207" s="6">
        <v>11</v>
      </c>
      <c r="AF207" s="6">
        <v>10</v>
      </c>
      <c r="AG207" s="6">
        <v>36</v>
      </c>
      <c r="AH207" s="6">
        <v>12</v>
      </c>
      <c r="AI207" s="6">
        <v>0</v>
      </c>
      <c r="AJ207" s="6">
        <v>-1</v>
      </c>
      <c r="AK207" s="6">
        <f t="shared" si="98"/>
        <v>86</v>
      </c>
      <c r="AL207" s="6"/>
      <c r="AM207">
        <v>15</v>
      </c>
      <c r="AN207">
        <v>18</v>
      </c>
      <c r="AO207">
        <v>27</v>
      </c>
      <c r="AP207">
        <v>19</v>
      </c>
      <c r="AQ207">
        <v>11</v>
      </c>
      <c r="AR207">
        <v>6</v>
      </c>
      <c r="AS207">
        <v>4</v>
      </c>
      <c r="AT207">
        <v>0</v>
      </c>
      <c r="AU207">
        <f t="shared" si="99"/>
        <v>100</v>
      </c>
      <c r="AV207">
        <f t="shared" si="88"/>
        <v>-15</v>
      </c>
      <c r="AW207">
        <f t="shared" si="89"/>
        <v>-18</v>
      </c>
      <c r="AX207">
        <f t="shared" si="90"/>
        <v>-27</v>
      </c>
      <c r="AY207">
        <f t="shared" si="91"/>
        <v>-19</v>
      </c>
      <c r="AZ207">
        <f t="shared" si="92"/>
        <v>-11</v>
      </c>
      <c r="BA207">
        <f t="shared" si="93"/>
        <v>-6</v>
      </c>
      <c r="BB207">
        <f t="shared" si="94"/>
        <v>-4</v>
      </c>
      <c r="BC207">
        <f t="shared" si="95"/>
        <v>0</v>
      </c>
      <c r="BD207">
        <f t="shared" si="96"/>
        <v>-100</v>
      </c>
      <c r="BF207" s="13">
        <f t="shared" si="100"/>
        <v>-14</v>
      </c>
      <c r="BG207" s="145">
        <v>0</v>
      </c>
      <c r="BH207" s="146">
        <f t="shared" si="97"/>
        <v>0</v>
      </c>
      <c r="BI207" s="147">
        <f t="shared" si="101"/>
        <v>0</v>
      </c>
      <c r="BJ207" s="40">
        <f t="shared" si="102"/>
        <v>0</v>
      </c>
      <c r="BK207" s="38">
        <f t="shared" si="79"/>
        <v>0.8</v>
      </c>
      <c r="BL207" s="39">
        <f t="shared" si="103"/>
        <v>0.2</v>
      </c>
      <c r="BM207" s="150">
        <f t="shared" si="104"/>
        <v>0</v>
      </c>
    </row>
    <row r="208" spans="1:65" ht="12.75">
      <c r="A208" s="3"/>
      <c r="B208" s="3" t="s">
        <v>406</v>
      </c>
      <c r="C208" s="2" t="s">
        <v>215</v>
      </c>
      <c r="D208" s="3" t="s">
        <v>344</v>
      </c>
      <c r="E208" s="6">
        <v>66328</v>
      </c>
      <c r="F208" s="5">
        <v>7.326053329481923</v>
      </c>
      <c r="G208" s="26">
        <v>485</v>
      </c>
      <c r="H208" s="6">
        <v>610</v>
      </c>
      <c r="I208" s="21">
        <v>160</v>
      </c>
      <c r="K208" s="12">
        <f t="shared" si="80"/>
        <v>0.0843535158605717</v>
      </c>
      <c r="L208" s="12">
        <f t="shared" si="81"/>
        <v>0.2001417199372814</v>
      </c>
      <c r="M208" s="12">
        <f t="shared" si="82"/>
        <v>0.4094801592087806</v>
      </c>
      <c r="N208" s="12">
        <f t="shared" si="83"/>
        <v>0.15088650343746232</v>
      </c>
      <c r="O208" s="12">
        <f t="shared" si="84"/>
        <v>0.07889579061633097</v>
      </c>
      <c r="P208" s="12">
        <f t="shared" si="85"/>
        <v>0.04832046797732481</v>
      </c>
      <c r="Q208" s="12">
        <f t="shared" si="86"/>
        <v>0.026760945603666625</v>
      </c>
      <c r="R208" s="12">
        <f t="shared" si="87"/>
        <v>0.0011608973585815945</v>
      </c>
      <c r="S208" s="6">
        <v>5595</v>
      </c>
      <c r="T208" s="6">
        <v>13275</v>
      </c>
      <c r="U208" s="6">
        <v>27160</v>
      </c>
      <c r="V208" s="6">
        <v>10008</v>
      </c>
      <c r="W208" s="6">
        <v>5233</v>
      </c>
      <c r="X208" s="6">
        <v>3205</v>
      </c>
      <c r="Y208" s="6">
        <v>1775</v>
      </c>
      <c r="Z208" s="6">
        <v>77</v>
      </c>
      <c r="AA208" s="6">
        <v>66328</v>
      </c>
      <c r="AC208" s="6">
        <v>81</v>
      </c>
      <c r="AD208" s="6">
        <v>23</v>
      </c>
      <c r="AE208" s="6">
        <v>177</v>
      </c>
      <c r="AF208" s="6">
        <v>113</v>
      </c>
      <c r="AG208" s="6">
        <v>59</v>
      </c>
      <c r="AH208" s="6">
        <v>25</v>
      </c>
      <c r="AI208" s="6">
        <v>8</v>
      </c>
      <c r="AJ208" s="6">
        <v>-1</v>
      </c>
      <c r="AK208" s="6">
        <f t="shared" si="98"/>
        <v>485</v>
      </c>
      <c r="AL208" s="6"/>
      <c r="AM208">
        <v>64</v>
      </c>
      <c r="AN208">
        <v>2</v>
      </c>
      <c r="AO208">
        <v>14</v>
      </c>
      <c r="AP208">
        <v>-15</v>
      </c>
      <c r="AQ208">
        <v>-10</v>
      </c>
      <c r="AR208">
        <v>-5</v>
      </c>
      <c r="AS208">
        <v>-4</v>
      </c>
      <c r="AT208">
        <v>1</v>
      </c>
      <c r="AU208">
        <f t="shared" si="99"/>
        <v>47</v>
      </c>
      <c r="AV208">
        <f t="shared" si="88"/>
        <v>-64</v>
      </c>
      <c r="AW208">
        <f t="shared" si="89"/>
        <v>-2</v>
      </c>
      <c r="AX208">
        <f t="shared" si="90"/>
        <v>-14</v>
      </c>
      <c r="AY208">
        <f t="shared" si="91"/>
        <v>15</v>
      </c>
      <c r="AZ208">
        <f t="shared" si="92"/>
        <v>10</v>
      </c>
      <c r="BA208">
        <f t="shared" si="93"/>
        <v>5</v>
      </c>
      <c r="BB208">
        <f t="shared" si="94"/>
        <v>4</v>
      </c>
      <c r="BC208">
        <f t="shared" si="95"/>
        <v>-1</v>
      </c>
      <c r="BD208">
        <f t="shared" si="96"/>
        <v>-47</v>
      </c>
      <c r="BF208" s="13">
        <f t="shared" si="100"/>
        <v>438</v>
      </c>
      <c r="BG208" s="145">
        <v>639333.5066666666</v>
      </c>
      <c r="BH208" s="146" t="str">
        <f t="shared" si="97"/>
        <v>0</v>
      </c>
      <c r="BI208" s="147">
        <f t="shared" si="101"/>
        <v>3836001.0399999996</v>
      </c>
      <c r="BJ208" s="40">
        <f t="shared" si="102"/>
        <v>0</v>
      </c>
      <c r="BK208" s="38" t="str">
        <f t="shared" si="79"/>
        <v>100%</v>
      </c>
      <c r="BL208" s="39" t="str">
        <f t="shared" si="103"/>
        <v>0%</v>
      </c>
      <c r="BM208" s="150">
        <f t="shared" si="104"/>
        <v>639333.5066666666</v>
      </c>
    </row>
    <row r="209" spans="1:65" ht="12.75">
      <c r="A209" s="3"/>
      <c r="B209" s="3" t="s">
        <v>416</v>
      </c>
      <c r="C209" s="2" t="s">
        <v>216</v>
      </c>
      <c r="D209" s="3" t="s">
        <v>341</v>
      </c>
      <c r="E209" s="6">
        <v>100684</v>
      </c>
      <c r="F209" s="5">
        <v>9.051308841376322</v>
      </c>
      <c r="G209" s="26">
        <v>835</v>
      </c>
      <c r="H209" s="6">
        <v>813</v>
      </c>
      <c r="I209" s="21">
        <v>330</v>
      </c>
      <c r="K209" s="12">
        <f t="shared" si="80"/>
        <v>0.016457431170791785</v>
      </c>
      <c r="L209" s="12">
        <f t="shared" si="81"/>
        <v>0.12109173254936235</v>
      </c>
      <c r="M209" s="12">
        <f t="shared" si="82"/>
        <v>0.25337690199038576</v>
      </c>
      <c r="N209" s="12">
        <f t="shared" si="83"/>
        <v>0.31262166779230066</v>
      </c>
      <c r="O209" s="12">
        <f t="shared" si="84"/>
        <v>0.19177823685987844</v>
      </c>
      <c r="P209" s="12">
        <f t="shared" si="85"/>
        <v>0.07197767271860474</v>
      </c>
      <c r="Q209" s="12">
        <f t="shared" si="86"/>
        <v>0.030759604306543245</v>
      </c>
      <c r="R209" s="12">
        <f t="shared" si="87"/>
        <v>0.0019367526121330102</v>
      </c>
      <c r="S209" s="6">
        <v>1657</v>
      </c>
      <c r="T209" s="6">
        <v>12192</v>
      </c>
      <c r="U209" s="6">
        <v>25511</v>
      </c>
      <c r="V209" s="6">
        <v>31476</v>
      </c>
      <c r="W209" s="6">
        <v>19309</v>
      </c>
      <c r="X209" s="6">
        <v>7247</v>
      </c>
      <c r="Y209" s="6">
        <v>3097</v>
      </c>
      <c r="Z209" s="6">
        <v>195</v>
      </c>
      <c r="AA209" s="6">
        <v>100684</v>
      </c>
      <c r="AC209" s="6">
        <v>65</v>
      </c>
      <c r="AD209" s="6">
        <v>220</v>
      </c>
      <c r="AE209" s="6">
        <v>335</v>
      </c>
      <c r="AF209" s="6">
        <v>233</v>
      </c>
      <c r="AG209" s="6">
        <v>-52</v>
      </c>
      <c r="AH209" s="6">
        <v>14</v>
      </c>
      <c r="AI209" s="6">
        <v>17</v>
      </c>
      <c r="AJ209" s="6">
        <v>3</v>
      </c>
      <c r="AK209" s="6">
        <f t="shared" si="98"/>
        <v>835</v>
      </c>
      <c r="AL209" s="6"/>
      <c r="AM209">
        <v>-3</v>
      </c>
      <c r="AN209">
        <v>-35</v>
      </c>
      <c r="AO209">
        <v>-80</v>
      </c>
      <c r="AP209">
        <v>-49</v>
      </c>
      <c r="AQ209">
        <v>-2</v>
      </c>
      <c r="AR209">
        <v>-2</v>
      </c>
      <c r="AS209">
        <v>1</v>
      </c>
      <c r="AT209">
        <v>-2</v>
      </c>
      <c r="AU209">
        <f t="shared" si="99"/>
        <v>-172</v>
      </c>
      <c r="AV209">
        <f t="shared" si="88"/>
        <v>3</v>
      </c>
      <c r="AW209">
        <f t="shared" si="89"/>
        <v>35</v>
      </c>
      <c r="AX209">
        <f t="shared" si="90"/>
        <v>80</v>
      </c>
      <c r="AY209">
        <f t="shared" si="91"/>
        <v>49</v>
      </c>
      <c r="AZ209">
        <f t="shared" si="92"/>
        <v>2</v>
      </c>
      <c r="BA209">
        <f t="shared" si="93"/>
        <v>2</v>
      </c>
      <c r="BB209">
        <f t="shared" si="94"/>
        <v>-1</v>
      </c>
      <c r="BC209">
        <f t="shared" si="95"/>
        <v>2</v>
      </c>
      <c r="BD209">
        <f t="shared" si="96"/>
        <v>172</v>
      </c>
      <c r="BF209" s="13">
        <f t="shared" si="100"/>
        <v>1007</v>
      </c>
      <c r="BG209" s="145">
        <v>1285543.2866666669</v>
      </c>
      <c r="BH209" s="146" t="str">
        <f t="shared" si="97"/>
        <v>0</v>
      </c>
      <c r="BI209" s="147">
        <f t="shared" si="101"/>
        <v>7713259.720000001</v>
      </c>
      <c r="BJ209" s="40">
        <f t="shared" si="102"/>
        <v>0</v>
      </c>
      <c r="BK209" s="38" t="str">
        <f aca="true" t="shared" si="105" ref="BK209:BK272">IF(A209="","100%",80%)</f>
        <v>100%</v>
      </c>
      <c r="BL209" s="39" t="str">
        <f t="shared" si="103"/>
        <v>0%</v>
      </c>
      <c r="BM209" s="150">
        <f t="shared" si="104"/>
        <v>1285543.2866666669</v>
      </c>
    </row>
    <row r="210" spans="1:65" ht="12.75">
      <c r="A210" s="3"/>
      <c r="B210" s="3" t="s">
        <v>435</v>
      </c>
      <c r="C210" s="2" t="s">
        <v>217</v>
      </c>
      <c r="D210" s="3" t="s">
        <v>342</v>
      </c>
      <c r="E210" s="6">
        <v>62048</v>
      </c>
      <c r="F210" s="5">
        <v>4.926060425319528</v>
      </c>
      <c r="G210" s="26">
        <v>136</v>
      </c>
      <c r="H210" s="6">
        <v>1156</v>
      </c>
      <c r="I210" s="21">
        <v>80</v>
      </c>
      <c r="K210" s="12">
        <f t="shared" si="80"/>
        <v>0.4335675605982465</v>
      </c>
      <c r="L210" s="12">
        <f t="shared" si="81"/>
        <v>0.1982497421351212</v>
      </c>
      <c r="M210" s="12">
        <f t="shared" si="82"/>
        <v>0.21926572975760703</v>
      </c>
      <c r="N210" s="12">
        <f t="shared" si="83"/>
        <v>0.08143695203713254</v>
      </c>
      <c r="O210" s="12">
        <f t="shared" si="84"/>
        <v>0.047414904589994845</v>
      </c>
      <c r="P210" s="12">
        <f t="shared" si="85"/>
        <v>0.013570139247034554</v>
      </c>
      <c r="Q210" s="12">
        <f t="shared" si="86"/>
        <v>0.00612429087158329</v>
      </c>
      <c r="R210" s="12">
        <f t="shared" si="87"/>
        <v>0.00037068076328004124</v>
      </c>
      <c r="S210" s="6">
        <v>26902</v>
      </c>
      <c r="T210" s="6">
        <v>12301</v>
      </c>
      <c r="U210" s="6">
        <v>13605</v>
      </c>
      <c r="V210" s="6">
        <v>5053</v>
      </c>
      <c r="W210" s="6">
        <v>2942</v>
      </c>
      <c r="X210" s="6">
        <v>842</v>
      </c>
      <c r="Y210" s="6">
        <v>380</v>
      </c>
      <c r="Z210" s="6">
        <v>23</v>
      </c>
      <c r="AA210" s="6">
        <v>62048</v>
      </c>
      <c r="AC210" s="6">
        <v>-44</v>
      </c>
      <c r="AD210" s="6">
        <v>85</v>
      </c>
      <c r="AE210" s="6">
        <v>53</v>
      </c>
      <c r="AF210" s="6">
        <v>18</v>
      </c>
      <c r="AG210" s="6">
        <v>18</v>
      </c>
      <c r="AH210" s="6">
        <v>3</v>
      </c>
      <c r="AI210" s="6">
        <v>2</v>
      </c>
      <c r="AJ210" s="6">
        <v>1</v>
      </c>
      <c r="AK210" s="6">
        <f t="shared" si="98"/>
        <v>136</v>
      </c>
      <c r="AL210" s="6"/>
      <c r="AM210">
        <v>22</v>
      </c>
      <c r="AN210">
        <v>27</v>
      </c>
      <c r="AO210">
        <v>-1</v>
      </c>
      <c r="AP210">
        <v>10</v>
      </c>
      <c r="AQ210">
        <v>0</v>
      </c>
      <c r="AR210">
        <v>1</v>
      </c>
      <c r="AS210">
        <v>0</v>
      </c>
      <c r="AT210">
        <v>0</v>
      </c>
      <c r="AU210">
        <f t="shared" si="99"/>
        <v>59</v>
      </c>
      <c r="AV210">
        <f t="shared" si="88"/>
        <v>-22</v>
      </c>
      <c r="AW210">
        <f t="shared" si="89"/>
        <v>-27</v>
      </c>
      <c r="AX210">
        <f t="shared" si="90"/>
        <v>1</v>
      </c>
      <c r="AY210">
        <f t="shared" si="91"/>
        <v>-10</v>
      </c>
      <c r="AZ210">
        <f t="shared" si="92"/>
        <v>0</v>
      </c>
      <c r="BA210">
        <f t="shared" si="93"/>
        <v>-1</v>
      </c>
      <c r="BB210">
        <f t="shared" si="94"/>
        <v>0</v>
      </c>
      <c r="BC210">
        <f t="shared" si="95"/>
        <v>0</v>
      </c>
      <c r="BD210">
        <f t="shared" si="96"/>
        <v>-59</v>
      </c>
      <c r="BF210" s="13">
        <f t="shared" si="100"/>
        <v>77</v>
      </c>
      <c r="BG210" s="145">
        <v>125691.88</v>
      </c>
      <c r="BH210" s="146" t="str">
        <f t="shared" si="97"/>
        <v>0</v>
      </c>
      <c r="BI210" s="147">
        <f t="shared" si="101"/>
        <v>754151.28</v>
      </c>
      <c r="BJ210" s="40">
        <f t="shared" si="102"/>
        <v>0</v>
      </c>
      <c r="BK210" s="38" t="str">
        <f t="shared" si="105"/>
        <v>100%</v>
      </c>
      <c r="BL210" s="39" t="str">
        <f t="shared" si="103"/>
        <v>0%</v>
      </c>
      <c r="BM210" s="150">
        <f t="shared" si="104"/>
        <v>125691.88</v>
      </c>
    </row>
    <row r="211" spans="1:65" ht="12.75">
      <c r="A211" s="3" t="s">
        <v>425</v>
      </c>
      <c r="B211" s="3" t="s">
        <v>421</v>
      </c>
      <c r="C211" s="2" t="s">
        <v>218</v>
      </c>
      <c r="D211" s="3" t="s">
        <v>346</v>
      </c>
      <c r="E211" s="6">
        <v>35152</v>
      </c>
      <c r="F211" s="5">
        <v>6.662209331375913</v>
      </c>
      <c r="G211" s="26">
        <v>172</v>
      </c>
      <c r="H211" s="6">
        <v>261</v>
      </c>
      <c r="I211" s="21">
        <v>130</v>
      </c>
      <c r="K211" s="12">
        <f t="shared" si="80"/>
        <v>0.21284706417842514</v>
      </c>
      <c r="L211" s="12">
        <f t="shared" si="81"/>
        <v>0.3308204369594902</v>
      </c>
      <c r="M211" s="12">
        <f t="shared" si="82"/>
        <v>0.20439804278561674</v>
      </c>
      <c r="N211" s="12">
        <f t="shared" si="83"/>
        <v>0.11908284023668639</v>
      </c>
      <c r="O211" s="12">
        <f t="shared" si="84"/>
        <v>0.08850136549840693</v>
      </c>
      <c r="P211" s="12">
        <f t="shared" si="85"/>
        <v>0.03191852526172053</v>
      </c>
      <c r="Q211" s="12">
        <f t="shared" si="86"/>
        <v>0.011834319526627219</v>
      </c>
      <c r="R211" s="12">
        <f t="shared" si="87"/>
        <v>0.0005974055530268549</v>
      </c>
      <c r="S211" s="6">
        <v>7482</v>
      </c>
      <c r="T211" s="6">
        <v>11629</v>
      </c>
      <c r="U211" s="6">
        <v>7185</v>
      </c>
      <c r="V211" s="6">
        <v>4186</v>
      </c>
      <c r="W211" s="6">
        <v>3111</v>
      </c>
      <c r="X211" s="6">
        <v>1122</v>
      </c>
      <c r="Y211" s="6">
        <v>416</v>
      </c>
      <c r="Z211" s="6">
        <v>21</v>
      </c>
      <c r="AA211" s="6">
        <v>35152</v>
      </c>
      <c r="AC211" s="6">
        <v>25</v>
      </c>
      <c r="AD211" s="6">
        <v>62</v>
      </c>
      <c r="AE211" s="6">
        <v>46</v>
      </c>
      <c r="AF211" s="6">
        <v>28</v>
      </c>
      <c r="AG211" s="6">
        <v>7</v>
      </c>
      <c r="AH211" s="6">
        <v>4</v>
      </c>
      <c r="AI211" s="6">
        <v>-1</v>
      </c>
      <c r="AJ211" s="6">
        <v>1</v>
      </c>
      <c r="AK211" s="6">
        <f t="shared" si="98"/>
        <v>172</v>
      </c>
      <c r="AL211" s="6"/>
      <c r="AM211">
        <v>1</v>
      </c>
      <c r="AN211">
        <v>8</v>
      </c>
      <c r="AO211">
        <v>-2</v>
      </c>
      <c r="AP211">
        <v>4</v>
      </c>
      <c r="AQ211">
        <v>0</v>
      </c>
      <c r="AR211">
        <v>0</v>
      </c>
      <c r="AS211">
        <v>-2</v>
      </c>
      <c r="AT211">
        <v>0</v>
      </c>
      <c r="AU211">
        <f t="shared" si="99"/>
        <v>9</v>
      </c>
      <c r="AV211">
        <f t="shared" si="88"/>
        <v>-1</v>
      </c>
      <c r="AW211">
        <f t="shared" si="89"/>
        <v>-8</v>
      </c>
      <c r="AX211">
        <f t="shared" si="90"/>
        <v>2</v>
      </c>
      <c r="AY211">
        <f t="shared" si="91"/>
        <v>-4</v>
      </c>
      <c r="AZ211">
        <f t="shared" si="92"/>
        <v>0</v>
      </c>
      <c r="BA211">
        <f t="shared" si="93"/>
        <v>0</v>
      </c>
      <c r="BB211">
        <f t="shared" si="94"/>
        <v>2</v>
      </c>
      <c r="BC211">
        <f t="shared" si="95"/>
        <v>0</v>
      </c>
      <c r="BD211">
        <f t="shared" si="96"/>
        <v>-9</v>
      </c>
      <c r="BF211" s="13">
        <f t="shared" si="100"/>
        <v>163</v>
      </c>
      <c r="BG211" s="145">
        <v>164262.976</v>
      </c>
      <c r="BH211" s="146">
        <f t="shared" si="97"/>
        <v>41065.744</v>
      </c>
      <c r="BI211" s="147">
        <f t="shared" si="101"/>
        <v>985577.8559999999</v>
      </c>
      <c r="BJ211" s="40">
        <f t="shared" si="102"/>
        <v>246394.46399999998</v>
      </c>
      <c r="BK211" s="38">
        <f t="shared" si="105"/>
        <v>0.8</v>
      </c>
      <c r="BL211" s="39">
        <f t="shared" si="103"/>
        <v>0.2</v>
      </c>
      <c r="BM211" s="150">
        <f t="shared" si="104"/>
        <v>205328.72</v>
      </c>
    </row>
    <row r="212" spans="1:65" ht="12.75">
      <c r="A212" s="3" t="s">
        <v>438</v>
      </c>
      <c r="B212" s="3" t="s">
        <v>406</v>
      </c>
      <c r="C212" s="2" t="s">
        <v>219</v>
      </c>
      <c r="D212" s="3" t="s">
        <v>344</v>
      </c>
      <c r="E212" s="6">
        <v>57035</v>
      </c>
      <c r="F212" s="5">
        <v>9.787782460225623</v>
      </c>
      <c r="G212" s="26">
        <v>426</v>
      </c>
      <c r="H212" s="6">
        <v>419</v>
      </c>
      <c r="I212" s="21">
        <v>130</v>
      </c>
      <c r="K212" s="12">
        <f t="shared" si="80"/>
        <v>0.017305163496098886</v>
      </c>
      <c r="L212" s="12">
        <f t="shared" si="81"/>
        <v>0.0624353467169282</v>
      </c>
      <c r="M212" s="12">
        <f t="shared" si="82"/>
        <v>0.19594985535197684</v>
      </c>
      <c r="N212" s="12">
        <f t="shared" si="83"/>
        <v>0.28710440957306915</v>
      </c>
      <c r="O212" s="12">
        <f t="shared" si="84"/>
        <v>0.17867975804330674</v>
      </c>
      <c r="P212" s="12">
        <f t="shared" si="85"/>
        <v>0.1220127991584115</v>
      </c>
      <c r="Q212" s="12">
        <f t="shared" si="86"/>
        <v>0.12054001928640308</v>
      </c>
      <c r="R212" s="12">
        <f t="shared" si="87"/>
        <v>0.01597264837380556</v>
      </c>
      <c r="S212" s="6">
        <v>987</v>
      </c>
      <c r="T212" s="6">
        <v>3561</v>
      </c>
      <c r="U212" s="6">
        <v>11176</v>
      </c>
      <c r="V212" s="6">
        <v>16375</v>
      </c>
      <c r="W212" s="6">
        <v>10191</v>
      </c>
      <c r="X212" s="6">
        <v>6959</v>
      </c>
      <c r="Y212" s="6">
        <v>6875</v>
      </c>
      <c r="Z212" s="6">
        <v>911</v>
      </c>
      <c r="AA212" s="6">
        <v>57035</v>
      </c>
      <c r="AC212" s="6">
        <v>12</v>
      </c>
      <c r="AD212" s="6">
        <v>73</v>
      </c>
      <c r="AE212" s="6">
        <v>86</v>
      </c>
      <c r="AF212" s="6">
        <v>107</v>
      </c>
      <c r="AG212" s="6">
        <v>79</v>
      </c>
      <c r="AH212" s="6">
        <v>35</v>
      </c>
      <c r="AI212" s="6">
        <v>19</v>
      </c>
      <c r="AJ212" s="6">
        <v>15</v>
      </c>
      <c r="AK212" s="6">
        <f t="shared" si="98"/>
        <v>426</v>
      </c>
      <c r="AL212" s="6"/>
      <c r="AM212">
        <v>9</v>
      </c>
      <c r="AN212">
        <v>5</v>
      </c>
      <c r="AO212">
        <v>20</v>
      </c>
      <c r="AP212">
        <v>26</v>
      </c>
      <c r="AQ212">
        <v>13</v>
      </c>
      <c r="AR212">
        <v>1</v>
      </c>
      <c r="AS212">
        <v>10</v>
      </c>
      <c r="AT212">
        <v>7</v>
      </c>
      <c r="AU212">
        <f t="shared" si="99"/>
        <v>91</v>
      </c>
      <c r="AV212">
        <f t="shared" si="88"/>
        <v>-9</v>
      </c>
      <c r="AW212">
        <f t="shared" si="89"/>
        <v>-5</v>
      </c>
      <c r="AX212">
        <f t="shared" si="90"/>
        <v>-20</v>
      </c>
      <c r="AY212">
        <f t="shared" si="91"/>
        <v>-26</v>
      </c>
      <c r="AZ212">
        <f t="shared" si="92"/>
        <v>-13</v>
      </c>
      <c r="BA212">
        <f t="shared" si="93"/>
        <v>-1</v>
      </c>
      <c r="BB212">
        <f t="shared" si="94"/>
        <v>-10</v>
      </c>
      <c r="BC212">
        <f t="shared" si="95"/>
        <v>-7</v>
      </c>
      <c r="BD212">
        <f t="shared" si="96"/>
        <v>-91</v>
      </c>
      <c r="BF212" s="13">
        <f t="shared" si="100"/>
        <v>335</v>
      </c>
      <c r="BG212" s="145">
        <v>409122.272</v>
      </c>
      <c r="BH212" s="146">
        <f t="shared" si="97"/>
        <v>102280.568</v>
      </c>
      <c r="BI212" s="147">
        <f t="shared" si="101"/>
        <v>2454733.632</v>
      </c>
      <c r="BJ212" s="40">
        <f t="shared" si="102"/>
        <v>613683.408</v>
      </c>
      <c r="BK212" s="38">
        <f t="shared" si="105"/>
        <v>0.8</v>
      </c>
      <c r="BL212" s="39">
        <f t="shared" si="103"/>
        <v>0.2</v>
      </c>
      <c r="BM212" s="150">
        <f t="shared" si="104"/>
        <v>511402.83999999997</v>
      </c>
    </row>
    <row r="213" spans="1:65" ht="12.75">
      <c r="A213" s="3" t="s">
        <v>427</v>
      </c>
      <c r="B213" s="3" t="s">
        <v>408</v>
      </c>
      <c r="C213" s="2" t="s">
        <v>220</v>
      </c>
      <c r="D213" s="3" t="s">
        <v>343</v>
      </c>
      <c r="E213" s="6">
        <v>24740</v>
      </c>
      <c r="F213" s="5">
        <v>6.862272812204493</v>
      </c>
      <c r="G213" s="26">
        <v>60</v>
      </c>
      <c r="H213" s="6">
        <v>277</v>
      </c>
      <c r="I213" s="21">
        <v>100</v>
      </c>
      <c r="K213" s="12">
        <f t="shared" si="80"/>
        <v>0.13916734033953113</v>
      </c>
      <c r="L213" s="12">
        <f t="shared" si="81"/>
        <v>0.19167340339531125</v>
      </c>
      <c r="M213" s="12">
        <f t="shared" si="82"/>
        <v>0.1940986257073565</v>
      </c>
      <c r="N213" s="12">
        <f t="shared" si="83"/>
        <v>0.1784559417946645</v>
      </c>
      <c r="O213" s="12">
        <f t="shared" si="84"/>
        <v>0.131285367825384</v>
      </c>
      <c r="P213" s="12">
        <f t="shared" si="85"/>
        <v>0.08245755860953921</v>
      </c>
      <c r="Q213" s="12">
        <f t="shared" si="86"/>
        <v>0.07510105092966855</v>
      </c>
      <c r="R213" s="12">
        <f t="shared" si="87"/>
        <v>0.007760711398544866</v>
      </c>
      <c r="S213" s="6">
        <v>3443</v>
      </c>
      <c r="T213" s="6">
        <v>4742</v>
      </c>
      <c r="U213" s="6">
        <v>4802</v>
      </c>
      <c r="V213" s="6">
        <v>4415</v>
      </c>
      <c r="W213" s="6">
        <v>3248</v>
      </c>
      <c r="X213" s="6">
        <v>2040</v>
      </c>
      <c r="Y213" s="6">
        <v>1858</v>
      </c>
      <c r="Z213" s="6">
        <v>192</v>
      </c>
      <c r="AA213" s="6">
        <v>24740</v>
      </c>
      <c r="AC213" s="6">
        <v>17</v>
      </c>
      <c r="AD213" s="6">
        <v>20</v>
      </c>
      <c r="AE213" s="6">
        <v>14</v>
      </c>
      <c r="AF213" s="6">
        <v>1</v>
      </c>
      <c r="AG213" s="6">
        <v>-7</v>
      </c>
      <c r="AH213" s="6">
        <v>7</v>
      </c>
      <c r="AI213" s="6">
        <v>5</v>
      </c>
      <c r="AJ213" s="6">
        <v>3</v>
      </c>
      <c r="AK213" s="6">
        <f t="shared" si="98"/>
        <v>60</v>
      </c>
      <c r="AL213" s="6"/>
      <c r="AM213">
        <v>0</v>
      </c>
      <c r="AN213">
        <v>-4</v>
      </c>
      <c r="AO213">
        <v>2</v>
      </c>
      <c r="AP213">
        <v>7</v>
      </c>
      <c r="AQ213">
        <v>4</v>
      </c>
      <c r="AR213">
        <v>-2</v>
      </c>
      <c r="AS213">
        <v>-2</v>
      </c>
      <c r="AT213">
        <v>-1</v>
      </c>
      <c r="AU213">
        <f t="shared" si="99"/>
        <v>4</v>
      </c>
      <c r="AV213">
        <f t="shared" si="88"/>
        <v>0</v>
      </c>
      <c r="AW213">
        <f t="shared" si="89"/>
        <v>4</v>
      </c>
      <c r="AX213">
        <f t="shared" si="90"/>
        <v>-2</v>
      </c>
      <c r="AY213">
        <f t="shared" si="91"/>
        <v>-7</v>
      </c>
      <c r="AZ213">
        <f t="shared" si="92"/>
        <v>-4</v>
      </c>
      <c r="BA213">
        <f t="shared" si="93"/>
        <v>2</v>
      </c>
      <c r="BB213">
        <f t="shared" si="94"/>
        <v>2</v>
      </c>
      <c r="BC213">
        <f t="shared" si="95"/>
        <v>1</v>
      </c>
      <c r="BD213">
        <f t="shared" si="96"/>
        <v>-4</v>
      </c>
      <c r="BF213" s="13">
        <f t="shared" si="100"/>
        <v>56</v>
      </c>
      <c r="BG213" s="145">
        <v>62046.37333333333</v>
      </c>
      <c r="BH213" s="146">
        <f t="shared" si="97"/>
        <v>15511.593333333332</v>
      </c>
      <c r="BI213" s="147">
        <f t="shared" si="101"/>
        <v>372278.24</v>
      </c>
      <c r="BJ213" s="40">
        <f t="shared" si="102"/>
        <v>93069.56</v>
      </c>
      <c r="BK213" s="38">
        <f t="shared" si="105"/>
        <v>0.8</v>
      </c>
      <c r="BL213" s="39">
        <f t="shared" si="103"/>
        <v>0.2</v>
      </c>
      <c r="BM213" s="150">
        <f t="shared" si="104"/>
        <v>77557.96666666666</v>
      </c>
    </row>
    <row r="214" spans="1:65" ht="12.75">
      <c r="A214" s="3"/>
      <c r="B214" s="3" t="s">
        <v>416</v>
      </c>
      <c r="C214" s="2" t="s">
        <v>221</v>
      </c>
      <c r="D214" s="3" t="s">
        <v>341</v>
      </c>
      <c r="E214" s="6">
        <v>81477</v>
      </c>
      <c r="F214" s="5">
        <v>11.704114513056394</v>
      </c>
      <c r="G214" s="26">
        <v>229</v>
      </c>
      <c r="H214" s="6">
        <v>335</v>
      </c>
      <c r="I214" s="21">
        <v>50</v>
      </c>
      <c r="K214" s="12">
        <f t="shared" si="80"/>
        <v>0.0064926298219129324</v>
      </c>
      <c r="L214" s="12">
        <f t="shared" si="81"/>
        <v>0.025675957632215227</v>
      </c>
      <c r="M214" s="12">
        <f t="shared" si="82"/>
        <v>0.15222700884912307</v>
      </c>
      <c r="N214" s="12">
        <f t="shared" si="83"/>
        <v>0.24371294966677712</v>
      </c>
      <c r="O214" s="12">
        <f t="shared" si="84"/>
        <v>0.24043595125004602</v>
      </c>
      <c r="P214" s="12">
        <f t="shared" si="85"/>
        <v>0.14239601359892975</v>
      </c>
      <c r="Q214" s="12">
        <f t="shared" si="86"/>
        <v>0.15037372510033506</v>
      </c>
      <c r="R214" s="12">
        <f t="shared" si="87"/>
        <v>0.0386857640806608</v>
      </c>
      <c r="S214" s="6">
        <v>529</v>
      </c>
      <c r="T214" s="6">
        <v>2092</v>
      </c>
      <c r="U214" s="6">
        <v>12403</v>
      </c>
      <c r="V214" s="6">
        <v>19857</v>
      </c>
      <c r="W214" s="6">
        <v>19590</v>
      </c>
      <c r="X214" s="6">
        <v>11602</v>
      </c>
      <c r="Y214" s="6">
        <v>12252</v>
      </c>
      <c r="Z214" s="6">
        <v>3152</v>
      </c>
      <c r="AA214" s="6">
        <v>81477</v>
      </c>
      <c r="AC214" s="6">
        <v>7</v>
      </c>
      <c r="AD214" s="6">
        <v>17</v>
      </c>
      <c r="AE214" s="6">
        <v>98</v>
      </c>
      <c r="AF214" s="6">
        <v>70</v>
      </c>
      <c r="AG214" s="6">
        <v>-98</v>
      </c>
      <c r="AH214" s="6">
        <v>48</v>
      </c>
      <c r="AI214" s="6">
        <v>6</v>
      </c>
      <c r="AJ214" s="6">
        <v>81</v>
      </c>
      <c r="AK214" s="6">
        <f t="shared" si="98"/>
        <v>229</v>
      </c>
      <c r="AL214" s="6"/>
      <c r="AM214">
        <v>0</v>
      </c>
      <c r="AN214">
        <v>-5</v>
      </c>
      <c r="AO214">
        <v>-11</v>
      </c>
      <c r="AP214">
        <v>-44</v>
      </c>
      <c r="AQ214">
        <v>-7</v>
      </c>
      <c r="AR214">
        <v>-15</v>
      </c>
      <c r="AS214">
        <v>-24</v>
      </c>
      <c r="AT214">
        <v>-11</v>
      </c>
      <c r="AU214">
        <f t="shared" si="99"/>
        <v>-117</v>
      </c>
      <c r="AV214">
        <f t="shared" si="88"/>
        <v>0</v>
      </c>
      <c r="AW214">
        <f t="shared" si="89"/>
        <v>5</v>
      </c>
      <c r="AX214">
        <f t="shared" si="90"/>
        <v>11</v>
      </c>
      <c r="AY214">
        <f t="shared" si="91"/>
        <v>44</v>
      </c>
      <c r="AZ214">
        <f t="shared" si="92"/>
        <v>7</v>
      </c>
      <c r="BA214">
        <f t="shared" si="93"/>
        <v>15</v>
      </c>
      <c r="BB214">
        <f t="shared" si="94"/>
        <v>24</v>
      </c>
      <c r="BC214">
        <f t="shared" si="95"/>
        <v>11</v>
      </c>
      <c r="BD214">
        <f t="shared" si="96"/>
        <v>117</v>
      </c>
      <c r="BF214" s="13">
        <f t="shared" si="100"/>
        <v>346</v>
      </c>
      <c r="BG214" s="145">
        <v>642531.7733333334</v>
      </c>
      <c r="BH214" s="146" t="str">
        <f t="shared" si="97"/>
        <v>0</v>
      </c>
      <c r="BI214" s="147">
        <f t="shared" si="101"/>
        <v>3855190.6400000006</v>
      </c>
      <c r="BJ214" s="40">
        <f t="shared" si="102"/>
        <v>0</v>
      </c>
      <c r="BK214" s="38" t="str">
        <f t="shared" si="105"/>
        <v>100%</v>
      </c>
      <c r="BL214" s="39" t="str">
        <f t="shared" si="103"/>
        <v>0%</v>
      </c>
      <c r="BM214" s="150">
        <f t="shared" si="104"/>
        <v>642531.7733333334</v>
      </c>
    </row>
    <row r="215" spans="1:65" ht="12.75">
      <c r="A215" s="3" t="s">
        <v>434</v>
      </c>
      <c r="B215" s="3" t="s">
        <v>417</v>
      </c>
      <c r="C215" s="2" t="s">
        <v>222</v>
      </c>
      <c r="D215" s="3" t="s">
        <v>347</v>
      </c>
      <c r="E215" s="6">
        <v>22249</v>
      </c>
      <c r="F215" s="5">
        <v>8.438374177900783</v>
      </c>
      <c r="G215" s="26">
        <v>-12</v>
      </c>
      <c r="H215" s="6">
        <v>314</v>
      </c>
      <c r="I215" s="21">
        <v>10</v>
      </c>
      <c r="K215" s="12">
        <f t="shared" si="80"/>
        <v>0.15870376196682998</v>
      </c>
      <c r="L215" s="12">
        <f t="shared" si="81"/>
        <v>0.2090880489010742</v>
      </c>
      <c r="M215" s="12">
        <f t="shared" si="82"/>
        <v>0.23245988583756574</v>
      </c>
      <c r="N215" s="12">
        <f t="shared" si="83"/>
        <v>0.14913029799092095</v>
      </c>
      <c r="O215" s="12">
        <f t="shared" si="84"/>
        <v>0.13775900040451255</v>
      </c>
      <c r="P215" s="12">
        <f t="shared" si="85"/>
        <v>0.0722729111420738</v>
      </c>
      <c r="Q215" s="12">
        <f t="shared" si="86"/>
        <v>0.03631623893208683</v>
      </c>
      <c r="R215" s="12">
        <f t="shared" si="87"/>
        <v>0.004269854824935952</v>
      </c>
      <c r="S215" s="6">
        <v>3531</v>
      </c>
      <c r="T215" s="6">
        <v>4652</v>
      </c>
      <c r="U215" s="6">
        <v>5172</v>
      </c>
      <c r="V215" s="6">
        <v>3318</v>
      </c>
      <c r="W215" s="6">
        <v>3065</v>
      </c>
      <c r="X215" s="6">
        <v>1608</v>
      </c>
      <c r="Y215" s="6">
        <v>808</v>
      </c>
      <c r="Z215" s="6">
        <v>95</v>
      </c>
      <c r="AA215" s="6">
        <v>22249</v>
      </c>
      <c r="AC215" s="6">
        <v>-28</v>
      </c>
      <c r="AD215" s="6">
        <v>-7</v>
      </c>
      <c r="AE215" s="6">
        <v>-5</v>
      </c>
      <c r="AF215" s="6">
        <v>-4</v>
      </c>
      <c r="AG215" s="6">
        <v>4</v>
      </c>
      <c r="AH215" s="6">
        <v>18</v>
      </c>
      <c r="AI215" s="6">
        <v>5</v>
      </c>
      <c r="AJ215" s="6">
        <v>5</v>
      </c>
      <c r="AK215" s="6">
        <f t="shared" si="98"/>
        <v>-12</v>
      </c>
      <c r="AL215" s="6"/>
      <c r="AM215">
        <v>-12</v>
      </c>
      <c r="AN215">
        <v>1</v>
      </c>
      <c r="AO215">
        <v>5</v>
      </c>
      <c r="AP215">
        <v>2</v>
      </c>
      <c r="AQ215">
        <v>-12</v>
      </c>
      <c r="AR215">
        <v>-4</v>
      </c>
      <c r="AS215">
        <v>-2</v>
      </c>
      <c r="AT215">
        <v>1</v>
      </c>
      <c r="AU215">
        <f t="shared" si="99"/>
        <v>-21</v>
      </c>
      <c r="AV215">
        <f t="shared" si="88"/>
        <v>12</v>
      </c>
      <c r="AW215">
        <f t="shared" si="89"/>
        <v>-1</v>
      </c>
      <c r="AX215">
        <f t="shared" si="90"/>
        <v>-5</v>
      </c>
      <c r="AY215">
        <f t="shared" si="91"/>
        <v>-2</v>
      </c>
      <c r="AZ215">
        <f t="shared" si="92"/>
        <v>12</v>
      </c>
      <c r="BA215">
        <f t="shared" si="93"/>
        <v>4</v>
      </c>
      <c r="BB215">
        <f t="shared" si="94"/>
        <v>2</v>
      </c>
      <c r="BC215">
        <f t="shared" si="95"/>
        <v>-1</v>
      </c>
      <c r="BD215">
        <f t="shared" si="96"/>
        <v>21</v>
      </c>
      <c r="BF215" s="13">
        <f t="shared" si="100"/>
        <v>9</v>
      </c>
      <c r="BG215" s="145">
        <v>45159.52533333334</v>
      </c>
      <c r="BH215" s="146">
        <f t="shared" si="97"/>
        <v>11289.881333333335</v>
      </c>
      <c r="BI215" s="147">
        <f t="shared" si="101"/>
        <v>270957.152</v>
      </c>
      <c r="BJ215" s="40">
        <f t="shared" si="102"/>
        <v>67739.288</v>
      </c>
      <c r="BK215" s="38">
        <f t="shared" si="105"/>
        <v>0.8</v>
      </c>
      <c r="BL215" s="39">
        <f t="shared" si="103"/>
        <v>0.2</v>
      </c>
      <c r="BM215" s="150">
        <f t="shared" si="104"/>
        <v>56449.40666666668</v>
      </c>
    </row>
    <row r="216" spans="1:65" ht="12.75">
      <c r="A216" s="3"/>
      <c r="B216" s="3" t="s">
        <v>408</v>
      </c>
      <c r="C216" s="2" t="s">
        <v>223</v>
      </c>
      <c r="D216" s="3" t="s">
        <v>343</v>
      </c>
      <c r="E216" s="6">
        <v>90473</v>
      </c>
      <c r="F216" s="5">
        <v>4.5601892869427445</v>
      </c>
      <c r="G216" s="26">
        <v>111</v>
      </c>
      <c r="H216" s="6">
        <v>1747</v>
      </c>
      <c r="I216" s="21">
        <v>70</v>
      </c>
      <c r="K216" s="12">
        <f t="shared" si="80"/>
        <v>0.5642898986437943</v>
      </c>
      <c r="L216" s="12">
        <f t="shared" si="81"/>
        <v>0.1585224321068164</v>
      </c>
      <c r="M216" s="12">
        <f t="shared" si="82"/>
        <v>0.12444596730516287</v>
      </c>
      <c r="N216" s="12">
        <f t="shared" si="83"/>
        <v>0.08201341836791087</v>
      </c>
      <c r="O216" s="12">
        <f t="shared" si="84"/>
        <v>0.04372575243442795</v>
      </c>
      <c r="P216" s="12">
        <f t="shared" si="85"/>
        <v>0.01696638776209477</v>
      </c>
      <c r="Q216" s="12">
        <f t="shared" si="86"/>
        <v>0.009461386269936888</v>
      </c>
      <c r="R216" s="12">
        <f t="shared" si="87"/>
        <v>0.0005747571098559791</v>
      </c>
      <c r="S216" s="6">
        <v>51053</v>
      </c>
      <c r="T216" s="6">
        <v>14342</v>
      </c>
      <c r="U216" s="6">
        <v>11259</v>
      </c>
      <c r="V216" s="6">
        <v>7420</v>
      </c>
      <c r="W216" s="6">
        <v>3956</v>
      </c>
      <c r="X216" s="6">
        <v>1535</v>
      </c>
      <c r="Y216" s="6">
        <v>856</v>
      </c>
      <c r="Z216" s="6">
        <v>52</v>
      </c>
      <c r="AA216" s="6">
        <v>90473</v>
      </c>
      <c r="AC216" s="6">
        <v>-128</v>
      </c>
      <c r="AD216" s="6">
        <v>105</v>
      </c>
      <c r="AE216" s="6">
        <v>88</v>
      </c>
      <c r="AF216" s="6">
        <v>43</v>
      </c>
      <c r="AG216" s="6">
        <v>-1</v>
      </c>
      <c r="AH216" s="6">
        <v>3</v>
      </c>
      <c r="AI216" s="6">
        <v>1</v>
      </c>
      <c r="AJ216" s="6">
        <v>0</v>
      </c>
      <c r="AK216" s="6">
        <f t="shared" si="98"/>
        <v>111</v>
      </c>
      <c r="AL216" s="6"/>
      <c r="AM216">
        <v>-148</v>
      </c>
      <c r="AN216">
        <v>-17</v>
      </c>
      <c r="AO216">
        <v>2</v>
      </c>
      <c r="AP216">
        <v>2</v>
      </c>
      <c r="AQ216">
        <v>9</v>
      </c>
      <c r="AR216">
        <v>-4</v>
      </c>
      <c r="AS216">
        <v>-2</v>
      </c>
      <c r="AT216">
        <v>-2</v>
      </c>
      <c r="AU216">
        <f t="shared" si="99"/>
        <v>-160</v>
      </c>
      <c r="AV216">
        <f t="shared" si="88"/>
        <v>148</v>
      </c>
      <c r="AW216">
        <f t="shared" si="89"/>
        <v>17</v>
      </c>
      <c r="AX216">
        <f t="shared" si="90"/>
        <v>-2</v>
      </c>
      <c r="AY216">
        <f t="shared" si="91"/>
        <v>-2</v>
      </c>
      <c r="AZ216">
        <f t="shared" si="92"/>
        <v>-9</v>
      </c>
      <c r="BA216">
        <f t="shared" si="93"/>
        <v>4</v>
      </c>
      <c r="BB216">
        <f t="shared" si="94"/>
        <v>2</v>
      </c>
      <c r="BC216">
        <f t="shared" si="95"/>
        <v>2</v>
      </c>
      <c r="BD216">
        <f t="shared" si="96"/>
        <v>160</v>
      </c>
      <c r="BF216" s="13">
        <f t="shared" si="100"/>
        <v>271</v>
      </c>
      <c r="BG216" s="145">
        <v>334698.6066666667</v>
      </c>
      <c r="BH216" s="146" t="str">
        <f t="shared" si="97"/>
        <v>0</v>
      </c>
      <c r="BI216" s="147">
        <f t="shared" si="101"/>
        <v>2008191.6400000001</v>
      </c>
      <c r="BJ216" s="40">
        <f t="shared" si="102"/>
        <v>0</v>
      </c>
      <c r="BK216" s="38" t="str">
        <f t="shared" si="105"/>
        <v>100%</v>
      </c>
      <c r="BL216" s="39" t="str">
        <f t="shared" si="103"/>
        <v>0%</v>
      </c>
      <c r="BM216" s="150">
        <f t="shared" si="104"/>
        <v>334698.6066666667</v>
      </c>
    </row>
    <row r="217" spans="1:65" ht="12.75">
      <c r="A217" s="3" t="s">
        <v>418</v>
      </c>
      <c r="B217" s="3" t="s">
        <v>415</v>
      </c>
      <c r="C217" s="2" t="s">
        <v>224</v>
      </c>
      <c r="D217" s="3" t="s">
        <v>339</v>
      </c>
      <c r="E217" s="6">
        <v>34519</v>
      </c>
      <c r="F217" s="5">
        <v>11.59728829878333</v>
      </c>
      <c r="G217" s="26">
        <v>49</v>
      </c>
      <c r="H217" s="6">
        <v>395</v>
      </c>
      <c r="I217" s="21">
        <v>30</v>
      </c>
      <c r="K217" s="12">
        <f t="shared" si="80"/>
        <v>0.03916683565572583</v>
      </c>
      <c r="L217" s="12">
        <f t="shared" si="81"/>
        <v>0.10130652684029086</v>
      </c>
      <c r="M217" s="12">
        <f t="shared" si="82"/>
        <v>0.33181726005967727</v>
      </c>
      <c r="N217" s="12">
        <f t="shared" si="83"/>
        <v>0.29467829311393723</v>
      </c>
      <c r="O217" s="12">
        <f t="shared" si="84"/>
        <v>0.13688113792404183</v>
      </c>
      <c r="P217" s="12">
        <f t="shared" si="85"/>
        <v>0.06164720878356847</v>
      </c>
      <c r="Q217" s="12">
        <f t="shared" si="86"/>
        <v>0.0322141429357745</v>
      </c>
      <c r="R217" s="12">
        <f t="shared" si="87"/>
        <v>0.00228859468698398</v>
      </c>
      <c r="S217" s="6">
        <v>1352</v>
      </c>
      <c r="T217" s="6">
        <v>3497</v>
      </c>
      <c r="U217" s="6">
        <v>11454</v>
      </c>
      <c r="V217" s="6">
        <v>10172</v>
      </c>
      <c r="W217" s="6">
        <v>4725</v>
      </c>
      <c r="X217" s="6">
        <v>2128</v>
      </c>
      <c r="Y217" s="6">
        <v>1112</v>
      </c>
      <c r="Z217" s="6">
        <v>79</v>
      </c>
      <c r="AA217" s="6">
        <v>34519</v>
      </c>
      <c r="AC217" s="6">
        <v>-4</v>
      </c>
      <c r="AD217" s="6">
        <v>24</v>
      </c>
      <c r="AE217" s="6">
        <v>-7</v>
      </c>
      <c r="AF217" s="6">
        <v>4</v>
      </c>
      <c r="AG217" s="6">
        <v>7</v>
      </c>
      <c r="AH217" s="6">
        <v>16</v>
      </c>
      <c r="AI217" s="6">
        <v>9</v>
      </c>
      <c r="AJ217" s="6">
        <v>0</v>
      </c>
      <c r="AK217" s="6">
        <f t="shared" si="98"/>
        <v>49</v>
      </c>
      <c r="AL217" s="6"/>
      <c r="AM217">
        <v>-40</v>
      </c>
      <c r="AN217">
        <v>-11</v>
      </c>
      <c r="AO217">
        <v>1</v>
      </c>
      <c r="AP217">
        <v>-6</v>
      </c>
      <c r="AQ217">
        <v>-2</v>
      </c>
      <c r="AR217">
        <v>1</v>
      </c>
      <c r="AS217">
        <v>-1</v>
      </c>
      <c r="AT217">
        <v>1</v>
      </c>
      <c r="AU217">
        <f t="shared" si="99"/>
        <v>-57</v>
      </c>
      <c r="AV217">
        <f t="shared" si="88"/>
        <v>40</v>
      </c>
      <c r="AW217">
        <f t="shared" si="89"/>
        <v>11</v>
      </c>
      <c r="AX217">
        <f t="shared" si="90"/>
        <v>-1</v>
      </c>
      <c r="AY217">
        <f t="shared" si="91"/>
        <v>6</v>
      </c>
      <c r="AZ217">
        <f t="shared" si="92"/>
        <v>2</v>
      </c>
      <c r="BA217">
        <f t="shared" si="93"/>
        <v>-1</v>
      </c>
      <c r="BB217">
        <f t="shared" si="94"/>
        <v>1</v>
      </c>
      <c r="BC217">
        <f t="shared" si="95"/>
        <v>-1</v>
      </c>
      <c r="BD217">
        <f t="shared" si="96"/>
        <v>57</v>
      </c>
      <c r="BF217" s="13">
        <f t="shared" si="100"/>
        <v>106</v>
      </c>
      <c r="BG217" s="145">
        <v>116800.69866666668</v>
      </c>
      <c r="BH217" s="146">
        <f t="shared" si="97"/>
        <v>29200.17466666667</v>
      </c>
      <c r="BI217" s="147">
        <f t="shared" si="101"/>
        <v>700804.192</v>
      </c>
      <c r="BJ217" s="40">
        <f t="shared" si="102"/>
        <v>175201.048</v>
      </c>
      <c r="BK217" s="38">
        <f t="shared" si="105"/>
        <v>0.8</v>
      </c>
      <c r="BL217" s="39">
        <f t="shared" si="103"/>
        <v>0.2</v>
      </c>
      <c r="BM217" s="150">
        <f t="shared" si="104"/>
        <v>146000.87333333335</v>
      </c>
    </row>
    <row r="218" spans="1:65" ht="12.75">
      <c r="A218" s="3" t="s">
        <v>427</v>
      </c>
      <c r="B218" s="3" t="s">
        <v>408</v>
      </c>
      <c r="C218" s="2" t="s">
        <v>225</v>
      </c>
      <c r="D218" s="3" t="s">
        <v>343</v>
      </c>
      <c r="E218" s="6">
        <v>30694</v>
      </c>
      <c r="F218" s="5">
        <v>4.993593652960627</v>
      </c>
      <c r="G218" s="26">
        <v>102</v>
      </c>
      <c r="H218" s="6">
        <v>599</v>
      </c>
      <c r="I218" s="21">
        <v>50</v>
      </c>
      <c r="K218" s="12">
        <f t="shared" si="80"/>
        <v>0.5151821202840946</v>
      </c>
      <c r="L218" s="12">
        <f t="shared" si="81"/>
        <v>0.15426467713559652</v>
      </c>
      <c r="M218" s="12">
        <f t="shared" si="82"/>
        <v>0.12774483612432397</v>
      </c>
      <c r="N218" s="12">
        <f t="shared" si="83"/>
        <v>0.10601420473056623</v>
      </c>
      <c r="O218" s="12">
        <f t="shared" si="84"/>
        <v>0.0604678438782824</v>
      </c>
      <c r="P218" s="12">
        <f t="shared" si="85"/>
        <v>0.020850980647683585</v>
      </c>
      <c r="Q218" s="12">
        <f t="shared" si="86"/>
        <v>0.014269889880758455</v>
      </c>
      <c r="R218" s="12">
        <f t="shared" si="87"/>
        <v>0.0012054473186942074</v>
      </c>
      <c r="S218" s="6">
        <v>15813</v>
      </c>
      <c r="T218" s="6">
        <v>4735</v>
      </c>
      <c r="U218" s="6">
        <v>3921</v>
      </c>
      <c r="V218" s="6">
        <v>3254</v>
      </c>
      <c r="W218" s="6">
        <v>1856</v>
      </c>
      <c r="X218" s="6">
        <v>640</v>
      </c>
      <c r="Y218" s="6">
        <v>438</v>
      </c>
      <c r="Z218" s="6">
        <v>37</v>
      </c>
      <c r="AA218" s="6">
        <v>30694</v>
      </c>
      <c r="AC218" s="6">
        <v>-3</v>
      </c>
      <c r="AD218" s="6">
        <v>42</v>
      </c>
      <c r="AE218" s="6">
        <v>36</v>
      </c>
      <c r="AF218" s="6">
        <v>12</v>
      </c>
      <c r="AG218" s="6">
        <v>9</v>
      </c>
      <c r="AH218" s="6">
        <v>1</v>
      </c>
      <c r="AI218" s="6">
        <v>5</v>
      </c>
      <c r="AJ218" s="6">
        <v>0</v>
      </c>
      <c r="AK218" s="6">
        <f t="shared" si="98"/>
        <v>102</v>
      </c>
      <c r="AL218" s="6"/>
      <c r="AM218">
        <v>12</v>
      </c>
      <c r="AN218">
        <v>-2</v>
      </c>
      <c r="AO218">
        <v>1</v>
      </c>
      <c r="AP218">
        <v>2</v>
      </c>
      <c r="AQ218">
        <v>0</v>
      </c>
      <c r="AR218">
        <v>-2</v>
      </c>
      <c r="AS218">
        <v>0</v>
      </c>
      <c r="AT218">
        <v>0</v>
      </c>
      <c r="AU218">
        <f t="shared" si="99"/>
        <v>11</v>
      </c>
      <c r="AV218">
        <f t="shared" si="88"/>
        <v>-12</v>
      </c>
      <c r="AW218">
        <f t="shared" si="89"/>
        <v>2</v>
      </c>
      <c r="AX218">
        <f t="shared" si="90"/>
        <v>-1</v>
      </c>
      <c r="AY218">
        <f t="shared" si="91"/>
        <v>-2</v>
      </c>
      <c r="AZ218">
        <f t="shared" si="92"/>
        <v>0</v>
      </c>
      <c r="BA218">
        <f t="shared" si="93"/>
        <v>2</v>
      </c>
      <c r="BB218">
        <f t="shared" si="94"/>
        <v>0</v>
      </c>
      <c r="BC218">
        <f t="shared" si="95"/>
        <v>0</v>
      </c>
      <c r="BD218">
        <f t="shared" si="96"/>
        <v>-11</v>
      </c>
      <c r="BF218" s="13">
        <f t="shared" si="100"/>
        <v>91</v>
      </c>
      <c r="BG218" s="145">
        <v>102472.464</v>
      </c>
      <c r="BH218" s="146">
        <f t="shared" si="97"/>
        <v>25618.116</v>
      </c>
      <c r="BI218" s="147">
        <f t="shared" si="101"/>
        <v>614834.784</v>
      </c>
      <c r="BJ218" s="40">
        <f t="shared" si="102"/>
        <v>153708.696</v>
      </c>
      <c r="BK218" s="38">
        <f t="shared" si="105"/>
        <v>0.8</v>
      </c>
      <c r="BL218" s="39">
        <f t="shared" si="103"/>
        <v>0.2</v>
      </c>
      <c r="BM218" s="150">
        <f t="shared" si="104"/>
        <v>128090.58000000002</v>
      </c>
    </row>
    <row r="219" spans="1:65" ht="12.75">
      <c r="A219" s="3" t="s">
        <v>437</v>
      </c>
      <c r="B219" s="3" t="s">
        <v>406</v>
      </c>
      <c r="C219" s="2" t="s">
        <v>226</v>
      </c>
      <c r="D219" s="3" t="s">
        <v>344</v>
      </c>
      <c r="E219" s="6">
        <v>43600</v>
      </c>
      <c r="F219" s="5">
        <v>9.391875783219254</v>
      </c>
      <c r="G219" s="26">
        <v>268</v>
      </c>
      <c r="H219" s="6">
        <v>474</v>
      </c>
      <c r="I219" s="21">
        <v>40</v>
      </c>
      <c r="K219" s="12">
        <f t="shared" si="80"/>
        <v>0.10561926605504587</v>
      </c>
      <c r="L219" s="12">
        <f t="shared" si="81"/>
        <v>0.15839449541284403</v>
      </c>
      <c r="M219" s="12">
        <f t="shared" si="82"/>
        <v>0.22073394495412843</v>
      </c>
      <c r="N219" s="12">
        <f t="shared" si="83"/>
        <v>0.2040137614678899</v>
      </c>
      <c r="O219" s="12">
        <f t="shared" si="84"/>
        <v>0.1638073394495413</v>
      </c>
      <c r="P219" s="12">
        <f t="shared" si="85"/>
        <v>0.08463302752293578</v>
      </c>
      <c r="Q219" s="12">
        <f t="shared" si="86"/>
        <v>0.05678899082568807</v>
      </c>
      <c r="R219" s="12">
        <f t="shared" si="87"/>
        <v>0.006009174311926605</v>
      </c>
      <c r="S219" s="6">
        <v>4605</v>
      </c>
      <c r="T219" s="6">
        <v>6906</v>
      </c>
      <c r="U219" s="6">
        <v>9624</v>
      </c>
      <c r="V219" s="6">
        <v>8895</v>
      </c>
      <c r="W219" s="6">
        <v>7142</v>
      </c>
      <c r="X219" s="6">
        <v>3690</v>
      </c>
      <c r="Y219" s="6">
        <v>2476</v>
      </c>
      <c r="Z219" s="6">
        <v>262</v>
      </c>
      <c r="AA219" s="6">
        <v>43600</v>
      </c>
      <c r="AC219" s="6">
        <v>29</v>
      </c>
      <c r="AD219" s="6">
        <v>8</v>
      </c>
      <c r="AE219" s="6">
        <v>75</v>
      </c>
      <c r="AF219" s="6">
        <v>56</v>
      </c>
      <c r="AG219" s="6">
        <v>38</v>
      </c>
      <c r="AH219" s="6">
        <v>40</v>
      </c>
      <c r="AI219" s="6">
        <v>19</v>
      </c>
      <c r="AJ219" s="6">
        <v>3</v>
      </c>
      <c r="AK219" s="6">
        <f t="shared" si="98"/>
        <v>268</v>
      </c>
      <c r="AL219" s="6"/>
      <c r="AM219">
        <v>-10</v>
      </c>
      <c r="AN219">
        <v>-8</v>
      </c>
      <c r="AO219">
        <v>9</v>
      </c>
      <c r="AP219">
        <v>-16</v>
      </c>
      <c r="AQ219">
        <v>-7</v>
      </c>
      <c r="AR219">
        <v>-7</v>
      </c>
      <c r="AS219">
        <v>-4</v>
      </c>
      <c r="AT219">
        <v>1</v>
      </c>
      <c r="AU219">
        <f t="shared" si="99"/>
        <v>-42</v>
      </c>
      <c r="AV219">
        <f t="shared" si="88"/>
        <v>10</v>
      </c>
      <c r="AW219">
        <f t="shared" si="89"/>
        <v>8</v>
      </c>
      <c r="AX219">
        <f t="shared" si="90"/>
        <v>-9</v>
      </c>
      <c r="AY219">
        <f t="shared" si="91"/>
        <v>16</v>
      </c>
      <c r="AZ219">
        <f t="shared" si="92"/>
        <v>7</v>
      </c>
      <c r="BA219">
        <f t="shared" si="93"/>
        <v>7</v>
      </c>
      <c r="BB219">
        <f t="shared" si="94"/>
        <v>4</v>
      </c>
      <c r="BC219">
        <f t="shared" si="95"/>
        <v>-1</v>
      </c>
      <c r="BD219">
        <f t="shared" si="96"/>
        <v>42</v>
      </c>
      <c r="BF219" s="13">
        <f t="shared" si="100"/>
        <v>310</v>
      </c>
      <c r="BG219" s="145">
        <v>384943.376</v>
      </c>
      <c r="BH219" s="146">
        <f t="shared" si="97"/>
        <v>96235.844</v>
      </c>
      <c r="BI219" s="147">
        <f t="shared" si="101"/>
        <v>2309660.256</v>
      </c>
      <c r="BJ219" s="40">
        <f t="shared" si="102"/>
        <v>577415.064</v>
      </c>
      <c r="BK219" s="38">
        <f t="shared" si="105"/>
        <v>0.8</v>
      </c>
      <c r="BL219" s="39">
        <f t="shared" si="103"/>
        <v>0.2</v>
      </c>
      <c r="BM219" s="150">
        <f t="shared" si="104"/>
        <v>481179.22</v>
      </c>
    </row>
    <row r="220" spans="1:65" ht="12.75">
      <c r="A220" s="3"/>
      <c r="B220" s="3" t="s">
        <v>417</v>
      </c>
      <c r="C220" s="2" t="s">
        <v>227</v>
      </c>
      <c r="D220" s="3" t="s">
        <v>347</v>
      </c>
      <c r="E220" s="6">
        <v>111973</v>
      </c>
      <c r="F220" s="5">
        <v>4.766007075317731</v>
      </c>
      <c r="G220" s="26">
        <v>256</v>
      </c>
      <c r="H220" s="6">
        <v>1517</v>
      </c>
      <c r="I220" s="21">
        <v>100</v>
      </c>
      <c r="K220" s="12">
        <f t="shared" si="80"/>
        <v>0.5558572155787556</v>
      </c>
      <c r="L220" s="12">
        <f t="shared" si="81"/>
        <v>0.18863476016539701</v>
      </c>
      <c r="M220" s="12">
        <f t="shared" si="82"/>
        <v>0.1260750359461656</v>
      </c>
      <c r="N220" s="12">
        <f t="shared" si="83"/>
        <v>0.07277647289971689</v>
      </c>
      <c r="O220" s="12">
        <f t="shared" si="84"/>
        <v>0.03651773195323873</v>
      </c>
      <c r="P220" s="12">
        <f t="shared" si="85"/>
        <v>0.014378466237396515</v>
      </c>
      <c r="Q220" s="12">
        <f t="shared" si="86"/>
        <v>0.005251265930179597</v>
      </c>
      <c r="R220" s="12">
        <f t="shared" si="87"/>
        <v>0.000509051289150063</v>
      </c>
      <c r="S220" s="6">
        <v>62241</v>
      </c>
      <c r="T220" s="6">
        <v>21122</v>
      </c>
      <c r="U220" s="6">
        <v>14117</v>
      </c>
      <c r="V220" s="6">
        <v>8149</v>
      </c>
      <c r="W220" s="6">
        <v>4089</v>
      </c>
      <c r="X220" s="6">
        <v>1610</v>
      </c>
      <c r="Y220" s="6">
        <v>588</v>
      </c>
      <c r="Z220" s="6">
        <v>57</v>
      </c>
      <c r="AA220" s="6">
        <v>111973</v>
      </c>
      <c r="AC220" s="6">
        <v>-58</v>
      </c>
      <c r="AD220" s="6">
        <v>94</v>
      </c>
      <c r="AE220" s="6">
        <v>133</v>
      </c>
      <c r="AF220" s="6">
        <v>30</v>
      </c>
      <c r="AG220" s="6">
        <v>29</v>
      </c>
      <c r="AH220" s="6">
        <v>12</v>
      </c>
      <c r="AI220" s="6">
        <v>13</v>
      </c>
      <c r="AJ220" s="6">
        <v>3</v>
      </c>
      <c r="AK220" s="6">
        <f t="shared" si="98"/>
        <v>256</v>
      </c>
      <c r="AL220" s="6"/>
      <c r="AM220">
        <v>-111</v>
      </c>
      <c r="AN220">
        <v>2</v>
      </c>
      <c r="AO220">
        <v>-20</v>
      </c>
      <c r="AP220">
        <v>7</v>
      </c>
      <c r="AQ220">
        <v>-6</v>
      </c>
      <c r="AR220">
        <v>1</v>
      </c>
      <c r="AS220">
        <v>-3</v>
      </c>
      <c r="AT220">
        <v>2</v>
      </c>
      <c r="AU220">
        <f t="shared" si="99"/>
        <v>-128</v>
      </c>
      <c r="AV220">
        <f t="shared" si="88"/>
        <v>111</v>
      </c>
      <c r="AW220">
        <f t="shared" si="89"/>
        <v>-2</v>
      </c>
      <c r="AX220">
        <f t="shared" si="90"/>
        <v>20</v>
      </c>
      <c r="AY220">
        <f t="shared" si="91"/>
        <v>-7</v>
      </c>
      <c r="AZ220">
        <f t="shared" si="92"/>
        <v>6</v>
      </c>
      <c r="BA220">
        <f t="shared" si="93"/>
        <v>-1</v>
      </c>
      <c r="BB220">
        <f t="shared" si="94"/>
        <v>3</v>
      </c>
      <c r="BC220">
        <f t="shared" si="95"/>
        <v>-2</v>
      </c>
      <c r="BD220">
        <f t="shared" si="96"/>
        <v>128</v>
      </c>
      <c r="BF220" s="13">
        <f t="shared" si="100"/>
        <v>384</v>
      </c>
      <c r="BG220" s="145">
        <v>508364.4866666667</v>
      </c>
      <c r="BH220" s="146" t="str">
        <f t="shared" si="97"/>
        <v>0</v>
      </c>
      <c r="BI220" s="147">
        <f t="shared" si="101"/>
        <v>3050186.92</v>
      </c>
      <c r="BJ220" s="40">
        <f t="shared" si="102"/>
        <v>0</v>
      </c>
      <c r="BK220" s="38" t="str">
        <f t="shared" si="105"/>
        <v>100%</v>
      </c>
      <c r="BL220" s="39" t="str">
        <f t="shared" si="103"/>
        <v>0%</v>
      </c>
      <c r="BM220" s="150">
        <f t="shared" si="104"/>
        <v>508364.4866666667</v>
      </c>
    </row>
    <row r="221" spans="1:65" ht="12.75">
      <c r="A221" s="3" t="s">
        <v>440</v>
      </c>
      <c r="B221" s="3" t="s">
        <v>421</v>
      </c>
      <c r="C221" s="2" t="s">
        <v>228</v>
      </c>
      <c r="D221" s="3" t="s">
        <v>346</v>
      </c>
      <c r="E221" s="6">
        <v>42875</v>
      </c>
      <c r="F221" s="5">
        <v>5.7927391049611225</v>
      </c>
      <c r="G221" s="26">
        <v>359</v>
      </c>
      <c r="H221" s="6">
        <v>396</v>
      </c>
      <c r="I221" s="21">
        <v>200</v>
      </c>
      <c r="K221" s="12">
        <f t="shared" si="80"/>
        <v>0.19027405247813411</v>
      </c>
      <c r="L221" s="12">
        <f t="shared" si="81"/>
        <v>0.25429737609329445</v>
      </c>
      <c r="M221" s="12">
        <f t="shared" si="82"/>
        <v>0.2384139941690962</v>
      </c>
      <c r="N221" s="12">
        <f t="shared" si="83"/>
        <v>0.12942274052478134</v>
      </c>
      <c r="O221" s="12">
        <f t="shared" si="84"/>
        <v>0.09329446064139942</v>
      </c>
      <c r="P221" s="12">
        <f t="shared" si="85"/>
        <v>0.05781924198250729</v>
      </c>
      <c r="Q221" s="12">
        <f t="shared" si="86"/>
        <v>0.03412244897959184</v>
      </c>
      <c r="R221" s="12">
        <f t="shared" si="87"/>
        <v>0.002355685131195335</v>
      </c>
      <c r="S221" s="6">
        <v>8158</v>
      </c>
      <c r="T221" s="6">
        <v>10903</v>
      </c>
      <c r="U221" s="6">
        <v>10222</v>
      </c>
      <c r="V221" s="6">
        <v>5549</v>
      </c>
      <c r="W221" s="6">
        <v>4000</v>
      </c>
      <c r="X221" s="6">
        <v>2479</v>
      </c>
      <c r="Y221" s="6">
        <v>1463</v>
      </c>
      <c r="Z221" s="6">
        <v>101</v>
      </c>
      <c r="AA221" s="6">
        <v>42875</v>
      </c>
      <c r="AC221" s="6">
        <v>49</v>
      </c>
      <c r="AD221" s="6">
        <v>67</v>
      </c>
      <c r="AE221" s="6">
        <v>59</v>
      </c>
      <c r="AF221" s="6">
        <v>89</v>
      </c>
      <c r="AG221" s="6">
        <v>49</v>
      </c>
      <c r="AH221" s="6">
        <v>20</v>
      </c>
      <c r="AI221" s="6">
        <v>23</v>
      </c>
      <c r="AJ221" s="6">
        <v>3</v>
      </c>
      <c r="AK221" s="6">
        <f t="shared" si="98"/>
        <v>359</v>
      </c>
      <c r="AL221" s="6"/>
      <c r="AM221">
        <v>-25</v>
      </c>
      <c r="AN221">
        <v>-6</v>
      </c>
      <c r="AO221">
        <v>-7</v>
      </c>
      <c r="AP221">
        <v>-7</v>
      </c>
      <c r="AQ221">
        <v>2</v>
      </c>
      <c r="AR221">
        <v>0</v>
      </c>
      <c r="AS221">
        <v>7</v>
      </c>
      <c r="AT221">
        <v>1</v>
      </c>
      <c r="AU221">
        <f t="shared" si="99"/>
        <v>-35</v>
      </c>
      <c r="AV221">
        <f t="shared" si="88"/>
        <v>25</v>
      </c>
      <c r="AW221">
        <f t="shared" si="89"/>
        <v>6</v>
      </c>
      <c r="AX221">
        <f t="shared" si="90"/>
        <v>7</v>
      </c>
      <c r="AY221">
        <f t="shared" si="91"/>
        <v>7</v>
      </c>
      <c r="AZ221">
        <f t="shared" si="92"/>
        <v>-2</v>
      </c>
      <c r="BA221">
        <f t="shared" si="93"/>
        <v>0</v>
      </c>
      <c r="BB221">
        <f t="shared" si="94"/>
        <v>-7</v>
      </c>
      <c r="BC221">
        <f t="shared" si="95"/>
        <v>-1</v>
      </c>
      <c r="BD221">
        <f t="shared" si="96"/>
        <v>35</v>
      </c>
      <c r="BF221" s="13">
        <f t="shared" si="100"/>
        <v>394</v>
      </c>
      <c r="BG221" s="145">
        <v>434964.2666666666</v>
      </c>
      <c r="BH221" s="146">
        <f t="shared" si="97"/>
        <v>108741.06666666665</v>
      </c>
      <c r="BI221" s="147">
        <f t="shared" si="101"/>
        <v>2609785.5999999996</v>
      </c>
      <c r="BJ221" s="40">
        <f t="shared" si="102"/>
        <v>652446.3999999999</v>
      </c>
      <c r="BK221" s="38">
        <f t="shared" si="105"/>
        <v>0.8</v>
      </c>
      <c r="BL221" s="39">
        <f t="shared" si="103"/>
        <v>0.2</v>
      </c>
      <c r="BM221" s="150">
        <f t="shared" si="104"/>
        <v>543705.3333333333</v>
      </c>
    </row>
    <row r="222" spans="1:65" ht="12.75">
      <c r="A222" s="3" t="s">
        <v>438</v>
      </c>
      <c r="B222" s="3" t="s">
        <v>406</v>
      </c>
      <c r="C222" s="2" t="s">
        <v>229</v>
      </c>
      <c r="D222" s="3" t="s">
        <v>344</v>
      </c>
      <c r="E222" s="6">
        <v>34049</v>
      </c>
      <c r="F222" s="5">
        <v>9.400819408896718</v>
      </c>
      <c r="G222" s="26">
        <v>300</v>
      </c>
      <c r="H222" s="6">
        <v>340</v>
      </c>
      <c r="I222" s="21">
        <v>140</v>
      </c>
      <c r="K222" s="12">
        <f t="shared" si="80"/>
        <v>0.042409468706863636</v>
      </c>
      <c r="L222" s="12">
        <f t="shared" si="81"/>
        <v>0.03794531410614115</v>
      </c>
      <c r="M222" s="12">
        <f t="shared" si="82"/>
        <v>0.18079826132926077</v>
      </c>
      <c r="N222" s="12">
        <f t="shared" si="83"/>
        <v>0.3210079591177421</v>
      </c>
      <c r="O222" s="12">
        <f t="shared" si="84"/>
        <v>0.19090134805721168</v>
      </c>
      <c r="P222" s="12">
        <f t="shared" si="85"/>
        <v>0.1125143176011043</v>
      </c>
      <c r="Q222" s="12">
        <f t="shared" si="86"/>
        <v>0.08470145966107669</v>
      </c>
      <c r="R222" s="12">
        <f t="shared" si="87"/>
        <v>0.029721871420599726</v>
      </c>
      <c r="S222" s="6">
        <v>1444</v>
      </c>
      <c r="T222" s="6">
        <v>1292</v>
      </c>
      <c r="U222" s="6">
        <v>6156</v>
      </c>
      <c r="V222" s="6">
        <v>10930</v>
      </c>
      <c r="W222" s="6">
        <v>6500</v>
      </c>
      <c r="X222" s="6">
        <v>3831</v>
      </c>
      <c r="Y222" s="6">
        <v>2884</v>
      </c>
      <c r="Z222" s="6">
        <v>1012</v>
      </c>
      <c r="AA222" s="6">
        <v>34049</v>
      </c>
      <c r="AC222" s="6">
        <v>-4</v>
      </c>
      <c r="AD222" s="6">
        <v>25</v>
      </c>
      <c r="AE222" s="6">
        <v>130</v>
      </c>
      <c r="AF222" s="6">
        <v>82</v>
      </c>
      <c r="AG222" s="6">
        <v>-10</v>
      </c>
      <c r="AH222" s="6">
        <v>37</v>
      </c>
      <c r="AI222" s="6">
        <v>26</v>
      </c>
      <c r="AJ222" s="6">
        <v>14</v>
      </c>
      <c r="AK222" s="6">
        <f t="shared" si="98"/>
        <v>300</v>
      </c>
      <c r="AL222" s="6"/>
      <c r="AM222">
        <v>-9</v>
      </c>
      <c r="AN222">
        <v>0</v>
      </c>
      <c r="AO222">
        <v>-18</v>
      </c>
      <c r="AP222">
        <v>-5</v>
      </c>
      <c r="AQ222">
        <v>-4</v>
      </c>
      <c r="AR222">
        <v>-4</v>
      </c>
      <c r="AS222">
        <v>-3</v>
      </c>
      <c r="AT222">
        <v>-2</v>
      </c>
      <c r="AU222">
        <f t="shared" si="99"/>
        <v>-45</v>
      </c>
      <c r="AV222">
        <f t="shared" si="88"/>
        <v>9</v>
      </c>
      <c r="AW222">
        <f t="shared" si="89"/>
        <v>0</v>
      </c>
      <c r="AX222">
        <f t="shared" si="90"/>
        <v>18</v>
      </c>
      <c r="AY222">
        <f t="shared" si="91"/>
        <v>5</v>
      </c>
      <c r="AZ222">
        <f t="shared" si="92"/>
        <v>4</v>
      </c>
      <c r="BA222">
        <f t="shared" si="93"/>
        <v>4</v>
      </c>
      <c r="BB222">
        <f t="shared" si="94"/>
        <v>3</v>
      </c>
      <c r="BC222">
        <f t="shared" si="95"/>
        <v>2</v>
      </c>
      <c r="BD222">
        <f t="shared" si="96"/>
        <v>45</v>
      </c>
      <c r="BF222" s="13">
        <f t="shared" si="100"/>
        <v>345</v>
      </c>
      <c r="BG222" s="145">
        <v>430102.9013333333</v>
      </c>
      <c r="BH222" s="146">
        <f t="shared" si="97"/>
        <v>107525.72533333332</v>
      </c>
      <c r="BI222" s="147">
        <f t="shared" si="101"/>
        <v>2580617.408</v>
      </c>
      <c r="BJ222" s="40">
        <f t="shared" si="102"/>
        <v>645154.352</v>
      </c>
      <c r="BK222" s="38">
        <f t="shared" si="105"/>
        <v>0.8</v>
      </c>
      <c r="BL222" s="39">
        <f t="shared" si="103"/>
        <v>0.2</v>
      </c>
      <c r="BM222" s="150">
        <f t="shared" si="104"/>
        <v>537628.6266666666</v>
      </c>
    </row>
    <row r="223" spans="1:65" ht="12.75">
      <c r="A223" s="3" t="s">
        <v>411</v>
      </c>
      <c r="B223" s="3" t="s">
        <v>410</v>
      </c>
      <c r="C223" s="2" t="s">
        <v>230</v>
      </c>
      <c r="D223" s="3" t="s">
        <v>340</v>
      </c>
      <c r="E223" s="6">
        <v>47125</v>
      </c>
      <c r="F223" s="5">
        <v>7.611390164171687</v>
      </c>
      <c r="G223" s="26">
        <v>224</v>
      </c>
      <c r="H223" s="6">
        <v>491</v>
      </c>
      <c r="I223" s="21">
        <v>70</v>
      </c>
      <c r="K223" s="12">
        <f t="shared" si="80"/>
        <v>0.12791511936339522</v>
      </c>
      <c r="L223" s="12">
        <f t="shared" si="81"/>
        <v>0.204053050397878</v>
      </c>
      <c r="M223" s="12">
        <f t="shared" si="82"/>
        <v>0.2210716180371353</v>
      </c>
      <c r="N223" s="12">
        <f t="shared" si="83"/>
        <v>0.1873527851458886</v>
      </c>
      <c r="O223" s="12">
        <f t="shared" si="84"/>
        <v>0.1303554376657825</v>
      </c>
      <c r="P223" s="12">
        <f t="shared" si="85"/>
        <v>0.07944827586206897</v>
      </c>
      <c r="Q223" s="12">
        <f t="shared" si="86"/>
        <v>0.0473209549071618</v>
      </c>
      <c r="R223" s="12">
        <f t="shared" si="87"/>
        <v>0.0024827586206896553</v>
      </c>
      <c r="S223" s="6">
        <v>6028</v>
      </c>
      <c r="T223" s="6">
        <v>9616</v>
      </c>
      <c r="U223" s="6">
        <v>10418</v>
      </c>
      <c r="V223" s="6">
        <v>8829</v>
      </c>
      <c r="W223" s="6">
        <v>6143</v>
      </c>
      <c r="X223" s="6">
        <v>3744</v>
      </c>
      <c r="Y223" s="6">
        <v>2230</v>
      </c>
      <c r="Z223" s="6">
        <v>117</v>
      </c>
      <c r="AA223" s="6">
        <v>47125</v>
      </c>
      <c r="AC223" s="6">
        <v>31</v>
      </c>
      <c r="AD223" s="6">
        <v>68</v>
      </c>
      <c r="AE223" s="6">
        <v>81</v>
      </c>
      <c r="AF223" s="6">
        <v>18</v>
      </c>
      <c r="AG223" s="6">
        <v>13</v>
      </c>
      <c r="AH223" s="6">
        <v>10</v>
      </c>
      <c r="AI223" s="6">
        <v>-1</v>
      </c>
      <c r="AJ223" s="6">
        <v>4</v>
      </c>
      <c r="AK223" s="6">
        <f t="shared" si="98"/>
        <v>224</v>
      </c>
      <c r="AL223" s="6"/>
      <c r="AM223">
        <v>4</v>
      </c>
      <c r="AN223">
        <v>-8</v>
      </c>
      <c r="AO223">
        <v>-20</v>
      </c>
      <c r="AP223">
        <v>-12</v>
      </c>
      <c r="AQ223">
        <v>-3</v>
      </c>
      <c r="AR223">
        <v>-11</v>
      </c>
      <c r="AS223">
        <v>5</v>
      </c>
      <c r="AT223">
        <v>0</v>
      </c>
      <c r="AU223">
        <f t="shared" si="99"/>
        <v>-45</v>
      </c>
      <c r="AV223">
        <f t="shared" si="88"/>
        <v>-4</v>
      </c>
      <c r="AW223">
        <f t="shared" si="89"/>
        <v>8</v>
      </c>
      <c r="AX223">
        <f t="shared" si="90"/>
        <v>20</v>
      </c>
      <c r="AY223">
        <f t="shared" si="91"/>
        <v>12</v>
      </c>
      <c r="AZ223">
        <f t="shared" si="92"/>
        <v>3</v>
      </c>
      <c r="BA223">
        <f t="shared" si="93"/>
        <v>11</v>
      </c>
      <c r="BB223">
        <f t="shared" si="94"/>
        <v>-5</v>
      </c>
      <c r="BC223">
        <f t="shared" si="95"/>
        <v>0</v>
      </c>
      <c r="BD223">
        <f t="shared" si="96"/>
        <v>45</v>
      </c>
      <c r="BF223" s="13">
        <f t="shared" si="100"/>
        <v>269</v>
      </c>
      <c r="BG223" s="145">
        <v>281831.25866666663</v>
      </c>
      <c r="BH223" s="146">
        <f t="shared" si="97"/>
        <v>70457.81466666666</v>
      </c>
      <c r="BI223" s="147">
        <f t="shared" si="101"/>
        <v>1690987.5519999997</v>
      </c>
      <c r="BJ223" s="40">
        <f t="shared" si="102"/>
        <v>422746.8879999999</v>
      </c>
      <c r="BK223" s="38">
        <f t="shared" si="105"/>
        <v>0.8</v>
      </c>
      <c r="BL223" s="39">
        <f t="shared" si="103"/>
        <v>0.2</v>
      </c>
      <c r="BM223" s="150">
        <f t="shared" si="104"/>
        <v>352289.0733333333</v>
      </c>
    </row>
    <row r="224" spans="1:65" ht="12.75">
      <c r="A224" s="3" t="s">
        <v>419</v>
      </c>
      <c r="B224" s="3" t="s">
        <v>406</v>
      </c>
      <c r="C224" s="2" t="s">
        <v>231</v>
      </c>
      <c r="D224" s="3" t="s">
        <v>344</v>
      </c>
      <c r="E224" s="6">
        <v>37725</v>
      </c>
      <c r="F224" s="5">
        <v>7.242307230958794</v>
      </c>
      <c r="G224" s="26">
        <v>445</v>
      </c>
      <c r="H224" s="6">
        <v>273</v>
      </c>
      <c r="I224" s="21">
        <v>360</v>
      </c>
      <c r="K224" s="12">
        <f t="shared" si="80"/>
        <v>0.03191517561298873</v>
      </c>
      <c r="L224" s="12">
        <f t="shared" si="81"/>
        <v>0.21622266401590456</v>
      </c>
      <c r="M224" s="12">
        <f t="shared" si="82"/>
        <v>0.39422133863485753</v>
      </c>
      <c r="N224" s="12">
        <f t="shared" si="83"/>
        <v>0.21866136514247847</v>
      </c>
      <c r="O224" s="12">
        <f t="shared" si="84"/>
        <v>0.09990722332670643</v>
      </c>
      <c r="P224" s="12">
        <f t="shared" si="85"/>
        <v>0.02974155069582505</v>
      </c>
      <c r="Q224" s="12">
        <f t="shared" si="86"/>
        <v>0.00827037773359841</v>
      </c>
      <c r="R224" s="12">
        <f t="shared" si="87"/>
        <v>0.0010603048376408217</v>
      </c>
      <c r="S224" s="6">
        <v>1204</v>
      </c>
      <c r="T224" s="6">
        <v>8157</v>
      </c>
      <c r="U224" s="6">
        <v>14872</v>
      </c>
      <c r="V224" s="6">
        <v>8249</v>
      </c>
      <c r="W224" s="6">
        <v>3769</v>
      </c>
      <c r="X224" s="6">
        <v>1122</v>
      </c>
      <c r="Y224" s="6">
        <v>312</v>
      </c>
      <c r="Z224" s="6">
        <v>40</v>
      </c>
      <c r="AA224" s="6">
        <v>37725</v>
      </c>
      <c r="AC224" s="6">
        <v>16</v>
      </c>
      <c r="AD224" s="6">
        <v>117</v>
      </c>
      <c r="AE224" s="6">
        <v>276</v>
      </c>
      <c r="AF224" s="6">
        <v>24</v>
      </c>
      <c r="AG224" s="6">
        <v>7</v>
      </c>
      <c r="AH224" s="6">
        <v>2</v>
      </c>
      <c r="AI224" s="6">
        <v>3</v>
      </c>
      <c r="AJ224" s="6">
        <v>0</v>
      </c>
      <c r="AK224" s="6">
        <f t="shared" si="98"/>
        <v>445</v>
      </c>
      <c r="AL224" s="6"/>
      <c r="AM224">
        <v>6</v>
      </c>
      <c r="AN224">
        <v>62</v>
      </c>
      <c r="AO224">
        <v>29</v>
      </c>
      <c r="AP224">
        <v>0</v>
      </c>
      <c r="AQ224">
        <v>1</v>
      </c>
      <c r="AR224">
        <v>0</v>
      </c>
      <c r="AS224">
        <v>-1</v>
      </c>
      <c r="AT224">
        <v>-1</v>
      </c>
      <c r="AU224">
        <f t="shared" si="99"/>
        <v>96</v>
      </c>
      <c r="AV224">
        <f t="shared" si="88"/>
        <v>-6</v>
      </c>
      <c r="AW224">
        <f t="shared" si="89"/>
        <v>-62</v>
      </c>
      <c r="AX224">
        <f t="shared" si="90"/>
        <v>-29</v>
      </c>
      <c r="AY224">
        <f t="shared" si="91"/>
        <v>0</v>
      </c>
      <c r="AZ224">
        <f t="shared" si="92"/>
        <v>-1</v>
      </c>
      <c r="BA224">
        <f t="shared" si="93"/>
        <v>0</v>
      </c>
      <c r="BB224">
        <f t="shared" si="94"/>
        <v>1</v>
      </c>
      <c r="BC224">
        <f t="shared" si="95"/>
        <v>1</v>
      </c>
      <c r="BD224">
        <f t="shared" si="96"/>
        <v>-96</v>
      </c>
      <c r="BF224" s="13">
        <f t="shared" si="100"/>
        <v>349</v>
      </c>
      <c r="BG224" s="145">
        <v>359101.3813333333</v>
      </c>
      <c r="BH224" s="146">
        <f t="shared" si="97"/>
        <v>89775.34533333333</v>
      </c>
      <c r="BI224" s="147">
        <f t="shared" si="101"/>
        <v>2154608.2879999997</v>
      </c>
      <c r="BJ224" s="40">
        <f t="shared" si="102"/>
        <v>538652.0719999999</v>
      </c>
      <c r="BK224" s="38">
        <f t="shared" si="105"/>
        <v>0.8</v>
      </c>
      <c r="BL224" s="39">
        <f t="shared" si="103"/>
        <v>0.2</v>
      </c>
      <c r="BM224" s="150">
        <f t="shared" si="104"/>
        <v>448876.7266666667</v>
      </c>
    </row>
    <row r="225" spans="1:65" ht="12.75">
      <c r="A225" s="3"/>
      <c r="B225" s="3" t="s">
        <v>410</v>
      </c>
      <c r="C225" s="2" t="s">
        <v>232</v>
      </c>
      <c r="D225" s="3" t="s">
        <v>340</v>
      </c>
      <c r="E225" s="6">
        <v>15936</v>
      </c>
      <c r="F225" s="5">
        <v>9.680873518593966</v>
      </c>
      <c r="G225" s="26">
        <v>89</v>
      </c>
      <c r="H225" s="6">
        <v>177</v>
      </c>
      <c r="I225" s="21">
        <v>10</v>
      </c>
      <c r="K225" s="12">
        <f t="shared" si="80"/>
        <v>0.09764056224899599</v>
      </c>
      <c r="L225" s="12">
        <f t="shared" si="81"/>
        <v>0.26411897590361444</v>
      </c>
      <c r="M225" s="12">
        <f t="shared" si="82"/>
        <v>0.17720883534136547</v>
      </c>
      <c r="N225" s="12">
        <f t="shared" si="83"/>
        <v>0.14332329317269077</v>
      </c>
      <c r="O225" s="12">
        <f t="shared" si="84"/>
        <v>0.13729919678714858</v>
      </c>
      <c r="P225" s="12">
        <f t="shared" si="85"/>
        <v>0.09569528112449799</v>
      </c>
      <c r="Q225" s="12">
        <f t="shared" si="86"/>
        <v>0.07580321285140562</v>
      </c>
      <c r="R225" s="12">
        <f t="shared" si="87"/>
        <v>0.008910642570281124</v>
      </c>
      <c r="S225" s="6">
        <v>1556</v>
      </c>
      <c r="T225" s="6">
        <v>4209</v>
      </c>
      <c r="U225" s="6">
        <v>2824</v>
      </c>
      <c r="V225" s="6">
        <v>2284</v>
      </c>
      <c r="W225" s="6">
        <v>2188</v>
      </c>
      <c r="X225" s="6">
        <v>1525</v>
      </c>
      <c r="Y225" s="6">
        <v>1208</v>
      </c>
      <c r="Z225" s="6">
        <v>142</v>
      </c>
      <c r="AA225" s="6">
        <v>15936</v>
      </c>
      <c r="AC225" s="6">
        <v>14</v>
      </c>
      <c r="AD225" s="6">
        <v>37</v>
      </c>
      <c r="AE225" s="6">
        <v>1</v>
      </c>
      <c r="AF225" s="6">
        <v>4</v>
      </c>
      <c r="AG225" s="6">
        <v>16</v>
      </c>
      <c r="AH225" s="6">
        <v>10</v>
      </c>
      <c r="AI225" s="6">
        <v>9</v>
      </c>
      <c r="AJ225" s="6">
        <v>-2</v>
      </c>
      <c r="AK225" s="6">
        <f t="shared" si="98"/>
        <v>89</v>
      </c>
      <c r="AL225" s="6"/>
      <c r="AM225">
        <v>12</v>
      </c>
      <c r="AN225">
        <v>-7</v>
      </c>
      <c r="AO225">
        <v>-7</v>
      </c>
      <c r="AP225">
        <v>2</v>
      </c>
      <c r="AQ225">
        <v>-1</v>
      </c>
      <c r="AR225">
        <v>1</v>
      </c>
      <c r="AS225">
        <v>0</v>
      </c>
      <c r="AT225">
        <v>-1</v>
      </c>
      <c r="AU225">
        <f t="shared" si="99"/>
        <v>-1</v>
      </c>
      <c r="AV225">
        <f t="shared" si="88"/>
        <v>-12</v>
      </c>
      <c r="AW225">
        <f t="shared" si="89"/>
        <v>7</v>
      </c>
      <c r="AX225">
        <f t="shared" si="90"/>
        <v>7</v>
      </c>
      <c r="AY225">
        <f t="shared" si="91"/>
        <v>-2</v>
      </c>
      <c r="AZ225">
        <f t="shared" si="92"/>
        <v>1</v>
      </c>
      <c r="BA225">
        <f t="shared" si="93"/>
        <v>-1</v>
      </c>
      <c r="BB225">
        <f t="shared" si="94"/>
        <v>0</v>
      </c>
      <c r="BC225">
        <f t="shared" si="95"/>
        <v>1</v>
      </c>
      <c r="BD225">
        <f t="shared" si="96"/>
        <v>1</v>
      </c>
      <c r="BF225" s="13">
        <f t="shared" si="100"/>
        <v>90</v>
      </c>
      <c r="BG225" s="145">
        <v>131608.67333333334</v>
      </c>
      <c r="BH225" s="146" t="str">
        <f t="shared" si="97"/>
        <v>0</v>
      </c>
      <c r="BI225" s="147">
        <f t="shared" si="101"/>
        <v>789652.04</v>
      </c>
      <c r="BJ225" s="40">
        <f t="shared" si="102"/>
        <v>0</v>
      </c>
      <c r="BK225" s="38" t="str">
        <f t="shared" si="105"/>
        <v>100%</v>
      </c>
      <c r="BL225" s="39" t="str">
        <f t="shared" si="103"/>
        <v>0%</v>
      </c>
      <c r="BM225" s="150">
        <f t="shared" si="104"/>
        <v>131608.67333333334</v>
      </c>
    </row>
    <row r="226" spans="1:65" ht="12.75">
      <c r="A226" s="3" t="s">
        <v>434</v>
      </c>
      <c r="B226" s="3" t="s">
        <v>417</v>
      </c>
      <c r="C226" s="2" t="s">
        <v>233</v>
      </c>
      <c r="D226" s="3" t="s">
        <v>347</v>
      </c>
      <c r="E226" s="6">
        <v>24075</v>
      </c>
      <c r="F226" s="5">
        <v>8.048607085302594</v>
      </c>
      <c r="G226" s="26">
        <v>164</v>
      </c>
      <c r="H226" s="6">
        <v>407</v>
      </c>
      <c r="I226" s="21">
        <v>90</v>
      </c>
      <c r="K226" s="12">
        <f t="shared" si="80"/>
        <v>0.09511941848390447</v>
      </c>
      <c r="L226" s="12">
        <f t="shared" si="81"/>
        <v>0.24369678089304259</v>
      </c>
      <c r="M226" s="12">
        <f t="shared" si="82"/>
        <v>0.22870197300103842</v>
      </c>
      <c r="N226" s="12">
        <f t="shared" si="83"/>
        <v>0.16643821391484942</v>
      </c>
      <c r="O226" s="12">
        <f t="shared" si="84"/>
        <v>0.13333333333333333</v>
      </c>
      <c r="P226" s="12">
        <f t="shared" si="85"/>
        <v>0.08132917964693666</v>
      </c>
      <c r="Q226" s="12">
        <f t="shared" si="86"/>
        <v>0.047061266874350985</v>
      </c>
      <c r="R226" s="12">
        <f t="shared" si="87"/>
        <v>0.004319833852544133</v>
      </c>
      <c r="S226" s="6">
        <v>2290</v>
      </c>
      <c r="T226" s="6">
        <v>5867</v>
      </c>
      <c r="U226" s="6">
        <v>5506</v>
      </c>
      <c r="V226" s="6">
        <v>4007</v>
      </c>
      <c r="W226" s="6">
        <v>3210</v>
      </c>
      <c r="X226" s="6">
        <v>1958</v>
      </c>
      <c r="Y226" s="6">
        <v>1133</v>
      </c>
      <c r="Z226" s="6">
        <v>104</v>
      </c>
      <c r="AA226" s="6">
        <v>24075</v>
      </c>
      <c r="AC226" s="6">
        <v>7</v>
      </c>
      <c r="AD226" s="6">
        <v>82</v>
      </c>
      <c r="AE226" s="6">
        <v>3</v>
      </c>
      <c r="AF226" s="6">
        <v>19</v>
      </c>
      <c r="AG226" s="6">
        <v>35</v>
      </c>
      <c r="AH226" s="6">
        <v>13</v>
      </c>
      <c r="AI226" s="6">
        <v>5</v>
      </c>
      <c r="AJ226" s="6">
        <v>0</v>
      </c>
      <c r="AK226" s="6">
        <f t="shared" si="98"/>
        <v>164</v>
      </c>
      <c r="AL226" s="6"/>
      <c r="AM226">
        <v>-9</v>
      </c>
      <c r="AN226">
        <v>-9</v>
      </c>
      <c r="AO226">
        <v>10</v>
      </c>
      <c r="AP226">
        <v>-3</v>
      </c>
      <c r="AQ226">
        <v>-9</v>
      </c>
      <c r="AR226">
        <v>-8</v>
      </c>
      <c r="AS226">
        <v>2</v>
      </c>
      <c r="AT226">
        <v>0</v>
      </c>
      <c r="AU226">
        <f t="shared" si="99"/>
        <v>-26</v>
      </c>
      <c r="AV226">
        <f t="shared" si="88"/>
        <v>9</v>
      </c>
      <c r="AW226">
        <f t="shared" si="89"/>
        <v>9</v>
      </c>
      <c r="AX226">
        <f t="shared" si="90"/>
        <v>-10</v>
      </c>
      <c r="AY226">
        <f t="shared" si="91"/>
        <v>3</v>
      </c>
      <c r="AZ226">
        <f t="shared" si="92"/>
        <v>9</v>
      </c>
      <c r="BA226">
        <f t="shared" si="93"/>
        <v>8</v>
      </c>
      <c r="BB226">
        <f t="shared" si="94"/>
        <v>-2</v>
      </c>
      <c r="BC226">
        <f t="shared" si="95"/>
        <v>0</v>
      </c>
      <c r="BD226">
        <f t="shared" si="96"/>
        <v>26</v>
      </c>
      <c r="BF226" s="13">
        <f t="shared" si="100"/>
        <v>190</v>
      </c>
      <c r="BG226" s="145">
        <v>214539.72799999997</v>
      </c>
      <c r="BH226" s="146">
        <f t="shared" si="97"/>
        <v>53634.93199999999</v>
      </c>
      <c r="BI226" s="147">
        <f t="shared" si="101"/>
        <v>1287238.3679999998</v>
      </c>
      <c r="BJ226" s="40">
        <f t="shared" si="102"/>
        <v>321809.59199999995</v>
      </c>
      <c r="BK226" s="38">
        <f t="shared" si="105"/>
        <v>0.8</v>
      </c>
      <c r="BL226" s="39">
        <f t="shared" si="103"/>
        <v>0.2</v>
      </c>
      <c r="BM226" s="150">
        <f t="shared" si="104"/>
        <v>268174.66</v>
      </c>
    </row>
    <row r="227" spans="1:65" ht="12.75">
      <c r="A227" s="3"/>
      <c r="B227" s="3" t="s">
        <v>408</v>
      </c>
      <c r="C227" s="2" t="s">
        <v>234</v>
      </c>
      <c r="D227" s="3" t="s">
        <v>343</v>
      </c>
      <c r="E227" s="6">
        <v>109125</v>
      </c>
      <c r="F227" s="5">
        <v>4.823592240066993</v>
      </c>
      <c r="G227" s="26">
        <v>1623</v>
      </c>
      <c r="H227" s="6">
        <v>3761</v>
      </c>
      <c r="I227" s="21">
        <v>330</v>
      </c>
      <c r="K227" s="12">
        <f t="shared" si="80"/>
        <v>0.5432302405498282</v>
      </c>
      <c r="L227" s="12">
        <f t="shared" si="81"/>
        <v>0.20449942726231385</v>
      </c>
      <c r="M227" s="12">
        <f t="shared" si="82"/>
        <v>0.13532187857961053</v>
      </c>
      <c r="N227" s="12">
        <f t="shared" si="83"/>
        <v>0.0663184421534937</v>
      </c>
      <c r="O227" s="12">
        <f t="shared" si="84"/>
        <v>0.029626575028636883</v>
      </c>
      <c r="P227" s="12">
        <f t="shared" si="85"/>
        <v>0.012517754868270331</v>
      </c>
      <c r="Q227" s="12">
        <f t="shared" si="86"/>
        <v>0.007560137457044674</v>
      </c>
      <c r="R227" s="12">
        <f t="shared" si="87"/>
        <v>0.0009255441008018327</v>
      </c>
      <c r="S227" s="6">
        <v>59280</v>
      </c>
      <c r="T227" s="6">
        <v>22316</v>
      </c>
      <c r="U227" s="6">
        <v>14767</v>
      </c>
      <c r="V227" s="6">
        <v>7237</v>
      </c>
      <c r="W227" s="6">
        <v>3233</v>
      </c>
      <c r="X227" s="6">
        <v>1366</v>
      </c>
      <c r="Y227" s="6">
        <v>825</v>
      </c>
      <c r="Z227" s="6">
        <v>101</v>
      </c>
      <c r="AA227" s="6">
        <v>109125</v>
      </c>
      <c r="AC227" s="6">
        <v>15</v>
      </c>
      <c r="AD227" s="6">
        <v>1114</v>
      </c>
      <c r="AE227" s="6">
        <v>204</v>
      </c>
      <c r="AF227" s="6">
        <v>283</v>
      </c>
      <c r="AG227" s="6">
        <v>-9</v>
      </c>
      <c r="AH227" s="6">
        <v>14</v>
      </c>
      <c r="AI227" s="6">
        <v>5</v>
      </c>
      <c r="AJ227" s="6">
        <v>-3</v>
      </c>
      <c r="AK227" s="6">
        <f t="shared" si="98"/>
        <v>1623</v>
      </c>
      <c r="AL227" s="6"/>
      <c r="AM227">
        <v>-183</v>
      </c>
      <c r="AN227">
        <v>-2</v>
      </c>
      <c r="AO227">
        <v>31</v>
      </c>
      <c r="AP227">
        <v>52</v>
      </c>
      <c r="AQ227">
        <v>-4</v>
      </c>
      <c r="AR227">
        <v>8</v>
      </c>
      <c r="AS227">
        <v>-2</v>
      </c>
      <c r="AT227">
        <v>-4</v>
      </c>
      <c r="AU227">
        <f t="shared" si="99"/>
        <v>-104</v>
      </c>
      <c r="AV227">
        <f t="shared" si="88"/>
        <v>183</v>
      </c>
      <c r="AW227">
        <f t="shared" si="89"/>
        <v>2</v>
      </c>
      <c r="AX227">
        <f t="shared" si="90"/>
        <v>-31</v>
      </c>
      <c r="AY227">
        <f t="shared" si="91"/>
        <v>-52</v>
      </c>
      <c r="AZ227">
        <f t="shared" si="92"/>
        <v>4</v>
      </c>
      <c r="BA227">
        <f t="shared" si="93"/>
        <v>-8</v>
      </c>
      <c r="BB227">
        <f t="shared" si="94"/>
        <v>2</v>
      </c>
      <c r="BC227">
        <f t="shared" si="95"/>
        <v>4</v>
      </c>
      <c r="BD227">
        <f t="shared" si="96"/>
        <v>104</v>
      </c>
      <c r="BF227" s="13">
        <f t="shared" si="100"/>
        <v>1727</v>
      </c>
      <c r="BG227" s="145">
        <v>2016347.22</v>
      </c>
      <c r="BH227" s="146" t="str">
        <f t="shared" si="97"/>
        <v>0</v>
      </c>
      <c r="BI227" s="147">
        <f t="shared" si="101"/>
        <v>12098083.32</v>
      </c>
      <c r="BJ227" s="40">
        <f t="shared" si="102"/>
        <v>0</v>
      </c>
      <c r="BK227" s="38" t="str">
        <f t="shared" si="105"/>
        <v>100%</v>
      </c>
      <c r="BL227" s="39" t="str">
        <f t="shared" si="103"/>
        <v>0%</v>
      </c>
      <c r="BM227" s="150">
        <f t="shared" si="104"/>
        <v>2016347.22</v>
      </c>
    </row>
    <row r="228" spans="1:65" ht="12.75">
      <c r="A228" s="3"/>
      <c r="B228" s="3" t="s">
        <v>421</v>
      </c>
      <c r="C228" s="2" t="s">
        <v>235</v>
      </c>
      <c r="D228" s="3" t="s">
        <v>346</v>
      </c>
      <c r="E228" s="6">
        <v>127360</v>
      </c>
      <c r="F228" s="5">
        <v>5.301587562094528</v>
      </c>
      <c r="G228" s="26">
        <v>584</v>
      </c>
      <c r="H228" s="6">
        <v>2284</v>
      </c>
      <c r="I228" s="21">
        <v>200</v>
      </c>
      <c r="K228" s="12">
        <f t="shared" si="80"/>
        <v>0.44290986180904524</v>
      </c>
      <c r="L228" s="12">
        <f t="shared" si="81"/>
        <v>0.3292713567839196</v>
      </c>
      <c r="M228" s="12">
        <f t="shared" si="82"/>
        <v>0.15016488693467336</v>
      </c>
      <c r="N228" s="12">
        <f t="shared" si="83"/>
        <v>0.05184516331658291</v>
      </c>
      <c r="O228" s="12">
        <f t="shared" si="84"/>
        <v>0.021136934673366834</v>
      </c>
      <c r="P228" s="12">
        <f t="shared" si="85"/>
        <v>0.003988693467336683</v>
      </c>
      <c r="Q228" s="12">
        <f t="shared" si="86"/>
        <v>0.0004396984924623116</v>
      </c>
      <c r="R228" s="12">
        <f t="shared" si="87"/>
        <v>0.00024340452261306533</v>
      </c>
      <c r="S228" s="6">
        <v>56409</v>
      </c>
      <c r="T228" s="6">
        <v>41936</v>
      </c>
      <c r="U228" s="6">
        <v>19125</v>
      </c>
      <c r="V228" s="6">
        <v>6603</v>
      </c>
      <c r="W228" s="6">
        <v>2692</v>
      </c>
      <c r="X228" s="6">
        <v>508</v>
      </c>
      <c r="Y228" s="6">
        <v>56</v>
      </c>
      <c r="Z228" s="6">
        <v>31</v>
      </c>
      <c r="AA228" s="6">
        <v>127360</v>
      </c>
      <c r="AC228" s="6">
        <v>59</v>
      </c>
      <c r="AD228" s="6">
        <v>251</v>
      </c>
      <c r="AE228" s="6">
        <v>171</v>
      </c>
      <c r="AF228" s="6">
        <v>72</v>
      </c>
      <c r="AG228" s="6">
        <v>21</v>
      </c>
      <c r="AH228" s="6">
        <v>7</v>
      </c>
      <c r="AI228" s="6">
        <v>4</v>
      </c>
      <c r="AJ228" s="6">
        <v>-1</v>
      </c>
      <c r="AK228" s="6">
        <f t="shared" si="98"/>
        <v>584</v>
      </c>
      <c r="AL228" s="6"/>
      <c r="AM228">
        <v>37</v>
      </c>
      <c r="AN228">
        <v>37</v>
      </c>
      <c r="AO228">
        <v>9</v>
      </c>
      <c r="AP228">
        <v>7</v>
      </c>
      <c r="AQ228">
        <v>-7</v>
      </c>
      <c r="AR228">
        <v>-1</v>
      </c>
      <c r="AS228">
        <v>1</v>
      </c>
      <c r="AT228">
        <v>-1</v>
      </c>
      <c r="AU228">
        <f t="shared" si="99"/>
        <v>82</v>
      </c>
      <c r="AV228">
        <f t="shared" si="88"/>
        <v>-37</v>
      </c>
      <c r="AW228">
        <f t="shared" si="89"/>
        <v>-37</v>
      </c>
      <c r="AX228">
        <f t="shared" si="90"/>
        <v>-9</v>
      </c>
      <c r="AY228">
        <f t="shared" si="91"/>
        <v>-7</v>
      </c>
      <c r="AZ228">
        <f t="shared" si="92"/>
        <v>7</v>
      </c>
      <c r="BA228">
        <f t="shared" si="93"/>
        <v>1</v>
      </c>
      <c r="BB228">
        <f t="shared" si="94"/>
        <v>-1</v>
      </c>
      <c r="BC228">
        <f t="shared" si="95"/>
        <v>1</v>
      </c>
      <c r="BD228">
        <f t="shared" si="96"/>
        <v>-82</v>
      </c>
      <c r="BF228" s="13">
        <f t="shared" si="100"/>
        <v>502</v>
      </c>
      <c r="BG228" s="145">
        <v>634536.1066666667</v>
      </c>
      <c r="BH228" s="146" t="str">
        <f t="shared" si="97"/>
        <v>0</v>
      </c>
      <c r="BI228" s="147">
        <f t="shared" si="101"/>
        <v>3807216.64</v>
      </c>
      <c r="BJ228" s="40">
        <f t="shared" si="102"/>
        <v>0</v>
      </c>
      <c r="BK228" s="38" t="str">
        <f t="shared" si="105"/>
        <v>100%</v>
      </c>
      <c r="BL228" s="39" t="str">
        <f t="shared" si="103"/>
        <v>0%</v>
      </c>
      <c r="BM228" s="150">
        <f t="shared" si="104"/>
        <v>634536.1066666667</v>
      </c>
    </row>
    <row r="229" spans="1:65" ht="12.75">
      <c r="A229" s="3" t="s">
        <v>434</v>
      </c>
      <c r="B229" s="3" t="s">
        <v>417</v>
      </c>
      <c r="C229" s="2" t="s">
        <v>236</v>
      </c>
      <c r="D229" s="3" t="s">
        <v>347</v>
      </c>
      <c r="E229" s="6">
        <v>55640</v>
      </c>
      <c r="F229" s="5">
        <v>6.5982632428535775</v>
      </c>
      <c r="G229" s="26">
        <v>121</v>
      </c>
      <c r="H229" s="6">
        <v>1019</v>
      </c>
      <c r="I229" s="21">
        <v>20</v>
      </c>
      <c r="K229" s="12">
        <f t="shared" si="80"/>
        <v>0.27907979870596694</v>
      </c>
      <c r="L229" s="12">
        <f t="shared" si="81"/>
        <v>0.26002875629043853</v>
      </c>
      <c r="M229" s="12">
        <f t="shared" si="82"/>
        <v>0.22260963335729692</v>
      </c>
      <c r="N229" s="12">
        <f t="shared" si="83"/>
        <v>0.12485621854780733</v>
      </c>
      <c r="O229" s="12">
        <f t="shared" si="84"/>
        <v>0.07018332135154565</v>
      </c>
      <c r="P229" s="12">
        <f t="shared" si="85"/>
        <v>0.03001437814521927</v>
      </c>
      <c r="Q229" s="12">
        <f t="shared" si="86"/>
        <v>0.012365204888569374</v>
      </c>
      <c r="R229" s="12">
        <f t="shared" si="87"/>
        <v>0.0008626887131560029</v>
      </c>
      <c r="S229" s="6">
        <v>15528</v>
      </c>
      <c r="T229" s="6">
        <v>14468</v>
      </c>
      <c r="U229" s="6">
        <v>12386</v>
      </c>
      <c r="V229" s="6">
        <v>6947</v>
      </c>
      <c r="W229" s="6">
        <v>3905</v>
      </c>
      <c r="X229" s="6">
        <v>1670</v>
      </c>
      <c r="Y229" s="6">
        <v>688</v>
      </c>
      <c r="Z229" s="6">
        <v>48</v>
      </c>
      <c r="AA229" s="6">
        <v>55640</v>
      </c>
      <c r="AC229" s="6">
        <v>79</v>
      </c>
      <c r="AD229" s="6">
        <v>18</v>
      </c>
      <c r="AE229" s="6">
        <v>8</v>
      </c>
      <c r="AF229" s="6">
        <v>16</v>
      </c>
      <c r="AG229" s="6">
        <v>0</v>
      </c>
      <c r="AH229" s="6">
        <v>0</v>
      </c>
      <c r="AI229" s="6">
        <v>0</v>
      </c>
      <c r="AJ229" s="6">
        <v>0</v>
      </c>
      <c r="AK229" s="6">
        <f t="shared" si="98"/>
        <v>121</v>
      </c>
      <c r="AL229" s="6"/>
      <c r="AM229">
        <v>24</v>
      </c>
      <c r="AN229">
        <v>24</v>
      </c>
      <c r="AO229">
        <v>32</v>
      </c>
      <c r="AP229">
        <v>0</v>
      </c>
      <c r="AQ229">
        <v>9</v>
      </c>
      <c r="AR229">
        <v>5</v>
      </c>
      <c r="AS229">
        <v>2</v>
      </c>
      <c r="AT229">
        <v>0</v>
      </c>
      <c r="AU229">
        <f t="shared" si="99"/>
        <v>96</v>
      </c>
      <c r="AV229">
        <f t="shared" si="88"/>
        <v>-24</v>
      </c>
      <c r="AW229">
        <f t="shared" si="89"/>
        <v>-24</v>
      </c>
      <c r="AX229">
        <f t="shared" si="90"/>
        <v>-32</v>
      </c>
      <c r="AY229">
        <f t="shared" si="91"/>
        <v>0</v>
      </c>
      <c r="AZ229">
        <f t="shared" si="92"/>
        <v>-9</v>
      </c>
      <c r="BA229">
        <f t="shared" si="93"/>
        <v>-5</v>
      </c>
      <c r="BB229">
        <f t="shared" si="94"/>
        <v>-2</v>
      </c>
      <c r="BC229">
        <f t="shared" si="95"/>
        <v>0</v>
      </c>
      <c r="BD229">
        <f t="shared" si="96"/>
        <v>-96</v>
      </c>
      <c r="BF229" s="13">
        <f t="shared" si="100"/>
        <v>25</v>
      </c>
      <c r="BG229" s="145">
        <v>5884.810666666666</v>
      </c>
      <c r="BH229" s="146">
        <f t="shared" si="97"/>
        <v>1471.2026666666666</v>
      </c>
      <c r="BI229" s="147">
        <f t="shared" si="101"/>
        <v>35308.864</v>
      </c>
      <c r="BJ229" s="40">
        <f t="shared" si="102"/>
        <v>8827.216</v>
      </c>
      <c r="BK229" s="38">
        <f t="shared" si="105"/>
        <v>0.8</v>
      </c>
      <c r="BL229" s="39">
        <f t="shared" si="103"/>
        <v>0.2</v>
      </c>
      <c r="BM229" s="150">
        <f t="shared" si="104"/>
        <v>7356.013333333332</v>
      </c>
    </row>
    <row r="230" spans="1:65" ht="12.75">
      <c r="A230" s="3" t="s">
        <v>439</v>
      </c>
      <c r="B230" s="3" t="s">
        <v>420</v>
      </c>
      <c r="C230" s="2" t="s">
        <v>237</v>
      </c>
      <c r="D230" s="3" t="s">
        <v>345</v>
      </c>
      <c r="E230" s="6">
        <v>50565</v>
      </c>
      <c r="F230" s="5">
        <v>7.416778448113277</v>
      </c>
      <c r="G230" s="26">
        <v>544</v>
      </c>
      <c r="H230" s="6">
        <v>488</v>
      </c>
      <c r="I230" s="21">
        <v>190</v>
      </c>
      <c r="K230" s="12">
        <f t="shared" si="80"/>
        <v>0.24594086818945912</v>
      </c>
      <c r="L230" s="12">
        <f t="shared" si="81"/>
        <v>0.22729160486502523</v>
      </c>
      <c r="M230" s="12">
        <f t="shared" si="82"/>
        <v>0.20874122416691387</v>
      </c>
      <c r="N230" s="12">
        <f t="shared" si="83"/>
        <v>0.14751310194798775</v>
      </c>
      <c r="O230" s="12">
        <f t="shared" si="84"/>
        <v>0.09316721052111145</v>
      </c>
      <c r="P230" s="12">
        <f t="shared" si="85"/>
        <v>0.04930287748442599</v>
      </c>
      <c r="Q230" s="12">
        <f t="shared" si="86"/>
        <v>0.02681696825867695</v>
      </c>
      <c r="R230" s="12">
        <f t="shared" si="87"/>
        <v>0.0012261445663996836</v>
      </c>
      <c r="S230" s="6">
        <v>12436</v>
      </c>
      <c r="T230" s="6">
        <v>11493</v>
      </c>
      <c r="U230" s="6">
        <v>10555</v>
      </c>
      <c r="V230" s="6">
        <v>7459</v>
      </c>
      <c r="W230" s="6">
        <v>4711</v>
      </c>
      <c r="X230" s="6">
        <v>2493</v>
      </c>
      <c r="Y230" s="6">
        <v>1356</v>
      </c>
      <c r="Z230" s="6">
        <v>62</v>
      </c>
      <c r="AA230" s="6">
        <v>50565</v>
      </c>
      <c r="AC230" s="6">
        <v>89</v>
      </c>
      <c r="AD230" s="6">
        <v>114</v>
      </c>
      <c r="AE230" s="6">
        <v>179</v>
      </c>
      <c r="AF230" s="6">
        <v>76</v>
      </c>
      <c r="AG230" s="6">
        <v>39</v>
      </c>
      <c r="AH230" s="6">
        <v>35</v>
      </c>
      <c r="AI230" s="6">
        <v>12</v>
      </c>
      <c r="AJ230" s="6">
        <v>0</v>
      </c>
      <c r="AK230" s="6">
        <f t="shared" si="98"/>
        <v>544</v>
      </c>
      <c r="AL230" s="6"/>
      <c r="AM230">
        <v>-22</v>
      </c>
      <c r="AN230">
        <v>3</v>
      </c>
      <c r="AO230">
        <v>0</v>
      </c>
      <c r="AP230">
        <v>0</v>
      </c>
      <c r="AQ230">
        <v>-11</v>
      </c>
      <c r="AR230">
        <v>-9</v>
      </c>
      <c r="AS230">
        <v>0</v>
      </c>
      <c r="AT230">
        <v>-1</v>
      </c>
      <c r="AU230">
        <f t="shared" si="99"/>
        <v>-40</v>
      </c>
      <c r="AV230">
        <f t="shared" si="88"/>
        <v>22</v>
      </c>
      <c r="AW230">
        <f t="shared" si="89"/>
        <v>-3</v>
      </c>
      <c r="AX230">
        <f t="shared" si="90"/>
        <v>0</v>
      </c>
      <c r="AY230">
        <f t="shared" si="91"/>
        <v>0</v>
      </c>
      <c r="AZ230">
        <f t="shared" si="92"/>
        <v>11</v>
      </c>
      <c r="BA230">
        <f t="shared" si="93"/>
        <v>9</v>
      </c>
      <c r="BB230">
        <f t="shared" si="94"/>
        <v>0</v>
      </c>
      <c r="BC230">
        <f t="shared" si="95"/>
        <v>1</v>
      </c>
      <c r="BD230">
        <f t="shared" si="96"/>
        <v>40</v>
      </c>
      <c r="BF230" s="13">
        <f t="shared" si="100"/>
        <v>584</v>
      </c>
      <c r="BG230" s="145">
        <v>624173.7226666666</v>
      </c>
      <c r="BH230" s="146">
        <f t="shared" si="97"/>
        <v>156043.43066666665</v>
      </c>
      <c r="BI230" s="147">
        <f t="shared" si="101"/>
        <v>3745042.3359999997</v>
      </c>
      <c r="BJ230" s="40">
        <f t="shared" si="102"/>
        <v>936260.5839999999</v>
      </c>
      <c r="BK230" s="38">
        <f t="shared" si="105"/>
        <v>0.8</v>
      </c>
      <c r="BL230" s="39">
        <f t="shared" si="103"/>
        <v>0.2</v>
      </c>
      <c r="BM230" s="150">
        <f t="shared" si="104"/>
        <v>780217.1533333333</v>
      </c>
    </row>
    <row r="231" spans="1:65" ht="12.75">
      <c r="A231" s="3"/>
      <c r="B231" s="3" t="s">
        <v>408</v>
      </c>
      <c r="C231" s="2" t="s">
        <v>238</v>
      </c>
      <c r="D231" s="3" t="s">
        <v>343</v>
      </c>
      <c r="E231" s="6">
        <v>124591</v>
      </c>
      <c r="F231" s="5">
        <v>6.966812778680842</v>
      </c>
      <c r="G231" s="26">
        <v>35</v>
      </c>
      <c r="H231" s="6">
        <v>2635</v>
      </c>
      <c r="I231" s="21">
        <v>130</v>
      </c>
      <c r="K231" s="12">
        <f t="shared" si="80"/>
        <v>0.31051199524845297</v>
      </c>
      <c r="L231" s="12">
        <f t="shared" si="81"/>
        <v>0.21128331901983288</v>
      </c>
      <c r="M231" s="12">
        <f t="shared" si="82"/>
        <v>0.23987286401104413</v>
      </c>
      <c r="N231" s="12">
        <f t="shared" si="83"/>
        <v>0.11891709674053504</v>
      </c>
      <c r="O231" s="12">
        <f t="shared" si="84"/>
        <v>0.0645793034809898</v>
      </c>
      <c r="P231" s="12">
        <f t="shared" si="85"/>
        <v>0.03081281954555305</v>
      </c>
      <c r="Q231" s="12">
        <f t="shared" si="86"/>
        <v>0.022128404138340652</v>
      </c>
      <c r="R231" s="12">
        <f t="shared" si="87"/>
        <v>0.0018941978152515028</v>
      </c>
      <c r="S231" s="6">
        <v>38687</v>
      </c>
      <c r="T231" s="6">
        <v>26324</v>
      </c>
      <c r="U231" s="6">
        <v>29886</v>
      </c>
      <c r="V231" s="6">
        <v>14816</v>
      </c>
      <c r="W231" s="6">
        <v>8046</v>
      </c>
      <c r="X231" s="6">
        <v>3839</v>
      </c>
      <c r="Y231" s="6">
        <v>2757</v>
      </c>
      <c r="Z231" s="6">
        <v>236</v>
      </c>
      <c r="AA231" s="6">
        <v>124591</v>
      </c>
      <c r="AC231" s="6">
        <v>-73</v>
      </c>
      <c r="AD231" s="6">
        <v>115</v>
      </c>
      <c r="AE231" s="6">
        <v>40</v>
      </c>
      <c r="AF231" s="6">
        <v>-30</v>
      </c>
      <c r="AG231" s="6">
        <v>-5</v>
      </c>
      <c r="AH231" s="6">
        <v>9</v>
      </c>
      <c r="AI231" s="6">
        <v>-25</v>
      </c>
      <c r="AJ231" s="6">
        <v>4</v>
      </c>
      <c r="AK231" s="6">
        <f t="shared" si="98"/>
        <v>35</v>
      </c>
      <c r="AL231" s="6"/>
      <c r="AM231">
        <v>-103</v>
      </c>
      <c r="AN231">
        <v>-72</v>
      </c>
      <c r="AO231">
        <v>-36</v>
      </c>
      <c r="AP231">
        <v>-33</v>
      </c>
      <c r="AQ231">
        <v>-15</v>
      </c>
      <c r="AR231">
        <v>-10</v>
      </c>
      <c r="AS231">
        <v>-18</v>
      </c>
      <c r="AT231">
        <v>-5</v>
      </c>
      <c r="AU231">
        <f t="shared" si="99"/>
        <v>-292</v>
      </c>
      <c r="AV231">
        <f t="shared" si="88"/>
        <v>103</v>
      </c>
      <c r="AW231">
        <f t="shared" si="89"/>
        <v>72</v>
      </c>
      <c r="AX231">
        <f t="shared" si="90"/>
        <v>36</v>
      </c>
      <c r="AY231">
        <f t="shared" si="91"/>
        <v>33</v>
      </c>
      <c r="AZ231">
        <f t="shared" si="92"/>
        <v>15</v>
      </c>
      <c r="BA231">
        <f t="shared" si="93"/>
        <v>10</v>
      </c>
      <c r="BB231">
        <f t="shared" si="94"/>
        <v>18</v>
      </c>
      <c r="BC231">
        <f t="shared" si="95"/>
        <v>5</v>
      </c>
      <c r="BD231">
        <f t="shared" si="96"/>
        <v>292</v>
      </c>
      <c r="BF231" s="13">
        <f t="shared" si="100"/>
        <v>327</v>
      </c>
      <c r="BG231" s="145">
        <v>405860.04</v>
      </c>
      <c r="BH231" s="146" t="str">
        <f t="shared" si="97"/>
        <v>0</v>
      </c>
      <c r="BI231" s="147">
        <f t="shared" si="101"/>
        <v>2435160.2399999998</v>
      </c>
      <c r="BJ231" s="40">
        <f t="shared" si="102"/>
        <v>0</v>
      </c>
      <c r="BK231" s="38" t="str">
        <f t="shared" si="105"/>
        <v>100%</v>
      </c>
      <c r="BL231" s="39" t="str">
        <f t="shared" si="103"/>
        <v>0%</v>
      </c>
      <c r="BM231" s="150">
        <f t="shared" si="104"/>
        <v>405860.04</v>
      </c>
    </row>
    <row r="232" spans="1:65" ht="12.75">
      <c r="A232" s="3" t="s">
        <v>434</v>
      </c>
      <c r="B232" s="3" t="s">
        <v>417</v>
      </c>
      <c r="C232" s="2" t="s">
        <v>239</v>
      </c>
      <c r="D232" s="3" t="s">
        <v>347</v>
      </c>
      <c r="E232" s="6">
        <v>35960</v>
      </c>
      <c r="F232" s="5">
        <v>6.474986271231884</v>
      </c>
      <c r="G232" s="26">
        <v>373</v>
      </c>
      <c r="H232" s="6">
        <v>445</v>
      </c>
      <c r="I232" s="21">
        <v>70</v>
      </c>
      <c r="K232" s="12">
        <f t="shared" si="80"/>
        <v>0.23634593993325917</v>
      </c>
      <c r="L232" s="12">
        <f t="shared" si="81"/>
        <v>0.20798109010011123</v>
      </c>
      <c r="M232" s="12">
        <f t="shared" si="82"/>
        <v>0.2057285873192436</v>
      </c>
      <c r="N232" s="12">
        <f t="shared" si="83"/>
        <v>0.14721913236929923</v>
      </c>
      <c r="O232" s="12">
        <f t="shared" si="84"/>
        <v>0.11265294771968855</v>
      </c>
      <c r="P232" s="12">
        <f t="shared" si="85"/>
        <v>0.06398776418242491</v>
      </c>
      <c r="Q232" s="12">
        <f t="shared" si="86"/>
        <v>0.024555061179087876</v>
      </c>
      <c r="R232" s="12">
        <f t="shared" si="87"/>
        <v>0.0015294771968854283</v>
      </c>
      <c r="S232" s="6">
        <v>8499</v>
      </c>
      <c r="T232" s="6">
        <v>7479</v>
      </c>
      <c r="U232" s="6">
        <v>7398</v>
      </c>
      <c r="V232" s="6">
        <v>5294</v>
      </c>
      <c r="W232" s="6">
        <v>4051</v>
      </c>
      <c r="X232" s="6">
        <v>2301</v>
      </c>
      <c r="Y232" s="6">
        <v>883</v>
      </c>
      <c r="Z232" s="6">
        <v>55</v>
      </c>
      <c r="AA232" s="6">
        <v>35960</v>
      </c>
      <c r="AC232" s="6">
        <v>100</v>
      </c>
      <c r="AD232" s="6">
        <v>-36</v>
      </c>
      <c r="AE232" s="6">
        <v>168</v>
      </c>
      <c r="AF232" s="6">
        <v>53</v>
      </c>
      <c r="AG232" s="6">
        <v>71</v>
      </c>
      <c r="AH232" s="6">
        <v>13</v>
      </c>
      <c r="AI232" s="6">
        <v>4</v>
      </c>
      <c r="AJ232" s="6">
        <v>0</v>
      </c>
      <c r="AK232" s="6">
        <f t="shared" si="98"/>
        <v>373</v>
      </c>
      <c r="AL232" s="6"/>
      <c r="AM232">
        <v>18</v>
      </c>
      <c r="AN232">
        <v>-13</v>
      </c>
      <c r="AO232">
        <v>-16</v>
      </c>
      <c r="AP232">
        <v>-11</v>
      </c>
      <c r="AQ232">
        <v>-9</v>
      </c>
      <c r="AR232">
        <v>-2</v>
      </c>
      <c r="AS232">
        <v>1</v>
      </c>
      <c r="AT232">
        <v>1</v>
      </c>
      <c r="AU232">
        <f t="shared" si="99"/>
        <v>-31</v>
      </c>
      <c r="AV232">
        <f t="shared" si="88"/>
        <v>-18</v>
      </c>
      <c r="AW232">
        <f t="shared" si="89"/>
        <v>13</v>
      </c>
      <c r="AX232">
        <f t="shared" si="90"/>
        <v>16</v>
      </c>
      <c r="AY232">
        <f t="shared" si="91"/>
        <v>11</v>
      </c>
      <c r="AZ232">
        <f t="shared" si="92"/>
        <v>9</v>
      </c>
      <c r="BA232">
        <f t="shared" si="93"/>
        <v>2</v>
      </c>
      <c r="BB232">
        <f t="shared" si="94"/>
        <v>-1</v>
      </c>
      <c r="BC232">
        <f t="shared" si="95"/>
        <v>-1</v>
      </c>
      <c r="BD232">
        <f t="shared" si="96"/>
        <v>31</v>
      </c>
      <c r="BF232" s="13">
        <f t="shared" si="100"/>
        <v>404</v>
      </c>
      <c r="BG232" s="145">
        <v>445326.6506666667</v>
      </c>
      <c r="BH232" s="146">
        <f t="shared" si="97"/>
        <v>111331.66266666667</v>
      </c>
      <c r="BI232" s="147">
        <f t="shared" si="101"/>
        <v>2671959.904</v>
      </c>
      <c r="BJ232" s="40">
        <f t="shared" si="102"/>
        <v>667989.976</v>
      </c>
      <c r="BK232" s="38">
        <f t="shared" si="105"/>
        <v>0.8</v>
      </c>
      <c r="BL232" s="39">
        <f t="shared" si="103"/>
        <v>0.2</v>
      </c>
      <c r="BM232" s="150">
        <f t="shared" si="104"/>
        <v>556658.3133333334</v>
      </c>
    </row>
    <row r="233" spans="1:65" ht="12.75">
      <c r="A233" s="3" t="s">
        <v>412</v>
      </c>
      <c r="B233" s="3" t="s">
        <v>406</v>
      </c>
      <c r="C233" s="2" t="s">
        <v>240</v>
      </c>
      <c r="D233" s="3" t="s">
        <v>344</v>
      </c>
      <c r="E233" s="6">
        <v>48144</v>
      </c>
      <c r="F233" s="5">
        <v>10.553050260690052</v>
      </c>
      <c r="G233" s="26">
        <v>214</v>
      </c>
      <c r="H233" s="6">
        <v>455</v>
      </c>
      <c r="I233" s="21">
        <v>60</v>
      </c>
      <c r="K233" s="12">
        <f t="shared" si="80"/>
        <v>0.034999169159189096</v>
      </c>
      <c r="L233" s="12">
        <f t="shared" si="81"/>
        <v>0.06418245264207378</v>
      </c>
      <c r="M233" s="12">
        <f t="shared" si="82"/>
        <v>0.21701561980724493</v>
      </c>
      <c r="N233" s="12">
        <f t="shared" si="83"/>
        <v>0.2400091392489199</v>
      </c>
      <c r="O233" s="12">
        <f t="shared" si="84"/>
        <v>0.14899052841475574</v>
      </c>
      <c r="P233" s="12">
        <f t="shared" si="85"/>
        <v>0.11899717514124294</v>
      </c>
      <c r="Q233" s="12">
        <f t="shared" si="86"/>
        <v>0.15100531738118977</v>
      </c>
      <c r="R233" s="12">
        <f t="shared" si="87"/>
        <v>0.02480059820538385</v>
      </c>
      <c r="S233" s="6">
        <v>1685</v>
      </c>
      <c r="T233" s="6">
        <v>3090</v>
      </c>
      <c r="U233" s="6">
        <v>10448</v>
      </c>
      <c r="V233" s="6">
        <v>11555</v>
      </c>
      <c r="W233" s="6">
        <v>7173</v>
      </c>
      <c r="X233" s="6">
        <v>5729</v>
      </c>
      <c r="Y233" s="6">
        <v>7270</v>
      </c>
      <c r="Z233" s="6">
        <v>1194</v>
      </c>
      <c r="AA233" s="6">
        <v>48144</v>
      </c>
      <c r="AC233" s="6">
        <v>7</v>
      </c>
      <c r="AD233" s="6">
        <v>40</v>
      </c>
      <c r="AE233" s="6">
        <v>72</v>
      </c>
      <c r="AF233" s="6">
        <v>40</v>
      </c>
      <c r="AG233" s="6">
        <v>10</v>
      </c>
      <c r="AH233" s="6">
        <v>11</v>
      </c>
      <c r="AI233" s="6">
        <v>16</v>
      </c>
      <c r="AJ233" s="6">
        <v>18</v>
      </c>
      <c r="AK233" s="6">
        <f t="shared" si="98"/>
        <v>214</v>
      </c>
      <c r="AL233" s="6"/>
      <c r="AM233">
        <v>10</v>
      </c>
      <c r="AN233">
        <v>4</v>
      </c>
      <c r="AO233">
        <v>-13</v>
      </c>
      <c r="AP233">
        <v>-16</v>
      </c>
      <c r="AQ233">
        <v>6</v>
      </c>
      <c r="AR233">
        <v>7</v>
      </c>
      <c r="AS233">
        <v>-5</v>
      </c>
      <c r="AT233">
        <v>-3</v>
      </c>
      <c r="AU233">
        <f t="shared" si="99"/>
        <v>-10</v>
      </c>
      <c r="AV233">
        <f t="shared" si="88"/>
        <v>-10</v>
      </c>
      <c r="AW233">
        <f t="shared" si="89"/>
        <v>-4</v>
      </c>
      <c r="AX233">
        <f t="shared" si="90"/>
        <v>13</v>
      </c>
      <c r="AY233">
        <f t="shared" si="91"/>
        <v>16</v>
      </c>
      <c r="AZ233">
        <f t="shared" si="92"/>
        <v>-6</v>
      </c>
      <c r="BA233">
        <f t="shared" si="93"/>
        <v>-7</v>
      </c>
      <c r="BB233">
        <f t="shared" si="94"/>
        <v>5</v>
      </c>
      <c r="BC233">
        <f t="shared" si="95"/>
        <v>3</v>
      </c>
      <c r="BD233">
        <f t="shared" si="96"/>
        <v>10</v>
      </c>
      <c r="BF233" s="13">
        <f t="shared" si="100"/>
        <v>224</v>
      </c>
      <c r="BG233" s="145">
        <v>282342.98133333336</v>
      </c>
      <c r="BH233" s="146">
        <f t="shared" si="97"/>
        <v>70585.74533333334</v>
      </c>
      <c r="BI233" s="147">
        <f t="shared" si="101"/>
        <v>1694057.8880000003</v>
      </c>
      <c r="BJ233" s="40">
        <f t="shared" si="102"/>
        <v>423514.47200000007</v>
      </c>
      <c r="BK233" s="38">
        <f t="shared" si="105"/>
        <v>0.8</v>
      </c>
      <c r="BL233" s="39">
        <f t="shared" si="103"/>
        <v>0.2</v>
      </c>
      <c r="BM233" s="150">
        <f t="shared" si="104"/>
        <v>352928.7266666667</v>
      </c>
    </row>
    <row r="234" spans="1:65" ht="12.75">
      <c r="A234" s="3"/>
      <c r="B234" s="3" t="s">
        <v>417</v>
      </c>
      <c r="C234" s="2" t="s">
        <v>241</v>
      </c>
      <c r="D234" s="3" t="s">
        <v>347</v>
      </c>
      <c r="E234" s="6">
        <v>237681</v>
      </c>
      <c r="F234" s="5">
        <v>5.306071190266493</v>
      </c>
      <c r="G234" s="26">
        <v>1726</v>
      </c>
      <c r="H234" s="6">
        <v>3345</v>
      </c>
      <c r="I234" s="21">
        <v>260</v>
      </c>
      <c r="K234" s="12">
        <f t="shared" si="80"/>
        <v>0.5894960051497595</v>
      </c>
      <c r="L234" s="12">
        <f t="shared" si="81"/>
        <v>0.1569540686887046</v>
      </c>
      <c r="M234" s="12">
        <f t="shared" si="82"/>
        <v>0.1258788039431002</v>
      </c>
      <c r="N234" s="12">
        <f t="shared" si="83"/>
        <v>0.06292467635191706</v>
      </c>
      <c r="O234" s="12">
        <f t="shared" si="84"/>
        <v>0.03631758533496578</v>
      </c>
      <c r="P234" s="12">
        <f t="shared" si="85"/>
        <v>0.01679982834134828</v>
      </c>
      <c r="Q234" s="12">
        <f t="shared" si="86"/>
        <v>0.010947446367189636</v>
      </c>
      <c r="R234" s="12">
        <f t="shared" si="87"/>
        <v>0.0006815858230148812</v>
      </c>
      <c r="S234" s="6">
        <v>140112</v>
      </c>
      <c r="T234" s="6">
        <v>37305</v>
      </c>
      <c r="U234" s="6">
        <v>29919</v>
      </c>
      <c r="V234" s="6">
        <v>14956</v>
      </c>
      <c r="W234" s="6">
        <v>8632</v>
      </c>
      <c r="X234" s="6">
        <v>3993</v>
      </c>
      <c r="Y234" s="6">
        <v>2602</v>
      </c>
      <c r="Z234" s="6">
        <v>162</v>
      </c>
      <c r="AA234" s="6">
        <v>237681</v>
      </c>
      <c r="AC234" s="6">
        <v>481</v>
      </c>
      <c r="AD234" s="6">
        <v>442</v>
      </c>
      <c r="AE234" s="6">
        <v>581</v>
      </c>
      <c r="AF234" s="6">
        <v>83</v>
      </c>
      <c r="AG234" s="6">
        <v>110</v>
      </c>
      <c r="AH234" s="6">
        <v>12</v>
      </c>
      <c r="AI234" s="6">
        <v>15</v>
      </c>
      <c r="AJ234" s="6">
        <v>2</v>
      </c>
      <c r="AK234" s="6">
        <f t="shared" si="98"/>
        <v>1726</v>
      </c>
      <c r="AL234" s="6"/>
      <c r="AM234">
        <v>92</v>
      </c>
      <c r="AN234">
        <v>-30</v>
      </c>
      <c r="AO234">
        <v>69</v>
      </c>
      <c r="AP234">
        <v>-7</v>
      </c>
      <c r="AQ234">
        <v>-8</v>
      </c>
      <c r="AR234">
        <v>-5</v>
      </c>
      <c r="AS234">
        <v>3</v>
      </c>
      <c r="AT234">
        <v>2</v>
      </c>
      <c r="AU234">
        <f t="shared" si="99"/>
        <v>116</v>
      </c>
      <c r="AV234">
        <f t="shared" si="88"/>
        <v>-92</v>
      </c>
      <c r="AW234">
        <f t="shared" si="89"/>
        <v>30</v>
      </c>
      <c r="AX234">
        <f t="shared" si="90"/>
        <v>-69</v>
      </c>
      <c r="AY234">
        <f t="shared" si="91"/>
        <v>7</v>
      </c>
      <c r="AZ234">
        <f t="shared" si="92"/>
        <v>8</v>
      </c>
      <c r="BA234">
        <f t="shared" si="93"/>
        <v>5</v>
      </c>
      <c r="BB234">
        <f t="shared" si="94"/>
        <v>-3</v>
      </c>
      <c r="BC234">
        <f t="shared" si="95"/>
        <v>-2</v>
      </c>
      <c r="BD234">
        <f t="shared" si="96"/>
        <v>-116</v>
      </c>
      <c r="BF234" s="13">
        <f t="shared" si="100"/>
        <v>1610</v>
      </c>
      <c r="BG234" s="145">
        <v>1957818.94</v>
      </c>
      <c r="BH234" s="146" t="str">
        <f t="shared" si="97"/>
        <v>0</v>
      </c>
      <c r="BI234" s="147">
        <f t="shared" si="101"/>
        <v>11746913.64</v>
      </c>
      <c r="BJ234" s="40">
        <f t="shared" si="102"/>
        <v>0</v>
      </c>
      <c r="BK234" s="38" t="str">
        <f t="shared" si="105"/>
        <v>100%</v>
      </c>
      <c r="BL234" s="39" t="str">
        <f t="shared" si="103"/>
        <v>0%</v>
      </c>
      <c r="BM234" s="150">
        <f t="shared" si="104"/>
        <v>1957818.94</v>
      </c>
    </row>
    <row r="235" spans="1:65" ht="12.75">
      <c r="A235" s="3" t="s">
        <v>412</v>
      </c>
      <c r="B235" s="3" t="s">
        <v>406</v>
      </c>
      <c r="C235" s="2" t="s">
        <v>242</v>
      </c>
      <c r="D235" s="3" t="s">
        <v>344</v>
      </c>
      <c r="E235" s="6">
        <v>48644</v>
      </c>
      <c r="F235" s="5">
        <v>7.888102044946723</v>
      </c>
      <c r="G235" s="26">
        <v>362</v>
      </c>
      <c r="H235" s="6">
        <v>771</v>
      </c>
      <c r="I235" s="21">
        <v>190</v>
      </c>
      <c r="K235" s="12">
        <f t="shared" si="80"/>
        <v>0.13434339281309102</v>
      </c>
      <c r="L235" s="12">
        <f t="shared" si="81"/>
        <v>0.24810870816544692</v>
      </c>
      <c r="M235" s="12">
        <f t="shared" si="82"/>
        <v>0.2789655455965792</v>
      </c>
      <c r="N235" s="12">
        <f t="shared" si="83"/>
        <v>0.15424307211577995</v>
      </c>
      <c r="O235" s="12">
        <f t="shared" si="84"/>
        <v>0.09454403420771318</v>
      </c>
      <c r="P235" s="12">
        <f t="shared" si="85"/>
        <v>0.05129101225228189</v>
      </c>
      <c r="Q235" s="12">
        <f t="shared" si="86"/>
        <v>0.03673628813419949</v>
      </c>
      <c r="R235" s="12">
        <f t="shared" si="87"/>
        <v>0.0017679467149083134</v>
      </c>
      <c r="S235" s="6">
        <v>6535</v>
      </c>
      <c r="T235" s="6">
        <v>12069</v>
      </c>
      <c r="U235" s="6">
        <v>13570</v>
      </c>
      <c r="V235" s="6">
        <v>7503</v>
      </c>
      <c r="W235" s="6">
        <v>4599</v>
      </c>
      <c r="X235" s="6">
        <v>2495</v>
      </c>
      <c r="Y235" s="6">
        <v>1787</v>
      </c>
      <c r="Z235" s="6">
        <v>86</v>
      </c>
      <c r="AA235" s="6">
        <v>48644</v>
      </c>
      <c r="AC235" s="6">
        <v>76</v>
      </c>
      <c r="AD235" s="6">
        <v>86</v>
      </c>
      <c r="AE235" s="6">
        <v>55</v>
      </c>
      <c r="AF235" s="6">
        <v>49</v>
      </c>
      <c r="AG235" s="6">
        <v>37</v>
      </c>
      <c r="AH235" s="6">
        <v>41</v>
      </c>
      <c r="AI235" s="6">
        <v>18</v>
      </c>
      <c r="AJ235" s="6">
        <v>0</v>
      </c>
      <c r="AK235" s="6">
        <f t="shared" si="98"/>
        <v>362</v>
      </c>
      <c r="AL235" s="6"/>
      <c r="AM235">
        <v>-5</v>
      </c>
      <c r="AN235">
        <v>30</v>
      </c>
      <c r="AO235">
        <v>3</v>
      </c>
      <c r="AP235">
        <v>-5</v>
      </c>
      <c r="AQ235">
        <v>6</v>
      </c>
      <c r="AR235">
        <v>8</v>
      </c>
      <c r="AS235">
        <v>-6</v>
      </c>
      <c r="AT235">
        <v>0</v>
      </c>
      <c r="AU235">
        <f t="shared" si="99"/>
        <v>31</v>
      </c>
      <c r="AV235">
        <f t="shared" si="88"/>
        <v>5</v>
      </c>
      <c r="AW235">
        <f t="shared" si="89"/>
        <v>-30</v>
      </c>
      <c r="AX235">
        <f t="shared" si="90"/>
        <v>-3</v>
      </c>
      <c r="AY235">
        <f t="shared" si="91"/>
        <v>5</v>
      </c>
      <c r="AZ235">
        <f t="shared" si="92"/>
        <v>-6</v>
      </c>
      <c r="BA235">
        <f t="shared" si="93"/>
        <v>-8</v>
      </c>
      <c r="BB235">
        <f t="shared" si="94"/>
        <v>6</v>
      </c>
      <c r="BC235">
        <f t="shared" si="95"/>
        <v>0</v>
      </c>
      <c r="BD235">
        <f t="shared" si="96"/>
        <v>-31</v>
      </c>
      <c r="BF235" s="13">
        <f t="shared" si="100"/>
        <v>331</v>
      </c>
      <c r="BG235" s="145">
        <v>372278.24</v>
      </c>
      <c r="BH235" s="146">
        <f t="shared" si="97"/>
        <v>93069.56</v>
      </c>
      <c r="BI235" s="147">
        <f t="shared" si="101"/>
        <v>2233669.44</v>
      </c>
      <c r="BJ235" s="40">
        <f t="shared" si="102"/>
        <v>558417.36</v>
      </c>
      <c r="BK235" s="38">
        <f t="shared" si="105"/>
        <v>0.8</v>
      </c>
      <c r="BL235" s="39">
        <f t="shared" si="103"/>
        <v>0.2</v>
      </c>
      <c r="BM235" s="150">
        <f t="shared" si="104"/>
        <v>465347.8</v>
      </c>
    </row>
    <row r="236" spans="1:65" ht="12.75">
      <c r="A236" s="3"/>
      <c r="B236" s="3" t="s">
        <v>421</v>
      </c>
      <c r="C236" s="2" t="s">
        <v>243</v>
      </c>
      <c r="D236" s="3" t="s">
        <v>346</v>
      </c>
      <c r="E236" s="6">
        <v>132863</v>
      </c>
      <c r="F236" s="5">
        <v>7.80004548575632</v>
      </c>
      <c r="G236" s="26">
        <v>1056</v>
      </c>
      <c r="H236" s="6">
        <v>1651</v>
      </c>
      <c r="I236" s="21">
        <v>220</v>
      </c>
      <c r="K236" s="12">
        <f t="shared" si="80"/>
        <v>0.19130984547993046</v>
      </c>
      <c r="L236" s="12">
        <f t="shared" si="81"/>
        <v>0.2576413297908372</v>
      </c>
      <c r="M236" s="12">
        <f t="shared" si="82"/>
        <v>0.20813168451713418</v>
      </c>
      <c r="N236" s="12">
        <f t="shared" si="83"/>
        <v>0.14417106342623603</v>
      </c>
      <c r="O236" s="12">
        <f t="shared" si="84"/>
        <v>0.10728344234286445</v>
      </c>
      <c r="P236" s="12">
        <f t="shared" si="85"/>
        <v>0.05701361552877776</v>
      </c>
      <c r="Q236" s="12">
        <f t="shared" si="86"/>
        <v>0.03198031054544907</v>
      </c>
      <c r="R236" s="12">
        <f t="shared" si="87"/>
        <v>0.002468708368770839</v>
      </c>
      <c r="S236" s="6">
        <v>25418</v>
      </c>
      <c r="T236" s="6">
        <v>34231</v>
      </c>
      <c r="U236" s="6">
        <v>27653</v>
      </c>
      <c r="V236" s="6">
        <v>19155</v>
      </c>
      <c r="W236" s="6">
        <v>14254</v>
      </c>
      <c r="X236" s="6">
        <v>7575</v>
      </c>
      <c r="Y236" s="6">
        <v>4249</v>
      </c>
      <c r="Z236" s="6">
        <v>328</v>
      </c>
      <c r="AA236" s="6">
        <v>132863</v>
      </c>
      <c r="AC236" s="6">
        <v>116</v>
      </c>
      <c r="AD236" s="6">
        <v>368</v>
      </c>
      <c r="AE236" s="6">
        <v>259</v>
      </c>
      <c r="AF236" s="6">
        <v>64</v>
      </c>
      <c r="AG236" s="6">
        <v>161</v>
      </c>
      <c r="AH236" s="6">
        <v>70</v>
      </c>
      <c r="AI236" s="6">
        <v>18</v>
      </c>
      <c r="AJ236" s="6">
        <v>0</v>
      </c>
      <c r="AK236" s="6">
        <f t="shared" si="98"/>
        <v>1056</v>
      </c>
      <c r="AL236" s="6"/>
      <c r="AM236">
        <v>-123</v>
      </c>
      <c r="AN236">
        <v>-12</v>
      </c>
      <c r="AO236">
        <v>-49</v>
      </c>
      <c r="AP236">
        <v>-62</v>
      </c>
      <c r="AQ236">
        <v>-8</v>
      </c>
      <c r="AR236">
        <v>-26</v>
      </c>
      <c r="AS236">
        <v>-9</v>
      </c>
      <c r="AT236">
        <v>0</v>
      </c>
      <c r="AU236">
        <f t="shared" si="99"/>
        <v>-289</v>
      </c>
      <c r="AV236">
        <f t="shared" si="88"/>
        <v>123</v>
      </c>
      <c r="AW236">
        <f t="shared" si="89"/>
        <v>12</v>
      </c>
      <c r="AX236">
        <f t="shared" si="90"/>
        <v>49</v>
      </c>
      <c r="AY236">
        <f t="shared" si="91"/>
        <v>62</v>
      </c>
      <c r="AZ236">
        <f t="shared" si="92"/>
        <v>8</v>
      </c>
      <c r="BA236">
        <f t="shared" si="93"/>
        <v>26</v>
      </c>
      <c r="BB236">
        <f t="shared" si="94"/>
        <v>9</v>
      </c>
      <c r="BC236">
        <f t="shared" si="95"/>
        <v>0</v>
      </c>
      <c r="BD236">
        <f t="shared" si="96"/>
        <v>289</v>
      </c>
      <c r="BF236" s="13">
        <f t="shared" si="100"/>
        <v>1345</v>
      </c>
      <c r="BG236" s="145">
        <v>1791668.9866666668</v>
      </c>
      <c r="BH236" s="146" t="str">
        <f t="shared" si="97"/>
        <v>0</v>
      </c>
      <c r="BI236" s="147">
        <f t="shared" si="101"/>
        <v>10750013.920000002</v>
      </c>
      <c r="BJ236" s="40">
        <f t="shared" si="102"/>
        <v>0</v>
      </c>
      <c r="BK236" s="38" t="str">
        <f t="shared" si="105"/>
        <v>100%</v>
      </c>
      <c r="BL236" s="39" t="str">
        <f t="shared" si="103"/>
        <v>0%</v>
      </c>
      <c r="BM236" s="150">
        <f t="shared" si="104"/>
        <v>1791668.9866666668</v>
      </c>
    </row>
    <row r="237" spans="1:65" ht="12.75">
      <c r="A237" s="3"/>
      <c r="B237" s="3" t="s">
        <v>406</v>
      </c>
      <c r="C237" s="2" t="s">
        <v>244</v>
      </c>
      <c r="D237" s="3" t="s">
        <v>344</v>
      </c>
      <c r="E237" s="6">
        <v>50236</v>
      </c>
      <c r="F237" s="5">
        <v>6.975052274030468</v>
      </c>
      <c r="G237" s="26">
        <v>314</v>
      </c>
      <c r="H237" s="6">
        <v>406</v>
      </c>
      <c r="I237" s="21">
        <v>250</v>
      </c>
      <c r="K237" s="12">
        <f t="shared" si="80"/>
        <v>0.02305119834381718</v>
      </c>
      <c r="L237" s="12">
        <f t="shared" si="81"/>
        <v>0.18616131857631976</v>
      </c>
      <c r="M237" s="12">
        <f t="shared" si="82"/>
        <v>0.4264670754040927</v>
      </c>
      <c r="N237" s="12">
        <f t="shared" si="83"/>
        <v>0.24685484513098177</v>
      </c>
      <c r="O237" s="12">
        <f t="shared" si="84"/>
        <v>0.0796241738991958</v>
      </c>
      <c r="P237" s="12">
        <f t="shared" si="85"/>
        <v>0.03143164264670754</v>
      </c>
      <c r="Q237" s="12">
        <f t="shared" si="86"/>
        <v>0.0062704036945616685</v>
      </c>
      <c r="R237" s="12">
        <f t="shared" si="87"/>
        <v>0.00013934230432359265</v>
      </c>
      <c r="S237" s="6">
        <v>1158</v>
      </c>
      <c r="T237" s="6">
        <v>9352</v>
      </c>
      <c r="U237" s="6">
        <v>21424</v>
      </c>
      <c r="V237" s="6">
        <v>12401</v>
      </c>
      <c r="W237" s="6">
        <v>4000</v>
      </c>
      <c r="X237" s="6">
        <v>1579</v>
      </c>
      <c r="Y237" s="6">
        <v>315</v>
      </c>
      <c r="Z237" s="6">
        <v>7</v>
      </c>
      <c r="AA237" s="6">
        <v>50236</v>
      </c>
      <c r="AC237" s="6">
        <v>4</v>
      </c>
      <c r="AD237" s="6">
        <v>79</v>
      </c>
      <c r="AE237" s="6">
        <v>56</v>
      </c>
      <c r="AF237" s="6">
        <v>128</v>
      </c>
      <c r="AG237" s="6">
        <v>26</v>
      </c>
      <c r="AH237" s="6">
        <v>22</v>
      </c>
      <c r="AI237" s="6">
        <v>-1</v>
      </c>
      <c r="AJ237" s="6">
        <v>0</v>
      </c>
      <c r="AK237" s="6">
        <f t="shared" si="98"/>
        <v>314</v>
      </c>
      <c r="AL237" s="6"/>
      <c r="AM237">
        <v>-4</v>
      </c>
      <c r="AN237">
        <v>22</v>
      </c>
      <c r="AO237">
        <v>-40</v>
      </c>
      <c r="AP237">
        <v>3</v>
      </c>
      <c r="AQ237">
        <v>-2</v>
      </c>
      <c r="AR237">
        <v>5</v>
      </c>
      <c r="AS237">
        <v>1</v>
      </c>
      <c r="AT237">
        <v>0</v>
      </c>
      <c r="AU237">
        <f t="shared" si="99"/>
        <v>-15</v>
      </c>
      <c r="AV237">
        <f t="shared" si="88"/>
        <v>4</v>
      </c>
      <c r="AW237">
        <f t="shared" si="89"/>
        <v>-22</v>
      </c>
      <c r="AX237">
        <f t="shared" si="90"/>
        <v>40</v>
      </c>
      <c r="AY237">
        <f t="shared" si="91"/>
        <v>-3</v>
      </c>
      <c r="AZ237">
        <f t="shared" si="92"/>
        <v>2</v>
      </c>
      <c r="BA237">
        <f t="shared" si="93"/>
        <v>-5</v>
      </c>
      <c r="BB237">
        <f t="shared" si="94"/>
        <v>-1</v>
      </c>
      <c r="BC237">
        <f t="shared" si="95"/>
        <v>0</v>
      </c>
      <c r="BD237">
        <f t="shared" si="96"/>
        <v>15</v>
      </c>
      <c r="BF237" s="13">
        <f t="shared" si="100"/>
        <v>329</v>
      </c>
      <c r="BG237" s="145">
        <v>453993.9533333333</v>
      </c>
      <c r="BH237" s="146" t="str">
        <f t="shared" si="97"/>
        <v>0</v>
      </c>
      <c r="BI237" s="147">
        <f t="shared" si="101"/>
        <v>2723963.7199999997</v>
      </c>
      <c r="BJ237" s="40">
        <f t="shared" si="102"/>
        <v>0</v>
      </c>
      <c r="BK237" s="38" t="str">
        <f t="shared" si="105"/>
        <v>100%</v>
      </c>
      <c r="BL237" s="39" t="str">
        <f t="shared" si="103"/>
        <v>0%</v>
      </c>
      <c r="BM237" s="150">
        <f t="shared" si="104"/>
        <v>453993.9533333333</v>
      </c>
    </row>
    <row r="238" spans="1:65" ht="12.75">
      <c r="A238" s="3"/>
      <c r="B238" s="3" t="s">
        <v>421</v>
      </c>
      <c r="C238" s="2" t="s">
        <v>245</v>
      </c>
      <c r="D238" s="3" t="s">
        <v>346</v>
      </c>
      <c r="E238" s="6">
        <v>88358</v>
      </c>
      <c r="F238" s="5">
        <v>8.48737709611744</v>
      </c>
      <c r="G238" s="26">
        <v>533</v>
      </c>
      <c r="H238" s="6">
        <v>243</v>
      </c>
      <c r="I238" s="21">
        <v>320</v>
      </c>
      <c r="K238" s="12">
        <f t="shared" si="80"/>
        <v>0.15743905475452138</v>
      </c>
      <c r="L238" s="12">
        <f t="shared" si="81"/>
        <v>0.12851128364154915</v>
      </c>
      <c r="M238" s="12">
        <f t="shared" si="82"/>
        <v>0.24321510219787681</v>
      </c>
      <c r="N238" s="12">
        <f t="shared" si="83"/>
        <v>0.18214536318160213</v>
      </c>
      <c r="O238" s="12">
        <f t="shared" si="84"/>
        <v>0.12906584576382443</v>
      </c>
      <c r="P238" s="12">
        <f t="shared" si="85"/>
        <v>0.09762556870911519</v>
      </c>
      <c r="Q238" s="12">
        <f t="shared" si="86"/>
        <v>0.05838746915955544</v>
      </c>
      <c r="R238" s="12">
        <f t="shared" si="87"/>
        <v>0.003610312591955454</v>
      </c>
      <c r="S238" s="6">
        <v>13911</v>
      </c>
      <c r="T238" s="6">
        <v>11355</v>
      </c>
      <c r="U238" s="6">
        <v>21490</v>
      </c>
      <c r="V238" s="6">
        <v>16094</v>
      </c>
      <c r="W238" s="6">
        <v>11404</v>
      </c>
      <c r="X238" s="6">
        <v>8626</v>
      </c>
      <c r="Y238" s="6">
        <v>5159</v>
      </c>
      <c r="Z238" s="6">
        <v>319</v>
      </c>
      <c r="AA238" s="6">
        <v>88358</v>
      </c>
      <c r="AC238" s="6">
        <v>59</v>
      </c>
      <c r="AD238" s="6">
        <v>167</v>
      </c>
      <c r="AE238" s="6">
        <v>155</v>
      </c>
      <c r="AF238" s="6">
        <v>76</v>
      </c>
      <c r="AG238" s="6">
        <v>21</v>
      </c>
      <c r="AH238" s="6">
        <v>12</v>
      </c>
      <c r="AI238" s="6">
        <v>33</v>
      </c>
      <c r="AJ238" s="6">
        <v>10</v>
      </c>
      <c r="AK238" s="6">
        <f t="shared" si="98"/>
        <v>533</v>
      </c>
      <c r="AL238" s="6"/>
      <c r="AM238">
        <v>-18</v>
      </c>
      <c r="AN238">
        <v>-17</v>
      </c>
      <c r="AO238">
        <v>-35</v>
      </c>
      <c r="AP238">
        <v>-28</v>
      </c>
      <c r="AQ238">
        <v>-20</v>
      </c>
      <c r="AR238">
        <v>-8</v>
      </c>
      <c r="AS238">
        <v>-13</v>
      </c>
      <c r="AT238">
        <v>0</v>
      </c>
      <c r="AU238">
        <f t="shared" si="99"/>
        <v>-139</v>
      </c>
      <c r="AV238">
        <f t="shared" si="88"/>
        <v>18</v>
      </c>
      <c r="AW238">
        <f t="shared" si="89"/>
        <v>17</v>
      </c>
      <c r="AX238">
        <f t="shared" si="90"/>
        <v>35</v>
      </c>
      <c r="AY238">
        <f t="shared" si="91"/>
        <v>28</v>
      </c>
      <c r="AZ238">
        <f t="shared" si="92"/>
        <v>20</v>
      </c>
      <c r="BA238">
        <f t="shared" si="93"/>
        <v>8</v>
      </c>
      <c r="BB238">
        <f t="shared" si="94"/>
        <v>13</v>
      </c>
      <c r="BC238">
        <f t="shared" si="95"/>
        <v>0</v>
      </c>
      <c r="BD238">
        <f t="shared" si="96"/>
        <v>139</v>
      </c>
      <c r="BF238" s="13">
        <f t="shared" si="100"/>
        <v>672</v>
      </c>
      <c r="BG238" s="145">
        <v>925418.46</v>
      </c>
      <c r="BH238" s="146" t="str">
        <f t="shared" si="97"/>
        <v>0</v>
      </c>
      <c r="BI238" s="147">
        <f t="shared" si="101"/>
        <v>5552510.76</v>
      </c>
      <c r="BJ238" s="40">
        <f t="shared" si="102"/>
        <v>0</v>
      </c>
      <c r="BK238" s="38" t="str">
        <f t="shared" si="105"/>
        <v>100%</v>
      </c>
      <c r="BL238" s="39" t="str">
        <f t="shared" si="103"/>
        <v>0%</v>
      </c>
      <c r="BM238" s="150">
        <f t="shared" si="104"/>
        <v>925418.46</v>
      </c>
    </row>
    <row r="239" spans="1:65" ht="12.75">
      <c r="A239" s="3" t="s">
        <v>413</v>
      </c>
      <c r="B239" s="3" t="s">
        <v>406</v>
      </c>
      <c r="C239" s="2" t="s">
        <v>246</v>
      </c>
      <c r="D239" s="3" t="s">
        <v>344</v>
      </c>
      <c r="E239" s="6">
        <v>27628</v>
      </c>
      <c r="F239" s="5">
        <v>12.3298853154246</v>
      </c>
      <c r="G239" s="26">
        <v>240</v>
      </c>
      <c r="H239" s="6">
        <v>300</v>
      </c>
      <c r="I239" s="21">
        <v>60</v>
      </c>
      <c r="K239" s="12">
        <f t="shared" si="80"/>
        <v>0.021898074417257853</v>
      </c>
      <c r="L239" s="12">
        <f t="shared" si="81"/>
        <v>0.03130881714202983</v>
      </c>
      <c r="M239" s="12">
        <f t="shared" si="82"/>
        <v>0.12270160706529608</v>
      </c>
      <c r="N239" s="12">
        <f t="shared" si="83"/>
        <v>0.2047922397567685</v>
      </c>
      <c r="O239" s="12">
        <f t="shared" si="84"/>
        <v>0.18007094252207906</v>
      </c>
      <c r="P239" s="12">
        <f t="shared" si="85"/>
        <v>0.12273780222962212</v>
      </c>
      <c r="Q239" s="12">
        <f t="shared" si="86"/>
        <v>0.24768350948313306</v>
      </c>
      <c r="R239" s="12">
        <f t="shared" si="87"/>
        <v>0.06880700738381353</v>
      </c>
      <c r="S239" s="6">
        <v>605</v>
      </c>
      <c r="T239" s="6">
        <v>865</v>
      </c>
      <c r="U239" s="6">
        <v>3390</v>
      </c>
      <c r="V239" s="6">
        <v>5658</v>
      </c>
      <c r="W239" s="6">
        <v>4975</v>
      </c>
      <c r="X239" s="6">
        <v>3391</v>
      </c>
      <c r="Y239" s="6">
        <v>6843</v>
      </c>
      <c r="Z239" s="6">
        <v>1901</v>
      </c>
      <c r="AA239" s="6">
        <v>27628</v>
      </c>
      <c r="AC239" s="6">
        <v>25</v>
      </c>
      <c r="AD239" s="6">
        <v>6</v>
      </c>
      <c r="AE239" s="6">
        <v>8</v>
      </c>
      <c r="AF239" s="6">
        <v>74</v>
      </c>
      <c r="AG239" s="6">
        <v>-4</v>
      </c>
      <c r="AH239" s="6">
        <v>58</v>
      </c>
      <c r="AI239" s="6">
        <v>55</v>
      </c>
      <c r="AJ239" s="6">
        <v>18</v>
      </c>
      <c r="AK239" s="6">
        <f t="shared" si="98"/>
        <v>240</v>
      </c>
      <c r="AL239" s="6"/>
      <c r="AM239">
        <v>4</v>
      </c>
      <c r="AN239">
        <v>8</v>
      </c>
      <c r="AO239">
        <v>-7</v>
      </c>
      <c r="AP239">
        <v>14</v>
      </c>
      <c r="AQ239">
        <v>4</v>
      </c>
      <c r="AR239">
        <v>19</v>
      </c>
      <c r="AS239">
        <v>-16</v>
      </c>
      <c r="AT239">
        <v>-7</v>
      </c>
      <c r="AU239">
        <f t="shared" si="99"/>
        <v>19</v>
      </c>
      <c r="AV239">
        <f t="shared" si="88"/>
        <v>-4</v>
      </c>
      <c r="AW239">
        <f t="shared" si="89"/>
        <v>-8</v>
      </c>
      <c r="AX239">
        <f t="shared" si="90"/>
        <v>7</v>
      </c>
      <c r="AY239">
        <f t="shared" si="91"/>
        <v>-14</v>
      </c>
      <c r="AZ239">
        <f t="shared" si="92"/>
        <v>-4</v>
      </c>
      <c r="BA239">
        <f t="shared" si="93"/>
        <v>-19</v>
      </c>
      <c r="BB239">
        <f t="shared" si="94"/>
        <v>16</v>
      </c>
      <c r="BC239">
        <f t="shared" si="95"/>
        <v>7</v>
      </c>
      <c r="BD239">
        <f t="shared" si="96"/>
        <v>-19</v>
      </c>
      <c r="BF239" s="13">
        <f t="shared" si="100"/>
        <v>221</v>
      </c>
      <c r="BG239" s="145">
        <v>346180.38399999996</v>
      </c>
      <c r="BH239" s="146">
        <f t="shared" si="97"/>
        <v>86545.09599999999</v>
      </c>
      <c r="BI239" s="147">
        <f t="shared" si="101"/>
        <v>2077082.3039999998</v>
      </c>
      <c r="BJ239" s="40">
        <f t="shared" si="102"/>
        <v>519270.57599999994</v>
      </c>
      <c r="BK239" s="38">
        <f t="shared" si="105"/>
        <v>0.8</v>
      </c>
      <c r="BL239" s="39">
        <f t="shared" si="103"/>
        <v>0.2</v>
      </c>
      <c r="BM239" s="150">
        <f t="shared" si="104"/>
        <v>432725.48</v>
      </c>
    </row>
    <row r="240" spans="1:65" ht="12.75">
      <c r="A240" s="3" t="s">
        <v>428</v>
      </c>
      <c r="B240" s="3" t="s">
        <v>415</v>
      </c>
      <c r="C240" s="2" t="s">
        <v>247</v>
      </c>
      <c r="D240" s="3" t="s">
        <v>339</v>
      </c>
      <c r="E240" s="6">
        <v>61392</v>
      </c>
      <c r="F240" s="5">
        <v>8.097137467745098</v>
      </c>
      <c r="G240" s="26">
        <v>735</v>
      </c>
      <c r="H240" s="6">
        <v>561</v>
      </c>
      <c r="I240" s="21">
        <v>350</v>
      </c>
      <c r="K240" s="12">
        <f t="shared" si="80"/>
        <v>0.038262314308053165</v>
      </c>
      <c r="L240" s="12">
        <f t="shared" si="81"/>
        <v>0.11094279384936148</v>
      </c>
      <c r="M240" s="12">
        <f t="shared" si="82"/>
        <v>0.31096885587698725</v>
      </c>
      <c r="N240" s="12">
        <f t="shared" si="83"/>
        <v>0.18696247068021893</v>
      </c>
      <c r="O240" s="12">
        <f t="shared" si="84"/>
        <v>0.1702664842324733</v>
      </c>
      <c r="P240" s="12">
        <f t="shared" si="85"/>
        <v>0.11327208756841282</v>
      </c>
      <c r="Q240" s="12">
        <f t="shared" si="86"/>
        <v>0.06365650247589262</v>
      </c>
      <c r="R240" s="12">
        <f t="shared" si="87"/>
        <v>0.005668491008600469</v>
      </c>
      <c r="S240" s="6">
        <v>2349</v>
      </c>
      <c r="T240" s="6">
        <v>6811</v>
      </c>
      <c r="U240" s="6">
        <v>19091</v>
      </c>
      <c r="V240" s="6">
        <v>11478</v>
      </c>
      <c r="W240" s="6">
        <v>10453</v>
      </c>
      <c r="X240" s="6">
        <v>6954</v>
      </c>
      <c r="Y240" s="6">
        <v>3908</v>
      </c>
      <c r="Z240" s="6">
        <v>348</v>
      </c>
      <c r="AA240" s="6">
        <v>61392</v>
      </c>
      <c r="AC240" s="6">
        <v>-5</v>
      </c>
      <c r="AD240" s="6">
        <v>210</v>
      </c>
      <c r="AE240" s="6">
        <v>227</v>
      </c>
      <c r="AF240" s="6">
        <v>140</v>
      </c>
      <c r="AG240" s="6">
        <v>73</v>
      </c>
      <c r="AH240" s="6">
        <v>60</v>
      </c>
      <c r="AI240" s="6">
        <v>29</v>
      </c>
      <c r="AJ240" s="6">
        <v>1</v>
      </c>
      <c r="AK240" s="6">
        <f t="shared" si="98"/>
        <v>735</v>
      </c>
      <c r="AL240" s="6"/>
      <c r="AM240">
        <v>-8</v>
      </c>
      <c r="AN240">
        <v>-17</v>
      </c>
      <c r="AO240">
        <v>-22</v>
      </c>
      <c r="AP240">
        <v>7</v>
      </c>
      <c r="AQ240">
        <v>-12</v>
      </c>
      <c r="AR240">
        <v>3</v>
      </c>
      <c r="AS240">
        <v>3</v>
      </c>
      <c r="AT240">
        <v>5</v>
      </c>
      <c r="AU240">
        <f t="shared" si="99"/>
        <v>-41</v>
      </c>
      <c r="AV240">
        <f t="shared" si="88"/>
        <v>8</v>
      </c>
      <c r="AW240">
        <f t="shared" si="89"/>
        <v>17</v>
      </c>
      <c r="AX240">
        <f t="shared" si="90"/>
        <v>22</v>
      </c>
      <c r="AY240">
        <f t="shared" si="91"/>
        <v>-7</v>
      </c>
      <c r="AZ240">
        <f t="shared" si="92"/>
        <v>12</v>
      </c>
      <c r="BA240">
        <f t="shared" si="93"/>
        <v>-3</v>
      </c>
      <c r="BB240">
        <f t="shared" si="94"/>
        <v>-3</v>
      </c>
      <c r="BC240">
        <f t="shared" si="95"/>
        <v>-5</v>
      </c>
      <c r="BD240">
        <f t="shared" si="96"/>
        <v>41</v>
      </c>
      <c r="BF240" s="13">
        <f t="shared" si="100"/>
        <v>776</v>
      </c>
      <c r="BG240" s="145">
        <v>868649.2266666668</v>
      </c>
      <c r="BH240" s="146">
        <f t="shared" si="97"/>
        <v>217162.3066666667</v>
      </c>
      <c r="BI240" s="147">
        <f t="shared" si="101"/>
        <v>5211895.360000001</v>
      </c>
      <c r="BJ240" s="40">
        <f t="shared" si="102"/>
        <v>1302973.8400000003</v>
      </c>
      <c r="BK240" s="38">
        <f t="shared" si="105"/>
        <v>0.8</v>
      </c>
      <c r="BL240" s="39">
        <f t="shared" si="103"/>
        <v>0.2</v>
      </c>
      <c r="BM240" s="150">
        <f t="shared" si="104"/>
        <v>1085811.5333333334</v>
      </c>
    </row>
    <row r="241" spans="1:65" ht="12.75">
      <c r="A241" s="3" t="s">
        <v>409</v>
      </c>
      <c r="B241" s="3" t="s">
        <v>410</v>
      </c>
      <c r="C241" s="2" t="s">
        <v>248</v>
      </c>
      <c r="D241" s="3" t="s">
        <v>340</v>
      </c>
      <c r="E241" s="6">
        <v>39320</v>
      </c>
      <c r="F241" s="5">
        <v>6.602396198220226</v>
      </c>
      <c r="G241" s="26">
        <v>396</v>
      </c>
      <c r="H241" s="6">
        <v>457</v>
      </c>
      <c r="I241" s="21">
        <v>100</v>
      </c>
      <c r="K241" s="12">
        <f t="shared" si="80"/>
        <v>0.2789674465920651</v>
      </c>
      <c r="L241" s="12">
        <f t="shared" si="81"/>
        <v>0.23217192268565615</v>
      </c>
      <c r="M241" s="12">
        <f t="shared" si="82"/>
        <v>0.17187182095625636</v>
      </c>
      <c r="N241" s="12">
        <f t="shared" si="83"/>
        <v>0.15780773143438453</v>
      </c>
      <c r="O241" s="12">
        <f t="shared" si="84"/>
        <v>0.08853001017293997</v>
      </c>
      <c r="P241" s="12">
        <f t="shared" si="85"/>
        <v>0.04582909460834181</v>
      </c>
      <c r="Q241" s="12">
        <f t="shared" si="86"/>
        <v>0.022812817904374363</v>
      </c>
      <c r="R241" s="12">
        <f t="shared" si="87"/>
        <v>0.0020091556459816886</v>
      </c>
      <c r="S241" s="6">
        <v>10969</v>
      </c>
      <c r="T241" s="6">
        <v>9129</v>
      </c>
      <c r="U241" s="6">
        <v>6758</v>
      </c>
      <c r="V241" s="6">
        <v>6205</v>
      </c>
      <c r="W241" s="6">
        <v>3481</v>
      </c>
      <c r="X241" s="6">
        <v>1802</v>
      </c>
      <c r="Y241" s="6">
        <v>897</v>
      </c>
      <c r="Z241" s="6">
        <v>79</v>
      </c>
      <c r="AA241" s="6">
        <v>39320</v>
      </c>
      <c r="AC241" s="6">
        <v>107</v>
      </c>
      <c r="AD241" s="6">
        <v>107</v>
      </c>
      <c r="AE241" s="6">
        <v>96</v>
      </c>
      <c r="AF241" s="6">
        <v>32</v>
      </c>
      <c r="AG241" s="6">
        <v>39</v>
      </c>
      <c r="AH241" s="6">
        <v>9</v>
      </c>
      <c r="AI241" s="6">
        <v>7</v>
      </c>
      <c r="AJ241" s="6">
        <v>-1</v>
      </c>
      <c r="AK241" s="6">
        <f t="shared" si="98"/>
        <v>396</v>
      </c>
      <c r="AL241" s="6"/>
      <c r="AM241">
        <v>1</v>
      </c>
      <c r="AN241">
        <v>4</v>
      </c>
      <c r="AO241">
        <v>15</v>
      </c>
      <c r="AP241">
        <v>-7</v>
      </c>
      <c r="AQ241">
        <v>7</v>
      </c>
      <c r="AR241">
        <v>-5</v>
      </c>
      <c r="AS241">
        <v>-1</v>
      </c>
      <c r="AT241">
        <v>0</v>
      </c>
      <c r="AU241">
        <f t="shared" si="99"/>
        <v>14</v>
      </c>
      <c r="AV241">
        <f t="shared" si="88"/>
        <v>-1</v>
      </c>
      <c r="AW241">
        <f t="shared" si="89"/>
        <v>-4</v>
      </c>
      <c r="AX241">
        <f t="shared" si="90"/>
        <v>-15</v>
      </c>
      <c r="AY241">
        <f t="shared" si="91"/>
        <v>7</v>
      </c>
      <c r="AZ241">
        <f t="shared" si="92"/>
        <v>-7</v>
      </c>
      <c r="BA241">
        <f t="shared" si="93"/>
        <v>5</v>
      </c>
      <c r="BB241">
        <f t="shared" si="94"/>
        <v>1</v>
      </c>
      <c r="BC241">
        <f t="shared" si="95"/>
        <v>0</v>
      </c>
      <c r="BD241">
        <f t="shared" si="96"/>
        <v>-14</v>
      </c>
      <c r="BF241" s="13">
        <f t="shared" si="100"/>
        <v>382</v>
      </c>
      <c r="BG241" s="145">
        <v>382768.55466666666</v>
      </c>
      <c r="BH241" s="146">
        <f t="shared" si="97"/>
        <v>95692.13866666667</v>
      </c>
      <c r="BI241" s="147">
        <f t="shared" si="101"/>
        <v>2296611.3279999997</v>
      </c>
      <c r="BJ241" s="40">
        <f t="shared" si="102"/>
        <v>574152.8319999999</v>
      </c>
      <c r="BK241" s="38">
        <f t="shared" si="105"/>
        <v>0.8</v>
      </c>
      <c r="BL241" s="39">
        <f t="shared" si="103"/>
        <v>0.2</v>
      </c>
      <c r="BM241" s="150">
        <f t="shared" si="104"/>
        <v>478460.69333333336</v>
      </c>
    </row>
    <row r="242" spans="1:65" ht="12.75">
      <c r="A242" s="3"/>
      <c r="B242" s="3" t="s">
        <v>420</v>
      </c>
      <c r="C242" s="2" t="s">
        <v>249</v>
      </c>
      <c r="D242" s="3" t="s">
        <v>345</v>
      </c>
      <c r="E242" s="6">
        <v>108951</v>
      </c>
      <c r="F242" s="5">
        <v>7.7741672541622595</v>
      </c>
      <c r="G242" s="26">
        <v>660</v>
      </c>
      <c r="H242" s="6">
        <v>582</v>
      </c>
      <c r="I242" s="21">
        <v>230</v>
      </c>
      <c r="K242" s="12">
        <f t="shared" si="80"/>
        <v>0.1122706537801397</v>
      </c>
      <c r="L242" s="12">
        <f t="shared" si="81"/>
        <v>0.30237446191407147</v>
      </c>
      <c r="M242" s="12">
        <f t="shared" si="82"/>
        <v>0.23702398325852905</v>
      </c>
      <c r="N242" s="12">
        <f t="shared" si="83"/>
        <v>0.1781167680884067</v>
      </c>
      <c r="O242" s="12">
        <f t="shared" si="84"/>
        <v>0.10208258758524474</v>
      </c>
      <c r="P242" s="12">
        <f t="shared" si="85"/>
        <v>0.04922396306596544</v>
      </c>
      <c r="Q242" s="12">
        <f t="shared" si="86"/>
        <v>0.017301355655294583</v>
      </c>
      <c r="R242" s="12">
        <f t="shared" si="87"/>
        <v>0.0016062266523483033</v>
      </c>
      <c r="S242" s="6">
        <v>12232</v>
      </c>
      <c r="T242" s="6">
        <v>32944</v>
      </c>
      <c r="U242" s="6">
        <v>25824</v>
      </c>
      <c r="V242" s="6">
        <v>19406</v>
      </c>
      <c r="W242" s="6">
        <v>11122</v>
      </c>
      <c r="X242" s="6">
        <v>5363</v>
      </c>
      <c r="Y242" s="6">
        <v>1885</v>
      </c>
      <c r="Z242" s="6">
        <v>175</v>
      </c>
      <c r="AA242" s="6">
        <v>108951</v>
      </c>
      <c r="AC242" s="6">
        <v>144</v>
      </c>
      <c r="AD242" s="6">
        <v>178</v>
      </c>
      <c r="AE242" s="6">
        <v>78</v>
      </c>
      <c r="AF242" s="6">
        <v>131</v>
      </c>
      <c r="AG242" s="6">
        <v>84</v>
      </c>
      <c r="AH242" s="6">
        <v>22</v>
      </c>
      <c r="AI242" s="6">
        <v>21</v>
      </c>
      <c r="AJ242" s="6">
        <v>2</v>
      </c>
      <c r="AK242" s="6">
        <f t="shared" si="98"/>
        <v>660</v>
      </c>
      <c r="AL242" s="6"/>
      <c r="AM242">
        <v>3</v>
      </c>
      <c r="AN242">
        <v>21</v>
      </c>
      <c r="AO242">
        <v>18</v>
      </c>
      <c r="AP242">
        <v>0</v>
      </c>
      <c r="AQ242">
        <v>-15</v>
      </c>
      <c r="AR242">
        <v>-14</v>
      </c>
      <c r="AS242">
        <v>-2</v>
      </c>
      <c r="AT242">
        <v>1</v>
      </c>
      <c r="AU242">
        <f t="shared" si="99"/>
        <v>12</v>
      </c>
      <c r="AV242">
        <f t="shared" si="88"/>
        <v>-3</v>
      </c>
      <c r="AW242">
        <f t="shared" si="89"/>
        <v>-21</v>
      </c>
      <c r="AX242">
        <f t="shared" si="90"/>
        <v>-18</v>
      </c>
      <c r="AY242">
        <f t="shared" si="91"/>
        <v>0</v>
      </c>
      <c r="AZ242">
        <f t="shared" si="92"/>
        <v>15</v>
      </c>
      <c r="BA242">
        <f t="shared" si="93"/>
        <v>14</v>
      </c>
      <c r="BB242">
        <f t="shared" si="94"/>
        <v>2</v>
      </c>
      <c r="BC242">
        <f t="shared" si="95"/>
        <v>-1</v>
      </c>
      <c r="BD242">
        <f t="shared" si="96"/>
        <v>-12</v>
      </c>
      <c r="BF242" s="13">
        <f t="shared" si="100"/>
        <v>648</v>
      </c>
      <c r="BG242" s="145">
        <v>883361.2533333333</v>
      </c>
      <c r="BH242" s="146" t="str">
        <f t="shared" si="97"/>
        <v>0</v>
      </c>
      <c r="BI242" s="147">
        <f t="shared" si="101"/>
        <v>5300167.52</v>
      </c>
      <c r="BJ242" s="40">
        <f t="shared" si="102"/>
        <v>0</v>
      </c>
      <c r="BK242" s="38" t="str">
        <f t="shared" si="105"/>
        <v>100%</v>
      </c>
      <c r="BL242" s="39" t="str">
        <f t="shared" si="103"/>
        <v>0%</v>
      </c>
      <c r="BM242" s="150">
        <f t="shared" si="104"/>
        <v>883361.2533333333</v>
      </c>
    </row>
    <row r="243" spans="1:65" ht="12.75">
      <c r="A243" s="3" t="s">
        <v>436</v>
      </c>
      <c r="B243" s="3" t="s">
        <v>420</v>
      </c>
      <c r="C243" s="2" t="s">
        <v>250</v>
      </c>
      <c r="D243" s="3" t="s">
        <v>345</v>
      </c>
      <c r="E243" s="6">
        <v>42402</v>
      </c>
      <c r="F243" s="5">
        <v>11.230419789255244</v>
      </c>
      <c r="G243" s="26">
        <v>248</v>
      </c>
      <c r="H243" s="6">
        <v>612</v>
      </c>
      <c r="I243" s="21">
        <v>50</v>
      </c>
      <c r="K243" s="12">
        <f t="shared" si="80"/>
        <v>0.11405122399886798</v>
      </c>
      <c r="L243" s="12">
        <f t="shared" si="81"/>
        <v>0.19930663647941135</v>
      </c>
      <c r="M243" s="12">
        <f t="shared" si="82"/>
        <v>0.19593415404933728</v>
      </c>
      <c r="N243" s="12">
        <f t="shared" si="83"/>
        <v>0.18423659261355596</v>
      </c>
      <c r="O243" s="12">
        <f t="shared" si="84"/>
        <v>0.14919107589264657</v>
      </c>
      <c r="P243" s="12">
        <f t="shared" si="85"/>
        <v>0.08244894108768454</v>
      </c>
      <c r="Q243" s="12">
        <f t="shared" si="86"/>
        <v>0.0681335786047828</v>
      </c>
      <c r="R243" s="12">
        <f t="shared" si="87"/>
        <v>0.006697797273713504</v>
      </c>
      <c r="S243" s="6">
        <v>4836</v>
      </c>
      <c r="T243" s="6">
        <v>8451</v>
      </c>
      <c r="U243" s="6">
        <v>8308</v>
      </c>
      <c r="V243" s="6">
        <v>7812</v>
      </c>
      <c r="W243" s="6">
        <v>6326</v>
      </c>
      <c r="X243" s="6">
        <v>3496</v>
      </c>
      <c r="Y243" s="6">
        <v>2889</v>
      </c>
      <c r="Z243" s="6">
        <v>284</v>
      </c>
      <c r="AA243" s="6">
        <v>42402</v>
      </c>
      <c r="AC243" s="6">
        <v>0</v>
      </c>
      <c r="AD243" s="6">
        <v>60</v>
      </c>
      <c r="AE243" s="6">
        <v>5</v>
      </c>
      <c r="AF243" s="6">
        <v>38</v>
      </c>
      <c r="AG243" s="6">
        <v>97</v>
      </c>
      <c r="AH243" s="6">
        <v>26</v>
      </c>
      <c r="AI243" s="6">
        <v>11</v>
      </c>
      <c r="AJ243" s="6">
        <v>11</v>
      </c>
      <c r="AK243" s="6">
        <f t="shared" si="98"/>
        <v>248</v>
      </c>
      <c r="AL243" s="6"/>
      <c r="AM243">
        <v>-12</v>
      </c>
      <c r="AN243">
        <v>5</v>
      </c>
      <c r="AO243">
        <v>-2</v>
      </c>
      <c r="AP243">
        <v>4</v>
      </c>
      <c r="AQ243">
        <v>-8</v>
      </c>
      <c r="AR243">
        <v>16</v>
      </c>
      <c r="AS243">
        <v>7</v>
      </c>
      <c r="AT243">
        <v>2</v>
      </c>
      <c r="AU243">
        <f t="shared" si="99"/>
        <v>12</v>
      </c>
      <c r="AV243">
        <f t="shared" si="88"/>
        <v>12</v>
      </c>
      <c r="AW243">
        <f t="shared" si="89"/>
        <v>-5</v>
      </c>
      <c r="AX243">
        <f t="shared" si="90"/>
        <v>2</v>
      </c>
      <c r="AY243">
        <f t="shared" si="91"/>
        <v>-4</v>
      </c>
      <c r="AZ243">
        <f t="shared" si="92"/>
        <v>8</v>
      </c>
      <c r="BA243">
        <f t="shared" si="93"/>
        <v>-16</v>
      </c>
      <c r="BB243">
        <f t="shared" si="94"/>
        <v>-7</v>
      </c>
      <c r="BC243">
        <f t="shared" si="95"/>
        <v>-2</v>
      </c>
      <c r="BD243">
        <f t="shared" si="96"/>
        <v>-12</v>
      </c>
      <c r="BF243" s="13">
        <f t="shared" si="100"/>
        <v>236</v>
      </c>
      <c r="BG243" s="145">
        <v>297566.73066666664</v>
      </c>
      <c r="BH243" s="146">
        <f t="shared" si="97"/>
        <v>74391.68266666666</v>
      </c>
      <c r="BI243" s="147">
        <f t="shared" si="101"/>
        <v>1785400.3839999998</v>
      </c>
      <c r="BJ243" s="40">
        <f t="shared" si="102"/>
        <v>446350.09599999996</v>
      </c>
      <c r="BK243" s="38">
        <f t="shared" si="105"/>
        <v>0.8</v>
      </c>
      <c r="BL243" s="39">
        <f t="shared" si="103"/>
        <v>0.2</v>
      </c>
      <c r="BM243" s="150">
        <f t="shared" si="104"/>
        <v>371958.41333333333</v>
      </c>
    </row>
    <row r="244" spans="1:65" ht="12.75">
      <c r="A244" s="3" t="s">
        <v>423</v>
      </c>
      <c r="B244" s="3" t="s">
        <v>410</v>
      </c>
      <c r="C244" s="2" t="s">
        <v>251</v>
      </c>
      <c r="D244" s="3" t="s">
        <v>340</v>
      </c>
      <c r="E244" s="6">
        <v>38352</v>
      </c>
      <c r="F244" s="5">
        <v>6.445870922256959</v>
      </c>
      <c r="G244" s="26">
        <v>330</v>
      </c>
      <c r="H244" s="6">
        <v>261</v>
      </c>
      <c r="I244" s="21">
        <v>130</v>
      </c>
      <c r="K244" s="12">
        <f t="shared" si="80"/>
        <v>0.38102315394242803</v>
      </c>
      <c r="L244" s="12">
        <f t="shared" si="81"/>
        <v>0.21253128911138924</v>
      </c>
      <c r="M244" s="12">
        <f t="shared" si="82"/>
        <v>0.24747079682937004</v>
      </c>
      <c r="N244" s="12">
        <f t="shared" si="83"/>
        <v>0.10268043387567793</v>
      </c>
      <c r="O244" s="12">
        <f t="shared" si="84"/>
        <v>0.0443523153942428</v>
      </c>
      <c r="P244" s="12">
        <f t="shared" si="85"/>
        <v>0.00912599082186066</v>
      </c>
      <c r="Q244" s="12">
        <f t="shared" si="86"/>
        <v>0.002477054651647893</v>
      </c>
      <c r="R244" s="12">
        <f t="shared" si="87"/>
        <v>0.0003389653733833959</v>
      </c>
      <c r="S244" s="6">
        <v>14613</v>
      </c>
      <c r="T244" s="6">
        <v>8151</v>
      </c>
      <c r="U244" s="6">
        <v>9491</v>
      </c>
      <c r="V244" s="6">
        <v>3938</v>
      </c>
      <c r="W244" s="6">
        <v>1701</v>
      </c>
      <c r="X244" s="6">
        <v>350</v>
      </c>
      <c r="Y244" s="6">
        <v>95</v>
      </c>
      <c r="Z244" s="6">
        <v>13</v>
      </c>
      <c r="AA244" s="6">
        <v>38352</v>
      </c>
      <c r="AC244" s="6">
        <v>157</v>
      </c>
      <c r="AD244" s="6">
        <v>59</v>
      </c>
      <c r="AE244" s="6">
        <v>55</v>
      </c>
      <c r="AF244" s="6">
        <v>39</v>
      </c>
      <c r="AG244" s="6">
        <v>17</v>
      </c>
      <c r="AH244" s="6">
        <v>3</v>
      </c>
      <c r="AI244" s="6">
        <v>0</v>
      </c>
      <c r="AJ244" s="6">
        <v>0</v>
      </c>
      <c r="AK244" s="6">
        <f t="shared" si="98"/>
        <v>330</v>
      </c>
      <c r="AL244" s="6"/>
      <c r="AM244">
        <v>-51</v>
      </c>
      <c r="AN244">
        <v>-4</v>
      </c>
      <c r="AO244">
        <v>-3</v>
      </c>
      <c r="AP244">
        <v>-3</v>
      </c>
      <c r="AQ244">
        <v>-1</v>
      </c>
      <c r="AR244">
        <v>3</v>
      </c>
      <c r="AS244">
        <v>-3</v>
      </c>
      <c r="AT244">
        <v>0</v>
      </c>
      <c r="AU244">
        <f t="shared" si="99"/>
        <v>-62</v>
      </c>
      <c r="AV244">
        <f t="shared" si="88"/>
        <v>51</v>
      </c>
      <c r="AW244">
        <f t="shared" si="89"/>
        <v>4</v>
      </c>
      <c r="AX244">
        <f t="shared" si="90"/>
        <v>3</v>
      </c>
      <c r="AY244">
        <f t="shared" si="91"/>
        <v>3</v>
      </c>
      <c r="AZ244">
        <f t="shared" si="92"/>
        <v>1</v>
      </c>
      <c r="BA244">
        <f t="shared" si="93"/>
        <v>-3</v>
      </c>
      <c r="BB244">
        <f t="shared" si="94"/>
        <v>3</v>
      </c>
      <c r="BC244">
        <f t="shared" si="95"/>
        <v>0</v>
      </c>
      <c r="BD244">
        <f t="shared" si="96"/>
        <v>62</v>
      </c>
      <c r="BF244" s="13">
        <f t="shared" si="100"/>
        <v>392</v>
      </c>
      <c r="BG244" s="145">
        <v>354879.6693333333</v>
      </c>
      <c r="BH244" s="146">
        <f t="shared" si="97"/>
        <v>88719.91733333333</v>
      </c>
      <c r="BI244" s="147">
        <f t="shared" si="101"/>
        <v>2129278.016</v>
      </c>
      <c r="BJ244" s="40">
        <f t="shared" si="102"/>
        <v>532319.504</v>
      </c>
      <c r="BK244" s="38">
        <f t="shared" si="105"/>
        <v>0.8</v>
      </c>
      <c r="BL244" s="39">
        <f t="shared" si="103"/>
        <v>0.2</v>
      </c>
      <c r="BM244" s="150">
        <f t="shared" si="104"/>
        <v>443599.58666666667</v>
      </c>
    </row>
    <row r="245" spans="1:65" ht="12.75">
      <c r="A245" s="3" t="s">
        <v>423</v>
      </c>
      <c r="B245" s="3" t="s">
        <v>410</v>
      </c>
      <c r="C245" s="2" t="s">
        <v>252</v>
      </c>
      <c r="D245" s="3" t="s">
        <v>340</v>
      </c>
      <c r="E245" s="6">
        <v>59316</v>
      </c>
      <c r="F245" s="5">
        <v>7.137786037215906</v>
      </c>
      <c r="G245" s="26">
        <v>626</v>
      </c>
      <c r="H245" s="6">
        <v>648</v>
      </c>
      <c r="I245" s="21">
        <v>210</v>
      </c>
      <c r="K245" s="12">
        <f t="shared" si="80"/>
        <v>0.3037460381684537</v>
      </c>
      <c r="L245" s="12">
        <f t="shared" si="81"/>
        <v>0.22536920898239934</v>
      </c>
      <c r="M245" s="12">
        <f t="shared" si="82"/>
        <v>0.17703486411760738</v>
      </c>
      <c r="N245" s="12">
        <f t="shared" si="83"/>
        <v>0.14397464427810372</v>
      </c>
      <c r="O245" s="12">
        <f t="shared" si="84"/>
        <v>0.08734574145255918</v>
      </c>
      <c r="P245" s="12">
        <f t="shared" si="85"/>
        <v>0.04361386472452627</v>
      </c>
      <c r="Q245" s="12">
        <f t="shared" si="86"/>
        <v>0.017297187942545013</v>
      </c>
      <c r="R245" s="12">
        <f t="shared" si="87"/>
        <v>0.0016184503338053813</v>
      </c>
      <c r="S245" s="6">
        <v>18017</v>
      </c>
      <c r="T245" s="6">
        <v>13368</v>
      </c>
      <c r="U245" s="6">
        <v>10501</v>
      </c>
      <c r="V245" s="6">
        <v>8540</v>
      </c>
      <c r="W245" s="6">
        <v>5181</v>
      </c>
      <c r="X245" s="6">
        <v>2587</v>
      </c>
      <c r="Y245" s="6">
        <v>1026</v>
      </c>
      <c r="Z245" s="6">
        <v>96</v>
      </c>
      <c r="AA245" s="6">
        <v>59316</v>
      </c>
      <c r="AC245" s="6">
        <v>188</v>
      </c>
      <c r="AD245" s="6">
        <v>173</v>
      </c>
      <c r="AE245" s="6">
        <v>100</v>
      </c>
      <c r="AF245" s="6">
        <v>62</v>
      </c>
      <c r="AG245" s="6">
        <v>66</v>
      </c>
      <c r="AH245" s="6">
        <v>25</v>
      </c>
      <c r="AI245" s="6">
        <v>9</v>
      </c>
      <c r="AJ245" s="6">
        <v>3</v>
      </c>
      <c r="AK245" s="6">
        <f t="shared" si="98"/>
        <v>626</v>
      </c>
      <c r="AL245" s="6"/>
      <c r="AM245">
        <v>10</v>
      </c>
      <c r="AN245">
        <v>10</v>
      </c>
      <c r="AO245">
        <v>-23</v>
      </c>
      <c r="AP245">
        <v>-7</v>
      </c>
      <c r="AQ245">
        <v>-8</v>
      </c>
      <c r="AR245">
        <v>-1</v>
      </c>
      <c r="AS245">
        <v>-2</v>
      </c>
      <c r="AT245">
        <v>-1</v>
      </c>
      <c r="AU245">
        <f t="shared" si="99"/>
        <v>-22</v>
      </c>
      <c r="AV245">
        <f t="shared" si="88"/>
        <v>-10</v>
      </c>
      <c r="AW245">
        <f t="shared" si="89"/>
        <v>-10</v>
      </c>
      <c r="AX245">
        <f t="shared" si="90"/>
        <v>23</v>
      </c>
      <c r="AY245">
        <f t="shared" si="91"/>
        <v>7</v>
      </c>
      <c r="AZ245">
        <f t="shared" si="92"/>
        <v>8</v>
      </c>
      <c r="BA245">
        <f t="shared" si="93"/>
        <v>1</v>
      </c>
      <c r="BB245">
        <f t="shared" si="94"/>
        <v>2</v>
      </c>
      <c r="BC245">
        <f t="shared" si="95"/>
        <v>1</v>
      </c>
      <c r="BD245">
        <f t="shared" si="96"/>
        <v>22</v>
      </c>
      <c r="BF245" s="13">
        <f t="shared" si="100"/>
        <v>648</v>
      </c>
      <c r="BG245" s="145">
        <v>665623.2586666667</v>
      </c>
      <c r="BH245" s="146">
        <f t="shared" si="97"/>
        <v>166405.81466666667</v>
      </c>
      <c r="BI245" s="147">
        <f t="shared" si="101"/>
        <v>3993739.552</v>
      </c>
      <c r="BJ245" s="40">
        <f t="shared" si="102"/>
        <v>998434.888</v>
      </c>
      <c r="BK245" s="38">
        <f t="shared" si="105"/>
        <v>0.8</v>
      </c>
      <c r="BL245" s="39">
        <f t="shared" si="103"/>
        <v>0.2</v>
      </c>
      <c r="BM245" s="150">
        <f t="shared" si="104"/>
        <v>832029.0733333334</v>
      </c>
    </row>
    <row r="246" spans="1:65" ht="12.75">
      <c r="A246" s="3" t="s">
        <v>407</v>
      </c>
      <c r="B246" s="3" t="s">
        <v>408</v>
      </c>
      <c r="C246" s="2" t="s">
        <v>253</v>
      </c>
      <c r="D246" s="3" t="s">
        <v>343</v>
      </c>
      <c r="E246" s="6">
        <v>51962</v>
      </c>
      <c r="F246" s="5">
        <v>8.89915015386222</v>
      </c>
      <c r="G246" s="26">
        <v>134</v>
      </c>
      <c r="H246" s="6">
        <v>1044</v>
      </c>
      <c r="I246" s="21">
        <v>90</v>
      </c>
      <c r="K246" s="12">
        <f t="shared" si="80"/>
        <v>0.089950348331473</v>
      </c>
      <c r="L246" s="12">
        <f t="shared" si="81"/>
        <v>0.20264808898810668</v>
      </c>
      <c r="M246" s="12">
        <f t="shared" si="82"/>
        <v>0.2305915861591163</v>
      </c>
      <c r="N246" s="12">
        <f t="shared" si="83"/>
        <v>0.1893114198837612</v>
      </c>
      <c r="O246" s="12">
        <f t="shared" si="84"/>
        <v>0.1378699819098572</v>
      </c>
      <c r="P246" s="12">
        <f t="shared" si="85"/>
        <v>0.08889188252954082</v>
      </c>
      <c r="Q246" s="12">
        <f t="shared" si="86"/>
        <v>0.05540587352295909</v>
      </c>
      <c r="R246" s="12">
        <f t="shared" si="87"/>
        <v>0.005330818675185712</v>
      </c>
      <c r="S246" s="6">
        <v>4674</v>
      </c>
      <c r="T246" s="6">
        <v>10530</v>
      </c>
      <c r="U246" s="6">
        <v>11982</v>
      </c>
      <c r="V246" s="6">
        <v>9837</v>
      </c>
      <c r="W246" s="6">
        <v>7164</v>
      </c>
      <c r="X246" s="6">
        <v>4619</v>
      </c>
      <c r="Y246" s="6">
        <v>2879</v>
      </c>
      <c r="Z246" s="6">
        <v>277</v>
      </c>
      <c r="AA246" s="6">
        <v>51962</v>
      </c>
      <c r="AC246" s="6">
        <v>82</v>
      </c>
      <c r="AD246" s="6">
        <v>53</v>
      </c>
      <c r="AE246" s="6">
        <v>10</v>
      </c>
      <c r="AF246" s="6">
        <v>-13</v>
      </c>
      <c r="AG246" s="6">
        <v>32</v>
      </c>
      <c r="AH246" s="6">
        <v>-9</v>
      </c>
      <c r="AI246" s="6">
        <v>-23</v>
      </c>
      <c r="AJ246" s="6">
        <v>2</v>
      </c>
      <c r="AK246" s="6">
        <f t="shared" si="98"/>
        <v>134</v>
      </c>
      <c r="AL246" s="6"/>
      <c r="AM246">
        <v>32</v>
      </c>
      <c r="AN246">
        <v>21</v>
      </c>
      <c r="AO246">
        <v>2</v>
      </c>
      <c r="AP246">
        <v>-4</v>
      </c>
      <c r="AQ246">
        <v>5</v>
      </c>
      <c r="AR246">
        <v>5</v>
      </c>
      <c r="AS246">
        <v>11</v>
      </c>
      <c r="AT246">
        <v>-3</v>
      </c>
      <c r="AU246">
        <f t="shared" si="99"/>
        <v>69</v>
      </c>
      <c r="AV246">
        <f t="shared" si="88"/>
        <v>-32</v>
      </c>
      <c r="AW246">
        <f t="shared" si="89"/>
        <v>-21</v>
      </c>
      <c r="AX246">
        <f t="shared" si="90"/>
        <v>-2</v>
      </c>
      <c r="AY246">
        <f t="shared" si="91"/>
        <v>4</v>
      </c>
      <c r="AZ246">
        <f t="shared" si="92"/>
        <v>-5</v>
      </c>
      <c r="BA246">
        <f t="shared" si="93"/>
        <v>-5</v>
      </c>
      <c r="BB246">
        <f t="shared" si="94"/>
        <v>-11</v>
      </c>
      <c r="BC246">
        <f t="shared" si="95"/>
        <v>3</v>
      </c>
      <c r="BD246">
        <f t="shared" si="96"/>
        <v>-69</v>
      </c>
      <c r="BF246" s="13">
        <f t="shared" si="100"/>
        <v>65</v>
      </c>
      <c r="BG246" s="145">
        <v>25841.99466666667</v>
      </c>
      <c r="BH246" s="146">
        <f t="shared" si="97"/>
        <v>6460.498666666667</v>
      </c>
      <c r="BI246" s="147">
        <f t="shared" si="101"/>
        <v>155051.96800000002</v>
      </c>
      <c r="BJ246" s="40">
        <f t="shared" si="102"/>
        <v>38762.992000000006</v>
      </c>
      <c r="BK246" s="38">
        <f t="shared" si="105"/>
        <v>0.8</v>
      </c>
      <c r="BL246" s="39">
        <f t="shared" si="103"/>
        <v>0.2</v>
      </c>
      <c r="BM246" s="150">
        <f t="shared" si="104"/>
        <v>32302.493333333336</v>
      </c>
    </row>
    <row r="247" spans="1:65" ht="12.75">
      <c r="A247" s="3" t="s">
        <v>424</v>
      </c>
      <c r="B247" s="3" t="s">
        <v>415</v>
      </c>
      <c r="C247" s="2" t="s">
        <v>254</v>
      </c>
      <c r="D247" s="3" t="s">
        <v>339</v>
      </c>
      <c r="E247" s="6">
        <v>54377</v>
      </c>
      <c r="F247" s="5">
        <v>8.068429570617445</v>
      </c>
      <c r="G247" s="26">
        <v>742</v>
      </c>
      <c r="H247" s="6">
        <v>501</v>
      </c>
      <c r="I247" s="21">
        <v>260</v>
      </c>
      <c r="K247" s="12">
        <f t="shared" si="80"/>
        <v>0.11087408279235707</v>
      </c>
      <c r="L247" s="12">
        <f t="shared" si="81"/>
        <v>0.28609522408371185</v>
      </c>
      <c r="M247" s="12">
        <f t="shared" si="82"/>
        <v>0.24762307593283925</v>
      </c>
      <c r="N247" s="12">
        <f t="shared" si="83"/>
        <v>0.17477977821505417</v>
      </c>
      <c r="O247" s="12">
        <f t="shared" si="84"/>
        <v>0.1071408867719808</v>
      </c>
      <c r="P247" s="12">
        <f t="shared" si="85"/>
        <v>0.04619600198613384</v>
      </c>
      <c r="Q247" s="12">
        <f t="shared" si="86"/>
        <v>0.025231255861853357</v>
      </c>
      <c r="R247" s="12">
        <f t="shared" si="87"/>
        <v>0.002059694356069662</v>
      </c>
      <c r="S247" s="6">
        <v>6029</v>
      </c>
      <c r="T247" s="6">
        <v>15557</v>
      </c>
      <c r="U247" s="6">
        <v>13465</v>
      </c>
      <c r="V247" s="6">
        <v>9504</v>
      </c>
      <c r="W247" s="6">
        <v>5826</v>
      </c>
      <c r="X247" s="6">
        <v>2512</v>
      </c>
      <c r="Y247" s="6">
        <v>1372</v>
      </c>
      <c r="Z247" s="6">
        <v>112</v>
      </c>
      <c r="AA247" s="6">
        <v>54377</v>
      </c>
      <c r="AC247" s="6">
        <v>100</v>
      </c>
      <c r="AD247" s="6">
        <v>164</v>
      </c>
      <c r="AE247" s="6">
        <v>204</v>
      </c>
      <c r="AF247" s="6">
        <v>140</v>
      </c>
      <c r="AG247" s="6">
        <v>74</v>
      </c>
      <c r="AH247" s="6">
        <v>46</v>
      </c>
      <c r="AI247" s="6">
        <v>15</v>
      </c>
      <c r="AJ247" s="6">
        <v>-1</v>
      </c>
      <c r="AK247" s="6">
        <f t="shared" si="98"/>
        <v>742</v>
      </c>
      <c r="AL247" s="6"/>
      <c r="AM247">
        <v>-18</v>
      </c>
      <c r="AN247">
        <v>-18</v>
      </c>
      <c r="AO247">
        <v>9</v>
      </c>
      <c r="AP247">
        <v>14</v>
      </c>
      <c r="AQ247">
        <v>-1</v>
      </c>
      <c r="AR247">
        <v>6</v>
      </c>
      <c r="AS247">
        <v>5</v>
      </c>
      <c r="AT247">
        <v>0</v>
      </c>
      <c r="AU247">
        <f t="shared" si="99"/>
        <v>-3</v>
      </c>
      <c r="AV247">
        <f t="shared" si="88"/>
        <v>18</v>
      </c>
      <c r="AW247">
        <f t="shared" si="89"/>
        <v>18</v>
      </c>
      <c r="AX247">
        <f t="shared" si="90"/>
        <v>-9</v>
      </c>
      <c r="AY247">
        <f t="shared" si="91"/>
        <v>-14</v>
      </c>
      <c r="AZ247">
        <f t="shared" si="92"/>
        <v>1</v>
      </c>
      <c r="BA247">
        <f t="shared" si="93"/>
        <v>-6</v>
      </c>
      <c r="BB247">
        <f t="shared" si="94"/>
        <v>-5</v>
      </c>
      <c r="BC247">
        <f t="shared" si="95"/>
        <v>0</v>
      </c>
      <c r="BD247">
        <f t="shared" si="96"/>
        <v>3</v>
      </c>
      <c r="BF247" s="13">
        <f t="shared" si="100"/>
        <v>745</v>
      </c>
      <c r="BG247" s="145">
        <v>787157.392</v>
      </c>
      <c r="BH247" s="146">
        <f t="shared" si="97"/>
        <v>196789.348</v>
      </c>
      <c r="BI247" s="147">
        <f t="shared" si="101"/>
        <v>4722944.352</v>
      </c>
      <c r="BJ247" s="40">
        <f t="shared" si="102"/>
        <v>1180736.088</v>
      </c>
      <c r="BK247" s="38">
        <f t="shared" si="105"/>
        <v>0.8</v>
      </c>
      <c r="BL247" s="39">
        <f t="shared" si="103"/>
        <v>0.2</v>
      </c>
      <c r="BM247" s="150">
        <f t="shared" si="104"/>
        <v>983946.74</v>
      </c>
    </row>
    <row r="248" spans="1:65" ht="12.75">
      <c r="A248" s="3" t="s">
        <v>433</v>
      </c>
      <c r="B248" s="3" t="s">
        <v>410</v>
      </c>
      <c r="C248" s="2" t="s">
        <v>255</v>
      </c>
      <c r="D248" s="3" t="s">
        <v>340</v>
      </c>
      <c r="E248" s="6">
        <v>35948</v>
      </c>
      <c r="F248" s="5">
        <v>9.187183509025074</v>
      </c>
      <c r="G248" s="26">
        <v>129</v>
      </c>
      <c r="H248" s="6">
        <v>379</v>
      </c>
      <c r="I248" s="21">
        <v>10</v>
      </c>
      <c r="K248" s="12">
        <f t="shared" si="80"/>
        <v>0.05421720262601536</v>
      </c>
      <c r="L248" s="12">
        <f t="shared" si="81"/>
        <v>0.22927562034049181</v>
      </c>
      <c r="M248" s="12">
        <f t="shared" si="82"/>
        <v>0.24908200734394126</v>
      </c>
      <c r="N248" s="12">
        <f t="shared" si="83"/>
        <v>0.158757093579615</v>
      </c>
      <c r="O248" s="12">
        <f t="shared" si="84"/>
        <v>0.1471570045621453</v>
      </c>
      <c r="P248" s="12">
        <f t="shared" si="85"/>
        <v>0.09850339379103148</v>
      </c>
      <c r="Q248" s="12">
        <f t="shared" si="86"/>
        <v>0.05813953488372093</v>
      </c>
      <c r="R248" s="12">
        <f t="shared" si="87"/>
        <v>0.004868142873038834</v>
      </c>
      <c r="S248" s="6">
        <v>1949</v>
      </c>
      <c r="T248" s="6">
        <v>8242</v>
      </c>
      <c r="U248" s="6">
        <v>8954</v>
      </c>
      <c r="V248" s="6">
        <v>5707</v>
      </c>
      <c r="W248" s="6">
        <v>5290</v>
      </c>
      <c r="X248" s="6">
        <v>3541</v>
      </c>
      <c r="Y248" s="6">
        <v>2090</v>
      </c>
      <c r="Z248" s="6">
        <v>175</v>
      </c>
      <c r="AA248" s="6">
        <v>35948</v>
      </c>
      <c r="AC248" s="6">
        <v>10</v>
      </c>
      <c r="AD248" s="6">
        <v>5</v>
      </c>
      <c r="AE248" s="6">
        <v>45</v>
      </c>
      <c r="AF248" s="6">
        <v>29</v>
      </c>
      <c r="AG248" s="6">
        <v>19</v>
      </c>
      <c r="AH248" s="6">
        <v>0</v>
      </c>
      <c r="AI248" s="6">
        <v>19</v>
      </c>
      <c r="AJ248" s="6">
        <v>2</v>
      </c>
      <c r="AK248" s="6">
        <f t="shared" si="98"/>
        <v>129</v>
      </c>
      <c r="AL248" s="6"/>
      <c r="AM248">
        <v>4</v>
      </c>
      <c r="AN248">
        <v>9</v>
      </c>
      <c r="AO248">
        <v>-34</v>
      </c>
      <c r="AP248">
        <v>7</v>
      </c>
      <c r="AQ248">
        <v>-7</v>
      </c>
      <c r="AR248">
        <v>0</v>
      </c>
      <c r="AS248">
        <v>1</v>
      </c>
      <c r="AT248">
        <v>0</v>
      </c>
      <c r="AU248">
        <f t="shared" si="99"/>
        <v>-20</v>
      </c>
      <c r="AV248">
        <f t="shared" si="88"/>
        <v>-4</v>
      </c>
      <c r="AW248">
        <f t="shared" si="89"/>
        <v>-9</v>
      </c>
      <c r="AX248">
        <f t="shared" si="90"/>
        <v>34</v>
      </c>
      <c r="AY248">
        <f t="shared" si="91"/>
        <v>-7</v>
      </c>
      <c r="AZ248">
        <f t="shared" si="92"/>
        <v>7</v>
      </c>
      <c r="BA248">
        <f t="shared" si="93"/>
        <v>0</v>
      </c>
      <c r="BB248">
        <f t="shared" si="94"/>
        <v>-1</v>
      </c>
      <c r="BC248">
        <f t="shared" si="95"/>
        <v>0</v>
      </c>
      <c r="BD248">
        <f t="shared" si="96"/>
        <v>20</v>
      </c>
      <c r="BF248" s="13">
        <f t="shared" si="100"/>
        <v>149</v>
      </c>
      <c r="BG248" s="145">
        <v>182940.85333333333</v>
      </c>
      <c r="BH248" s="146">
        <f t="shared" si="97"/>
        <v>45735.21333333333</v>
      </c>
      <c r="BI248" s="147">
        <f t="shared" si="101"/>
        <v>1097645.12</v>
      </c>
      <c r="BJ248" s="40">
        <f t="shared" si="102"/>
        <v>274411.28</v>
      </c>
      <c r="BK248" s="38">
        <f t="shared" si="105"/>
        <v>0.8</v>
      </c>
      <c r="BL248" s="39">
        <f t="shared" si="103"/>
        <v>0.2</v>
      </c>
      <c r="BM248" s="150">
        <f t="shared" si="104"/>
        <v>228676.06666666665</v>
      </c>
    </row>
    <row r="249" spans="1:65" ht="12.75">
      <c r="A249" s="3" t="s">
        <v>431</v>
      </c>
      <c r="B249" s="3" t="s">
        <v>406</v>
      </c>
      <c r="C249" s="2" t="s">
        <v>256</v>
      </c>
      <c r="D249" s="3" t="s">
        <v>344</v>
      </c>
      <c r="E249" s="6">
        <v>56334</v>
      </c>
      <c r="F249" s="5">
        <v>11.682556334061506</v>
      </c>
      <c r="G249" s="26">
        <v>225</v>
      </c>
      <c r="H249" s="6">
        <v>412</v>
      </c>
      <c r="I249" s="21">
        <v>140</v>
      </c>
      <c r="K249" s="12">
        <f t="shared" si="80"/>
        <v>0.03944332019739411</v>
      </c>
      <c r="L249" s="12">
        <f t="shared" si="81"/>
        <v>0.08788653388717294</v>
      </c>
      <c r="M249" s="12">
        <f t="shared" si="82"/>
        <v>0.26584300777505593</v>
      </c>
      <c r="N249" s="12">
        <f t="shared" si="83"/>
        <v>0.22961266730571236</v>
      </c>
      <c r="O249" s="12">
        <f t="shared" si="84"/>
        <v>0.1635601945539106</v>
      </c>
      <c r="P249" s="12">
        <f t="shared" si="85"/>
        <v>0.10320587922036425</v>
      </c>
      <c r="Q249" s="12">
        <f t="shared" si="86"/>
        <v>0.09683317357191039</v>
      </c>
      <c r="R249" s="12">
        <f t="shared" si="87"/>
        <v>0.013615223488479426</v>
      </c>
      <c r="S249" s="6">
        <v>2222</v>
      </c>
      <c r="T249" s="6">
        <v>4951</v>
      </c>
      <c r="U249" s="6">
        <v>14976</v>
      </c>
      <c r="V249" s="6">
        <v>12935</v>
      </c>
      <c r="W249" s="6">
        <v>9214</v>
      </c>
      <c r="X249" s="6">
        <v>5814</v>
      </c>
      <c r="Y249" s="6">
        <v>5455</v>
      </c>
      <c r="Z249" s="6">
        <v>767</v>
      </c>
      <c r="AA249" s="6">
        <v>56334</v>
      </c>
      <c r="AC249" s="6">
        <v>18</v>
      </c>
      <c r="AD249" s="6">
        <v>20</v>
      </c>
      <c r="AE249" s="6">
        <v>150</v>
      </c>
      <c r="AF249" s="6">
        <v>28</v>
      </c>
      <c r="AG249" s="6">
        <v>-32</v>
      </c>
      <c r="AH249" s="6">
        <v>11</v>
      </c>
      <c r="AI249" s="6">
        <v>16</v>
      </c>
      <c r="AJ249" s="6">
        <v>14</v>
      </c>
      <c r="AK249" s="6">
        <f t="shared" si="98"/>
        <v>225</v>
      </c>
      <c r="AL249" s="6"/>
      <c r="AM249">
        <v>5</v>
      </c>
      <c r="AN249">
        <v>8</v>
      </c>
      <c r="AO249">
        <v>-11</v>
      </c>
      <c r="AP249">
        <v>12</v>
      </c>
      <c r="AQ249">
        <v>-10</v>
      </c>
      <c r="AR249">
        <v>2</v>
      </c>
      <c r="AS249">
        <v>-7</v>
      </c>
      <c r="AT249">
        <v>2</v>
      </c>
      <c r="AU249">
        <f t="shared" si="99"/>
        <v>1</v>
      </c>
      <c r="AV249">
        <f t="shared" si="88"/>
        <v>-5</v>
      </c>
      <c r="AW249">
        <f t="shared" si="89"/>
        <v>-8</v>
      </c>
      <c r="AX249">
        <f t="shared" si="90"/>
        <v>11</v>
      </c>
      <c r="AY249">
        <f t="shared" si="91"/>
        <v>-12</v>
      </c>
      <c r="AZ249">
        <f t="shared" si="92"/>
        <v>10</v>
      </c>
      <c r="BA249">
        <f t="shared" si="93"/>
        <v>-2</v>
      </c>
      <c r="BB249">
        <f t="shared" si="94"/>
        <v>7</v>
      </c>
      <c r="BC249">
        <f t="shared" si="95"/>
        <v>-2</v>
      </c>
      <c r="BD249">
        <f t="shared" si="96"/>
        <v>-1</v>
      </c>
      <c r="BF249" s="13">
        <f t="shared" si="100"/>
        <v>224</v>
      </c>
      <c r="BG249" s="145">
        <v>259699.25333333333</v>
      </c>
      <c r="BH249" s="146">
        <f t="shared" si="97"/>
        <v>64924.81333333333</v>
      </c>
      <c r="BI249" s="147">
        <f t="shared" si="101"/>
        <v>1558195.52</v>
      </c>
      <c r="BJ249" s="40">
        <f t="shared" si="102"/>
        <v>389548.88</v>
      </c>
      <c r="BK249" s="38">
        <f t="shared" si="105"/>
        <v>0.8</v>
      </c>
      <c r="BL249" s="39">
        <f t="shared" si="103"/>
        <v>0.2</v>
      </c>
      <c r="BM249" s="150">
        <f t="shared" si="104"/>
        <v>324624.06666666665</v>
      </c>
    </row>
    <row r="250" spans="1:65" ht="12.75">
      <c r="A250" s="3" t="s">
        <v>427</v>
      </c>
      <c r="B250" s="3" t="s">
        <v>408</v>
      </c>
      <c r="C250" s="2" t="s">
        <v>257</v>
      </c>
      <c r="D250" s="3" t="s">
        <v>343</v>
      </c>
      <c r="E250" s="6">
        <v>47474</v>
      </c>
      <c r="F250" s="5">
        <v>6.454822737574152</v>
      </c>
      <c r="G250" s="26">
        <v>220</v>
      </c>
      <c r="H250" s="6">
        <v>500</v>
      </c>
      <c r="I250" s="21">
        <v>30</v>
      </c>
      <c r="K250" s="12">
        <f t="shared" si="80"/>
        <v>0.20720815604330792</v>
      </c>
      <c r="L250" s="12">
        <f t="shared" si="81"/>
        <v>0.26437629017988795</v>
      </c>
      <c r="M250" s="12">
        <f t="shared" si="82"/>
        <v>0.2499684037578464</v>
      </c>
      <c r="N250" s="12">
        <f t="shared" si="83"/>
        <v>0.15589585878586174</v>
      </c>
      <c r="O250" s="12">
        <f t="shared" si="84"/>
        <v>0.08059148165311539</v>
      </c>
      <c r="P250" s="12">
        <f t="shared" si="85"/>
        <v>0.03132240805493533</v>
      </c>
      <c r="Q250" s="12">
        <f t="shared" si="86"/>
        <v>0.010089733327716224</v>
      </c>
      <c r="R250" s="12">
        <f t="shared" si="87"/>
        <v>0.0005476681973290643</v>
      </c>
      <c r="S250" s="6">
        <v>9837</v>
      </c>
      <c r="T250" s="6">
        <v>12551</v>
      </c>
      <c r="U250" s="6">
        <v>11867</v>
      </c>
      <c r="V250" s="6">
        <v>7401</v>
      </c>
      <c r="W250" s="6">
        <v>3826</v>
      </c>
      <c r="X250" s="6">
        <v>1487</v>
      </c>
      <c r="Y250" s="6">
        <v>479</v>
      </c>
      <c r="Z250" s="6">
        <v>26</v>
      </c>
      <c r="AA250" s="6">
        <v>47474</v>
      </c>
      <c r="AC250" s="6">
        <v>27</v>
      </c>
      <c r="AD250" s="6">
        <v>95</v>
      </c>
      <c r="AE250" s="6">
        <v>40</v>
      </c>
      <c r="AF250" s="6">
        <v>25</v>
      </c>
      <c r="AG250" s="6">
        <v>26</v>
      </c>
      <c r="AH250" s="6">
        <v>7</v>
      </c>
      <c r="AI250" s="6">
        <v>-2</v>
      </c>
      <c r="AJ250" s="6">
        <v>2</v>
      </c>
      <c r="AK250" s="6">
        <f t="shared" si="98"/>
        <v>220</v>
      </c>
      <c r="AL250" s="6"/>
      <c r="AM250">
        <v>19</v>
      </c>
      <c r="AN250">
        <v>15</v>
      </c>
      <c r="AO250">
        <v>3</v>
      </c>
      <c r="AP250">
        <v>8</v>
      </c>
      <c r="AQ250">
        <v>10</v>
      </c>
      <c r="AR250">
        <v>3</v>
      </c>
      <c r="AS250">
        <v>0</v>
      </c>
      <c r="AT250">
        <v>0</v>
      </c>
      <c r="AU250">
        <f t="shared" si="99"/>
        <v>58</v>
      </c>
      <c r="AV250">
        <f t="shared" si="88"/>
        <v>-19</v>
      </c>
      <c r="AW250">
        <f t="shared" si="89"/>
        <v>-15</v>
      </c>
      <c r="AX250">
        <f t="shared" si="90"/>
        <v>-3</v>
      </c>
      <c r="AY250">
        <f t="shared" si="91"/>
        <v>-8</v>
      </c>
      <c r="AZ250">
        <f t="shared" si="92"/>
        <v>-10</v>
      </c>
      <c r="BA250">
        <f t="shared" si="93"/>
        <v>-3</v>
      </c>
      <c r="BB250">
        <f t="shared" si="94"/>
        <v>0</v>
      </c>
      <c r="BC250">
        <f t="shared" si="95"/>
        <v>0</v>
      </c>
      <c r="BD250">
        <f t="shared" si="96"/>
        <v>-58</v>
      </c>
      <c r="BF250" s="13">
        <f t="shared" si="100"/>
        <v>162</v>
      </c>
      <c r="BG250" s="145">
        <v>165158.49066666668</v>
      </c>
      <c r="BH250" s="146">
        <f t="shared" si="97"/>
        <v>41289.62266666667</v>
      </c>
      <c r="BI250" s="147">
        <f t="shared" si="101"/>
        <v>990950.9440000001</v>
      </c>
      <c r="BJ250" s="40">
        <f t="shared" si="102"/>
        <v>247737.73600000003</v>
      </c>
      <c r="BK250" s="38">
        <f t="shared" si="105"/>
        <v>0.8</v>
      </c>
      <c r="BL250" s="39">
        <f t="shared" si="103"/>
        <v>0.2</v>
      </c>
      <c r="BM250" s="150">
        <f t="shared" si="104"/>
        <v>206448.11333333334</v>
      </c>
    </row>
    <row r="251" spans="1:65" ht="12.75">
      <c r="A251" s="3" t="s">
        <v>439</v>
      </c>
      <c r="B251" s="3" t="s">
        <v>420</v>
      </c>
      <c r="C251" s="2" t="s">
        <v>258</v>
      </c>
      <c r="D251" s="3" t="s">
        <v>345</v>
      </c>
      <c r="E251" s="6">
        <v>72421</v>
      </c>
      <c r="F251" s="5">
        <v>8.01756738097253</v>
      </c>
      <c r="G251" s="26">
        <v>446</v>
      </c>
      <c r="H251" s="6">
        <v>1029</v>
      </c>
      <c r="I251" s="21">
        <v>290</v>
      </c>
      <c r="K251" s="12">
        <f t="shared" si="80"/>
        <v>0.1366868725922039</v>
      </c>
      <c r="L251" s="12">
        <f t="shared" si="81"/>
        <v>0.2968199831540575</v>
      </c>
      <c r="M251" s="12">
        <f t="shared" si="82"/>
        <v>0.2112508802695351</v>
      </c>
      <c r="N251" s="12">
        <f t="shared" si="83"/>
        <v>0.14588310020574144</v>
      </c>
      <c r="O251" s="12">
        <f t="shared" si="84"/>
        <v>0.120959390232115</v>
      </c>
      <c r="P251" s="12">
        <f t="shared" si="85"/>
        <v>0.062053824167023375</v>
      </c>
      <c r="Q251" s="12">
        <f t="shared" si="86"/>
        <v>0.02399856395244473</v>
      </c>
      <c r="R251" s="12">
        <f t="shared" si="87"/>
        <v>0.002347385426878944</v>
      </c>
      <c r="S251" s="6">
        <v>9899</v>
      </c>
      <c r="T251" s="6">
        <v>21496</v>
      </c>
      <c r="U251" s="6">
        <v>15299</v>
      </c>
      <c r="V251" s="6">
        <v>10565</v>
      </c>
      <c r="W251" s="6">
        <v>8760</v>
      </c>
      <c r="X251" s="6">
        <v>4494</v>
      </c>
      <c r="Y251" s="6">
        <v>1738</v>
      </c>
      <c r="Z251" s="6">
        <v>170</v>
      </c>
      <c r="AA251" s="6">
        <v>72421</v>
      </c>
      <c r="AC251" s="6">
        <v>17</v>
      </c>
      <c r="AD251" s="6">
        <v>112</v>
      </c>
      <c r="AE251" s="6">
        <v>142</v>
      </c>
      <c r="AF251" s="6">
        <v>65</v>
      </c>
      <c r="AG251" s="6">
        <v>43</v>
      </c>
      <c r="AH251" s="6">
        <v>46</v>
      </c>
      <c r="AI251" s="6">
        <v>17</v>
      </c>
      <c r="AJ251" s="6">
        <v>4</v>
      </c>
      <c r="AK251" s="6">
        <f t="shared" si="98"/>
        <v>446</v>
      </c>
      <c r="AL251" s="6"/>
      <c r="AM251">
        <v>-37</v>
      </c>
      <c r="AN251">
        <v>-26</v>
      </c>
      <c r="AO251">
        <v>-5</v>
      </c>
      <c r="AP251">
        <v>-22</v>
      </c>
      <c r="AQ251">
        <v>-9</v>
      </c>
      <c r="AR251">
        <v>8</v>
      </c>
      <c r="AS251">
        <v>-5</v>
      </c>
      <c r="AT251">
        <v>1</v>
      </c>
      <c r="AU251">
        <f t="shared" si="99"/>
        <v>-95</v>
      </c>
      <c r="AV251">
        <f t="shared" si="88"/>
        <v>37</v>
      </c>
      <c r="AW251">
        <f t="shared" si="89"/>
        <v>26</v>
      </c>
      <c r="AX251">
        <f t="shared" si="90"/>
        <v>5</v>
      </c>
      <c r="AY251">
        <f t="shared" si="91"/>
        <v>22</v>
      </c>
      <c r="AZ251">
        <f t="shared" si="92"/>
        <v>9</v>
      </c>
      <c r="BA251">
        <f t="shared" si="93"/>
        <v>-8</v>
      </c>
      <c r="BB251">
        <f t="shared" si="94"/>
        <v>5</v>
      </c>
      <c r="BC251">
        <f t="shared" si="95"/>
        <v>-1</v>
      </c>
      <c r="BD251">
        <f t="shared" si="96"/>
        <v>95</v>
      </c>
      <c r="BF251" s="13">
        <f t="shared" si="100"/>
        <v>541</v>
      </c>
      <c r="BG251" s="145">
        <v>601146.2026666666</v>
      </c>
      <c r="BH251" s="146">
        <f t="shared" si="97"/>
        <v>150286.55066666665</v>
      </c>
      <c r="BI251" s="147">
        <f t="shared" si="101"/>
        <v>3606877.2159999995</v>
      </c>
      <c r="BJ251" s="40">
        <f t="shared" si="102"/>
        <v>901719.3039999999</v>
      </c>
      <c r="BK251" s="38">
        <f t="shared" si="105"/>
        <v>0.8</v>
      </c>
      <c r="BL251" s="39">
        <f t="shared" si="103"/>
        <v>0.2</v>
      </c>
      <c r="BM251" s="150">
        <f t="shared" si="104"/>
        <v>751432.7533333332</v>
      </c>
    </row>
    <row r="252" spans="1:65" ht="12.75">
      <c r="A252" s="3" t="s">
        <v>429</v>
      </c>
      <c r="B252" s="3" t="s">
        <v>421</v>
      </c>
      <c r="C252" s="2" t="s">
        <v>259</v>
      </c>
      <c r="D252" s="3" t="s">
        <v>346</v>
      </c>
      <c r="E252" s="6">
        <v>45408</v>
      </c>
      <c r="F252" s="5">
        <v>8.197698032184896</v>
      </c>
      <c r="G252" s="26">
        <v>266</v>
      </c>
      <c r="H252" s="6">
        <v>478</v>
      </c>
      <c r="I252" s="21">
        <v>80</v>
      </c>
      <c r="K252" s="12">
        <f t="shared" si="80"/>
        <v>0.14737491190979563</v>
      </c>
      <c r="L252" s="12">
        <f t="shared" si="81"/>
        <v>0.22544485553206484</v>
      </c>
      <c r="M252" s="12">
        <f t="shared" si="82"/>
        <v>0.23885658914728683</v>
      </c>
      <c r="N252" s="12">
        <f t="shared" si="83"/>
        <v>0.1519776250880902</v>
      </c>
      <c r="O252" s="12">
        <f t="shared" si="84"/>
        <v>0.10984848484848485</v>
      </c>
      <c r="P252" s="12">
        <f t="shared" si="85"/>
        <v>0.07126497533474278</v>
      </c>
      <c r="Q252" s="12">
        <f t="shared" si="86"/>
        <v>0.05078400281888654</v>
      </c>
      <c r="R252" s="12">
        <f t="shared" si="87"/>
        <v>0.004448555320648344</v>
      </c>
      <c r="S252" s="6">
        <v>6692</v>
      </c>
      <c r="T252" s="6">
        <v>10237</v>
      </c>
      <c r="U252" s="6">
        <v>10846</v>
      </c>
      <c r="V252" s="6">
        <v>6901</v>
      </c>
      <c r="W252" s="6">
        <v>4988</v>
      </c>
      <c r="X252" s="6">
        <v>3236</v>
      </c>
      <c r="Y252" s="6">
        <v>2306</v>
      </c>
      <c r="Z252" s="6">
        <v>202</v>
      </c>
      <c r="AA252" s="6">
        <v>45408</v>
      </c>
      <c r="AC252" s="6">
        <v>26</v>
      </c>
      <c r="AD252" s="6">
        <v>70</v>
      </c>
      <c r="AE252" s="6">
        <v>53</v>
      </c>
      <c r="AF252" s="6">
        <v>36</v>
      </c>
      <c r="AG252" s="6">
        <v>23</v>
      </c>
      <c r="AH252" s="6">
        <v>46</v>
      </c>
      <c r="AI252" s="6">
        <v>9</v>
      </c>
      <c r="AJ252" s="6">
        <v>3</v>
      </c>
      <c r="AK252" s="6">
        <f t="shared" si="98"/>
        <v>266</v>
      </c>
      <c r="AL252" s="6"/>
      <c r="AM252">
        <v>5</v>
      </c>
      <c r="AN252">
        <v>-9</v>
      </c>
      <c r="AO252">
        <v>16</v>
      </c>
      <c r="AP252">
        <v>8</v>
      </c>
      <c r="AQ252">
        <v>6</v>
      </c>
      <c r="AR252">
        <v>7</v>
      </c>
      <c r="AS252">
        <v>8</v>
      </c>
      <c r="AT252">
        <v>1</v>
      </c>
      <c r="AU252">
        <f t="shared" si="99"/>
        <v>42</v>
      </c>
      <c r="AV252">
        <f t="shared" si="88"/>
        <v>-5</v>
      </c>
      <c r="AW252">
        <f t="shared" si="89"/>
        <v>9</v>
      </c>
      <c r="AX252">
        <f t="shared" si="90"/>
        <v>-16</v>
      </c>
      <c r="AY252">
        <f t="shared" si="91"/>
        <v>-8</v>
      </c>
      <c r="AZ252">
        <f t="shared" si="92"/>
        <v>-6</v>
      </c>
      <c r="BA252">
        <f t="shared" si="93"/>
        <v>-7</v>
      </c>
      <c r="BB252">
        <f t="shared" si="94"/>
        <v>-8</v>
      </c>
      <c r="BC252">
        <f t="shared" si="95"/>
        <v>-1</v>
      </c>
      <c r="BD252">
        <f t="shared" si="96"/>
        <v>-42</v>
      </c>
      <c r="BF252" s="13">
        <f t="shared" si="100"/>
        <v>224</v>
      </c>
      <c r="BG252" s="145">
        <v>252279.27466666666</v>
      </c>
      <c r="BH252" s="146">
        <f t="shared" si="97"/>
        <v>63069.818666666666</v>
      </c>
      <c r="BI252" s="147">
        <f t="shared" si="101"/>
        <v>1513675.648</v>
      </c>
      <c r="BJ252" s="40">
        <f t="shared" si="102"/>
        <v>378418.912</v>
      </c>
      <c r="BK252" s="38">
        <f t="shared" si="105"/>
        <v>0.8</v>
      </c>
      <c r="BL252" s="39">
        <f t="shared" si="103"/>
        <v>0.2</v>
      </c>
      <c r="BM252" s="150">
        <f t="shared" si="104"/>
        <v>315349.0933333333</v>
      </c>
    </row>
    <row r="253" spans="1:65" ht="12.75">
      <c r="A253" s="3"/>
      <c r="B253" s="3" t="s">
        <v>435</v>
      </c>
      <c r="C253" s="2" t="s">
        <v>260</v>
      </c>
      <c r="D253" s="3" t="s">
        <v>342</v>
      </c>
      <c r="E253" s="6">
        <v>69469</v>
      </c>
      <c r="F253" s="5">
        <v>4.869389574353518</v>
      </c>
      <c r="G253" s="26">
        <v>237</v>
      </c>
      <c r="H253" s="6">
        <v>1210</v>
      </c>
      <c r="I253" s="21">
        <v>90</v>
      </c>
      <c r="K253" s="12">
        <f t="shared" si="80"/>
        <v>0.6609278958960112</v>
      </c>
      <c r="L253" s="12">
        <f t="shared" si="81"/>
        <v>0.1324475665404713</v>
      </c>
      <c r="M253" s="12">
        <f t="shared" si="82"/>
        <v>0.10993392736328435</v>
      </c>
      <c r="N253" s="12">
        <f t="shared" si="83"/>
        <v>0.0581410413277865</v>
      </c>
      <c r="O253" s="12">
        <f t="shared" si="84"/>
        <v>0.023075040665620637</v>
      </c>
      <c r="P253" s="12">
        <f t="shared" si="85"/>
        <v>0.010134016611726094</v>
      </c>
      <c r="Q253" s="12">
        <f t="shared" si="86"/>
        <v>0.004649555917027739</v>
      </c>
      <c r="R253" s="12">
        <f t="shared" si="87"/>
        <v>0.0006909556780722337</v>
      </c>
      <c r="S253" s="6">
        <v>45914</v>
      </c>
      <c r="T253" s="6">
        <v>9201</v>
      </c>
      <c r="U253" s="6">
        <v>7637</v>
      </c>
      <c r="V253" s="6">
        <v>4039</v>
      </c>
      <c r="W253" s="6">
        <v>1603</v>
      </c>
      <c r="X253" s="6">
        <v>704</v>
      </c>
      <c r="Y253" s="6">
        <v>323</v>
      </c>
      <c r="Z253" s="6">
        <v>48</v>
      </c>
      <c r="AA253" s="6">
        <v>69469</v>
      </c>
      <c r="AC253" s="6">
        <v>2</v>
      </c>
      <c r="AD253" s="6">
        <v>100</v>
      </c>
      <c r="AE253" s="6">
        <v>69</v>
      </c>
      <c r="AF253" s="6">
        <v>42</v>
      </c>
      <c r="AG253" s="6">
        <v>19</v>
      </c>
      <c r="AH253" s="6">
        <v>1</v>
      </c>
      <c r="AI253" s="6">
        <v>4</v>
      </c>
      <c r="AJ253" s="6">
        <v>0</v>
      </c>
      <c r="AK253" s="6">
        <f t="shared" si="98"/>
        <v>237</v>
      </c>
      <c r="AL253" s="6"/>
      <c r="AM253">
        <v>142</v>
      </c>
      <c r="AN253">
        <v>13</v>
      </c>
      <c r="AO253">
        <v>3</v>
      </c>
      <c r="AP253">
        <v>-3</v>
      </c>
      <c r="AQ253">
        <v>3</v>
      </c>
      <c r="AR253">
        <v>-3</v>
      </c>
      <c r="AS253">
        <v>0</v>
      </c>
      <c r="AT253">
        <v>0</v>
      </c>
      <c r="AU253">
        <f t="shared" si="99"/>
        <v>155</v>
      </c>
      <c r="AV253">
        <f t="shared" si="88"/>
        <v>-142</v>
      </c>
      <c r="AW253">
        <f t="shared" si="89"/>
        <v>-13</v>
      </c>
      <c r="AX253">
        <f t="shared" si="90"/>
        <v>-3</v>
      </c>
      <c r="AY253">
        <f t="shared" si="91"/>
        <v>3</v>
      </c>
      <c r="AZ253">
        <f t="shared" si="92"/>
        <v>-3</v>
      </c>
      <c r="BA253">
        <f t="shared" si="93"/>
        <v>3</v>
      </c>
      <c r="BB253">
        <f t="shared" si="94"/>
        <v>0</v>
      </c>
      <c r="BC253">
        <f t="shared" si="95"/>
        <v>0</v>
      </c>
      <c r="BD253">
        <f t="shared" si="96"/>
        <v>-155</v>
      </c>
      <c r="BF253" s="13">
        <f t="shared" si="100"/>
        <v>82</v>
      </c>
      <c r="BG253" s="145">
        <v>158314.2</v>
      </c>
      <c r="BH253" s="146" t="str">
        <f t="shared" si="97"/>
        <v>0</v>
      </c>
      <c r="BI253" s="147">
        <f t="shared" si="101"/>
        <v>949885.2000000001</v>
      </c>
      <c r="BJ253" s="40">
        <f t="shared" si="102"/>
        <v>0</v>
      </c>
      <c r="BK253" s="38" t="str">
        <f t="shared" si="105"/>
        <v>100%</v>
      </c>
      <c r="BL253" s="39" t="str">
        <f t="shared" si="103"/>
        <v>0%</v>
      </c>
      <c r="BM253" s="150">
        <f t="shared" si="104"/>
        <v>158314.2</v>
      </c>
    </row>
    <row r="254" spans="1:65" ht="12.75">
      <c r="A254" s="3"/>
      <c r="B254" s="3" t="s">
        <v>406</v>
      </c>
      <c r="C254" s="2" t="s">
        <v>261</v>
      </c>
      <c r="D254" s="3" t="s">
        <v>344</v>
      </c>
      <c r="E254" s="6">
        <v>100025</v>
      </c>
      <c r="F254" s="5">
        <v>6.671103772866678</v>
      </c>
      <c r="G254" s="26">
        <v>699</v>
      </c>
      <c r="H254" s="6">
        <v>776</v>
      </c>
      <c r="I254" s="21">
        <v>310</v>
      </c>
      <c r="K254" s="12">
        <f t="shared" si="80"/>
        <v>0.31511122219445137</v>
      </c>
      <c r="L254" s="12">
        <f t="shared" si="81"/>
        <v>0.3265083729067733</v>
      </c>
      <c r="M254" s="12">
        <f t="shared" si="82"/>
        <v>0.2194051487128218</v>
      </c>
      <c r="N254" s="12">
        <f t="shared" si="83"/>
        <v>0.09075731067233192</v>
      </c>
      <c r="O254" s="12">
        <f t="shared" si="84"/>
        <v>0.029772556860784803</v>
      </c>
      <c r="P254" s="12">
        <f t="shared" si="85"/>
        <v>0.013686578355411148</v>
      </c>
      <c r="Q254" s="12">
        <f t="shared" si="86"/>
        <v>0.004438890277430643</v>
      </c>
      <c r="R254" s="12">
        <f t="shared" si="87"/>
        <v>0.0003199200199950013</v>
      </c>
      <c r="S254" s="6">
        <v>31519</v>
      </c>
      <c r="T254" s="6">
        <v>32659</v>
      </c>
      <c r="U254" s="6">
        <v>21946</v>
      </c>
      <c r="V254" s="6">
        <v>9078</v>
      </c>
      <c r="W254" s="6">
        <v>2978</v>
      </c>
      <c r="X254" s="6">
        <v>1369</v>
      </c>
      <c r="Y254" s="6">
        <v>444</v>
      </c>
      <c r="Z254" s="6">
        <v>32</v>
      </c>
      <c r="AA254" s="6">
        <v>100025</v>
      </c>
      <c r="AC254" s="6">
        <v>487</v>
      </c>
      <c r="AD254" s="6">
        <v>132</v>
      </c>
      <c r="AE254" s="6">
        <v>54</v>
      </c>
      <c r="AF254" s="6">
        <v>18</v>
      </c>
      <c r="AG254" s="6">
        <v>12</v>
      </c>
      <c r="AH254" s="6">
        <v>1</v>
      </c>
      <c r="AI254" s="6">
        <v>-6</v>
      </c>
      <c r="AJ254" s="6">
        <v>1</v>
      </c>
      <c r="AK254" s="6">
        <f t="shared" si="98"/>
        <v>699</v>
      </c>
      <c r="AL254" s="6"/>
      <c r="AM254">
        <v>-27</v>
      </c>
      <c r="AN254">
        <v>-35</v>
      </c>
      <c r="AO254">
        <v>-6</v>
      </c>
      <c r="AP254">
        <v>-5</v>
      </c>
      <c r="AQ254">
        <v>1</v>
      </c>
      <c r="AR254">
        <v>1</v>
      </c>
      <c r="AS254">
        <v>2</v>
      </c>
      <c r="AT254">
        <v>0</v>
      </c>
      <c r="AU254">
        <f t="shared" si="99"/>
        <v>-69</v>
      </c>
      <c r="AV254">
        <f t="shared" si="88"/>
        <v>27</v>
      </c>
      <c r="AW254">
        <f t="shared" si="89"/>
        <v>35</v>
      </c>
      <c r="AX254">
        <f t="shared" si="90"/>
        <v>6</v>
      </c>
      <c r="AY254">
        <f t="shared" si="91"/>
        <v>5</v>
      </c>
      <c r="AZ254">
        <f t="shared" si="92"/>
        <v>-1</v>
      </c>
      <c r="BA254">
        <f t="shared" si="93"/>
        <v>-1</v>
      </c>
      <c r="BB254">
        <f t="shared" si="94"/>
        <v>-2</v>
      </c>
      <c r="BC254">
        <f t="shared" si="95"/>
        <v>0</v>
      </c>
      <c r="BD254">
        <f t="shared" si="96"/>
        <v>69</v>
      </c>
      <c r="BF254" s="13">
        <f t="shared" si="100"/>
        <v>768</v>
      </c>
      <c r="BG254" s="145">
        <v>793010.22</v>
      </c>
      <c r="BH254" s="146" t="str">
        <f t="shared" si="97"/>
        <v>0</v>
      </c>
      <c r="BI254" s="147">
        <f t="shared" si="101"/>
        <v>4758061.32</v>
      </c>
      <c r="BJ254" s="40">
        <f t="shared" si="102"/>
        <v>0</v>
      </c>
      <c r="BK254" s="38" t="str">
        <f t="shared" si="105"/>
        <v>100%</v>
      </c>
      <c r="BL254" s="39" t="str">
        <f t="shared" si="103"/>
        <v>0%</v>
      </c>
      <c r="BM254" s="150">
        <f t="shared" si="104"/>
        <v>793010.22</v>
      </c>
    </row>
    <row r="255" spans="1:65" ht="12.75">
      <c r="A255" s="3"/>
      <c r="B255" s="3" t="s">
        <v>415</v>
      </c>
      <c r="C255" s="2" t="s">
        <v>262</v>
      </c>
      <c r="D255" s="3" t="s">
        <v>339</v>
      </c>
      <c r="E255" s="6">
        <v>78283</v>
      </c>
      <c r="F255" s="5">
        <v>7.4112546371808525</v>
      </c>
      <c r="G255" s="26">
        <v>271</v>
      </c>
      <c r="H255" s="6">
        <v>927</v>
      </c>
      <c r="I255" s="21">
        <v>90</v>
      </c>
      <c r="K255" s="12">
        <f t="shared" si="80"/>
        <v>0.20692870738219027</v>
      </c>
      <c r="L255" s="12">
        <f t="shared" si="81"/>
        <v>0.19318370527445294</v>
      </c>
      <c r="M255" s="12">
        <f t="shared" si="82"/>
        <v>0.29328206634901577</v>
      </c>
      <c r="N255" s="12">
        <f t="shared" si="83"/>
        <v>0.15843797503928056</v>
      </c>
      <c r="O255" s="12">
        <f t="shared" si="84"/>
        <v>0.08289156010883589</v>
      </c>
      <c r="P255" s="12">
        <f t="shared" si="85"/>
        <v>0.044798998505422634</v>
      </c>
      <c r="Q255" s="12">
        <f t="shared" si="86"/>
        <v>0.019059054967234264</v>
      </c>
      <c r="R255" s="12">
        <f t="shared" si="87"/>
        <v>0.0014179323735676967</v>
      </c>
      <c r="S255" s="6">
        <v>16199</v>
      </c>
      <c r="T255" s="6">
        <v>15123</v>
      </c>
      <c r="U255" s="6">
        <v>22959</v>
      </c>
      <c r="V255" s="6">
        <v>12403</v>
      </c>
      <c r="W255" s="6">
        <v>6489</v>
      </c>
      <c r="X255" s="6">
        <v>3507</v>
      </c>
      <c r="Y255" s="6">
        <v>1492</v>
      </c>
      <c r="Z255" s="6">
        <v>111</v>
      </c>
      <c r="AA255" s="6">
        <v>78283</v>
      </c>
      <c r="AC255" s="6">
        <v>59</v>
      </c>
      <c r="AD255" s="6">
        <v>51</v>
      </c>
      <c r="AE255" s="6">
        <v>102</v>
      </c>
      <c r="AF255" s="6">
        <v>41</v>
      </c>
      <c r="AG255" s="6">
        <v>6</v>
      </c>
      <c r="AH255" s="6">
        <v>13</v>
      </c>
      <c r="AI255" s="6">
        <v>-2</v>
      </c>
      <c r="AJ255" s="6">
        <v>1</v>
      </c>
      <c r="AK255" s="6">
        <f t="shared" si="98"/>
        <v>271</v>
      </c>
      <c r="AL255" s="6"/>
      <c r="AM255">
        <v>12</v>
      </c>
      <c r="AN255">
        <v>17</v>
      </c>
      <c r="AO255">
        <v>33</v>
      </c>
      <c r="AP255">
        <v>34</v>
      </c>
      <c r="AQ255">
        <v>1</v>
      </c>
      <c r="AR255">
        <v>-6</v>
      </c>
      <c r="AS255">
        <v>6</v>
      </c>
      <c r="AT255">
        <v>1</v>
      </c>
      <c r="AU255">
        <f t="shared" si="99"/>
        <v>98</v>
      </c>
      <c r="AV255">
        <f t="shared" si="88"/>
        <v>-12</v>
      </c>
      <c r="AW255">
        <f t="shared" si="89"/>
        <v>-17</v>
      </c>
      <c r="AX255">
        <f t="shared" si="90"/>
        <v>-33</v>
      </c>
      <c r="AY255">
        <f t="shared" si="91"/>
        <v>-34</v>
      </c>
      <c r="AZ255">
        <f t="shared" si="92"/>
        <v>-1</v>
      </c>
      <c r="BA255">
        <f t="shared" si="93"/>
        <v>6</v>
      </c>
      <c r="BB255">
        <f t="shared" si="94"/>
        <v>-6</v>
      </c>
      <c r="BC255">
        <f t="shared" si="95"/>
        <v>-1</v>
      </c>
      <c r="BD255">
        <f t="shared" si="96"/>
        <v>-98</v>
      </c>
      <c r="BF255" s="13">
        <f t="shared" si="100"/>
        <v>173</v>
      </c>
      <c r="BG255" s="145">
        <v>210605.86</v>
      </c>
      <c r="BH255" s="146" t="str">
        <f t="shared" si="97"/>
        <v>0</v>
      </c>
      <c r="BI255" s="147">
        <f t="shared" si="101"/>
        <v>1263635.16</v>
      </c>
      <c r="BJ255" s="40">
        <f t="shared" si="102"/>
        <v>0</v>
      </c>
      <c r="BK255" s="38" t="str">
        <f t="shared" si="105"/>
        <v>100%</v>
      </c>
      <c r="BL255" s="39" t="str">
        <f t="shared" si="103"/>
        <v>0%</v>
      </c>
      <c r="BM255" s="150">
        <f t="shared" si="104"/>
        <v>210605.86</v>
      </c>
    </row>
    <row r="256" spans="1:65" ht="12.75">
      <c r="A256" s="3"/>
      <c r="B256" s="3" t="s">
        <v>416</v>
      </c>
      <c r="C256" s="2" t="s">
        <v>263</v>
      </c>
      <c r="D256" s="3" t="s">
        <v>341</v>
      </c>
      <c r="E256" s="6">
        <v>126529</v>
      </c>
      <c r="F256" s="5">
        <v>9.114846499757409</v>
      </c>
      <c r="G256" s="26">
        <v>1838</v>
      </c>
      <c r="H256" s="6">
        <v>1628</v>
      </c>
      <c r="I256" s="21">
        <v>670</v>
      </c>
      <c r="K256" s="12">
        <f t="shared" si="80"/>
        <v>0.09804866868464937</v>
      </c>
      <c r="L256" s="12">
        <f t="shared" si="81"/>
        <v>0.2950390819495926</v>
      </c>
      <c r="M256" s="12">
        <f t="shared" si="82"/>
        <v>0.260888808099329</v>
      </c>
      <c r="N256" s="12">
        <f t="shared" si="83"/>
        <v>0.16103818097037043</v>
      </c>
      <c r="O256" s="12">
        <f t="shared" si="84"/>
        <v>0.10562795880786223</v>
      </c>
      <c r="P256" s="12">
        <f t="shared" si="85"/>
        <v>0.044590568170142814</v>
      </c>
      <c r="Q256" s="12">
        <f t="shared" si="86"/>
        <v>0.030672810185807205</v>
      </c>
      <c r="R256" s="12">
        <f t="shared" si="87"/>
        <v>0.0040939231322463625</v>
      </c>
      <c r="S256" s="6">
        <v>12406</v>
      </c>
      <c r="T256" s="6">
        <v>37331</v>
      </c>
      <c r="U256" s="6">
        <v>33010</v>
      </c>
      <c r="V256" s="6">
        <v>20376</v>
      </c>
      <c r="W256" s="6">
        <v>13365</v>
      </c>
      <c r="X256" s="6">
        <v>5642</v>
      </c>
      <c r="Y256" s="6">
        <v>3881</v>
      </c>
      <c r="Z256" s="6">
        <v>518</v>
      </c>
      <c r="AA256" s="6">
        <v>126529</v>
      </c>
      <c r="AC256" s="6">
        <v>-14</v>
      </c>
      <c r="AD256" s="6">
        <v>-2</v>
      </c>
      <c r="AE256" s="6">
        <v>145</v>
      </c>
      <c r="AF256" s="6">
        <v>803</v>
      </c>
      <c r="AG256" s="6">
        <v>682</v>
      </c>
      <c r="AH256" s="6">
        <v>150</v>
      </c>
      <c r="AI256" s="6">
        <v>60</v>
      </c>
      <c r="AJ256" s="6">
        <v>14</v>
      </c>
      <c r="AK256" s="6">
        <f t="shared" si="98"/>
        <v>1838</v>
      </c>
      <c r="AL256" s="6"/>
      <c r="AM256">
        <v>142</v>
      </c>
      <c r="AN256">
        <v>98</v>
      </c>
      <c r="AO256">
        <v>18</v>
      </c>
      <c r="AP256">
        <v>63</v>
      </c>
      <c r="AQ256">
        <v>37</v>
      </c>
      <c r="AR256">
        <v>1</v>
      </c>
      <c r="AS256">
        <v>3</v>
      </c>
      <c r="AT256">
        <v>-1</v>
      </c>
      <c r="AU256">
        <f t="shared" si="99"/>
        <v>361</v>
      </c>
      <c r="AV256">
        <f t="shared" si="88"/>
        <v>-142</v>
      </c>
      <c r="AW256">
        <f t="shared" si="89"/>
        <v>-98</v>
      </c>
      <c r="AX256">
        <f t="shared" si="90"/>
        <v>-18</v>
      </c>
      <c r="AY256">
        <f t="shared" si="91"/>
        <v>-63</v>
      </c>
      <c r="AZ256">
        <f t="shared" si="92"/>
        <v>-37</v>
      </c>
      <c r="BA256">
        <f t="shared" si="93"/>
        <v>-1</v>
      </c>
      <c r="BB256">
        <f t="shared" si="94"/>
        <v>-3</v>
      </c>
      <c r="BC256">
        <f t="shared" si="95"/>
        <v>1</v>
      </c>
      <c r="BD256">
        <f t="shared" si="96"/>
        <v>-361</v>
      </c>
      <c r="BF256" s="13">
        <f t="shared" si="100"/>
        <v>1477</v>
      </c>
      <c r="BG256" s="145">
        <v>2590116.26</v>
      </c>
      <c r="BH256" s="146" t="str">
        <f t="shared" si="97"/>
        <v>0</v>
      </c>
      <c r="BI256" s="147">
        <f t="shared" si="101"/>
        <v>15540697.559999999</v>
      </c>
      <c r="BJ256" s="40">
        <f t="shared" si="102"/>
        <v>0</v>
      </c>
      <c r="BK256" s="38" t="str">
        <f t="shared" si="105"/>
        <v>100%</v>
      </c>
      <c r="BL256" s="39" t="str">
        <f t="shared" si="103"/>
        <v>0%</v>
      </c>
      <c r="BM256" s="150">
        <f t="shared" si="104"/>
        <v>2590116.26</v>
      </c>
    </row>
    <row r="257" spans="1:65" ht="12.75">
      <c r="A257" s="3" t="s">
        <v>438</v>
      </c>
      <c r="B257" s="3" t="s">
        <v>406</v>
      </c>
      <c r="C257" s="2" t="s">
        <v>264</v>
      </c>
      <c r="D257" s="3" t="s">
        <v>344</v>
      </c>
      <c r="E257" s="6">
        <v>40705</v>
      </c>
      <c r="F257" s="5">
        <v>8.857943409422418</v>
      </c>
      <c r="G257" s="26">
        <v>196</v>
      </c>
      <c r="H257" s="6">
        <v>402</v>
      </c>
      <c r="I257" s="21">
        <v>50</v>
      </c>
      <c r="K257" s="12">
        <f t="shared" si="80"/>
        <v>0.009925070630143718</v>
      </c>
      <c r="L257" s="12">
        <f t="shared" si="81"/>
        <v>0.038815870286205624</v>
      </c>
      <c r="M257" s="12">
        <f t="shared" si="82"/>
        <v>0.20540474143225648</v>
      </c>
      <c r="N257" s="12">
        <f t="shared" si="83"/>
        <v>0.3459034516644147</v>
      </c>
      <c r="O257" s="12">
        <f t="shared" si="84"/>
        <v>0.2384964992015723</v>
      </c>
      <c r="P257" s="12">
        <f t="shared" si="85"/>
        <v>0.10934774597715269</v>
      </c>
      <c r="Q257" s="12">
        <f t="shared" si="86"/>
        <v>0.049502518118167305</v>
      </c>
      <c r="R257" s="12">
        <f t="shared" si="87"/>
        <v>0.0026041026900872127</v>
      </c>
      <c r="S257" s="6">
        <v>404</v>
      </c>
      <c r="T257" s="6">
        <v>1580</v>
      </c>
      <c r="U257" s="6">
        <v>8361</v>
      </c>
      <c r="V257" s="6">
        <v>14080</v>
      </c>
      <c r="W257" s="6">
        <v>9708</v>
      </c>
      <c r="X257" s="6">
        <v>4451</v>
      </c>
      <c r="Y257" s="6">
        <v>2015</v>
      </c>
      <c r="Z257" s="6">
        <v>106</v>
      </c>
      <c r="AA257" s="6">
        <v>40705</v>
      </c>
      <c r="AC257" s="6">
        <v>32</v>
      </c>
      <c r="AD257" s="6">
        <v>-45</v>
      </c>
      <c r="AE257" s="6">
        <v>72</v>
      </c>
      <c r="AF257" s="6">
        <v>99</v>
      </c>
      <c r="AG257" s="6">
        <v>25</v>
      </c>
      <c r="AH257" s="6">
        <v>10</v>
      </c>
      <c r="AI257" s="6">
        <v>3</v>
      </c>
      <c r="AJ257" s="6">
        <v>0</v>
      </c>
      <c r="AK257" s="6">
        <f t="shared" si="98"/>
        <v>196</v>
      </c>
      <c r="AL257" s="6"/>
      <c r="AM257">
        <v>0</v>
      </c>
      <c r="AN257">
        <v>15</v>
      </c>
      <c r="AO257">
        <v>-16</v>
      </c>
      <c r="AP257">
        <v>0</v>
      </c>
      <c r="AQ257">
        <v>0</v>
      </c>
      <c r="AR257">
        <v>5</v>
      </c>
      <c r="AS257">
        <v>-2</v>
      </c>
      <c r="AT257">
        <v>-1</v>
      </c>
      <c r="AU257">
        <f t="shared" si="99"/>
        <v>1</v>
      </c>
      <c r="AV257">
        <f t="shared" si="88"/>
        <v>0</v>
      </c>
      <c r="AW257">
        <f t="shared" si="89"/>
        <v>-15</v>
      </c>
      <c r="AX257">
        <f t="shared" si="90"/>
        <v>16</v>
      </c>
      <c r="AY257">
        <f t="shared" si="91"/>
        <v>0</v>
      </c>
      <c r="AZ257">
        <f t="shared" si="92"/>
        <v>0</v>
      </c>
      <c r="BA257">
        <f t="shared" si="93"/>
        <v>-5</v>
      </c>
      <c r="BB257">
        <f t="shared" si="94"/>
        <v>2</v>
      </c>
      <c r="BC257">
        <f t="shared" si="95"/>
        <v>1</v>
      </c>
      <c r="BD257">
        <f t="shared" si="96"/>
        <v>-1</v>
      </c>
      <c r="BF257" s="13">
        <f t="shared" si="100"/>
        <v>195</v>
      </c>
      <c r="BG257" s="145">
        <v>230275.2</v>
      </c>
      <c r="BH257" s="146">
        <f t="shared" si="97"/>
        <v>57568.8</v>
      </c>
      <c r="BI257" s="147">
        <f t="shared" si="101"/>
        <v>1381651.2000000002</v>
      </c>
      <c r="BJ257" s="40">
        <f t="shared" si="102"/>
        <v>345412.80000000005</v>
      </c>
      <c r="BK257" s="38">
        <f t="shared" si="105"/>
        <v>0.8</v>
      </c>
      <c r="BL257" s="39">
        <f t="shared" si="103"/>
        <v>0.2</v>
      </c>
      <c r="BM257" s="150">
        <f t="shared" si="104"/>
        <v>287844</v>
      </c>
    </row>
    <row r="258" spans="1:65" ht="12.75">
      <c r="A258" s="3" t="s">
        <v>426</v>
      </c>
      <c r="B258" s="3" t="s">
        <v>415</v>
      </c>
      <c r="C258" s="2" t="s">
        <v>265</v>
      </c>
      <c r="D258" s="3" t="s">
        <v>339</v>
      </c>
      <c r="E258" s="6">
        <v>57742</v>
      </c>
      <c r="F258" s="5">
        <v>12.539215090924626</v>
      </c>
      <c r="G258" s="26">
        <v>316</v>
      </c>
      <c r="H258" s="6">
        <v>410</v>
      </c>
      <c r="I258" s="21">
        <v>150</v>
      </c>
      <c r="K258" s="12">
        <f t="shared" si="80"/>
        <v>0.015396072183159571</v>
      </c>
      <c r="L258" s="12">
        <f t="shared" si="81"/>
        <v>0.05136642305427592</v>
      </c>
      <c r="M258" s="12">
        <f t="shared" si="82"/>
        <v>0.1534238509230716</v>
      </c>
      <c r="N258" s="12">
        <f t="shared" si="83"/>
        <v>0.2711024903882789</v>
      </c>
      <c r="O258" s="12">
        <f t="shared" si="84"/>
        <v>0.21557964739704202</v>
      </c>
      <c r="P258" s="12">
        <f t="shared" si="85"/>
        <v>0.15108586470853105</v>
      </c>
      <c r="Q258" s="12">
        <f t="shared" si="86"/>
        <v>0.12311662221606456</v>
      </c>
      <c r="R258" s="12">
        <f t="shared" si="87"/>
        <v>0.01892902912957639</v>
      </c>
      <c r="S258" s="6">
        <v>889</v>
      </c>
      <c r="T258" s="6">
        <v>2966</v>
      </c>
      <c r="U258" s="6">
        <v>8859</v>
      </c>
      <c r="V258" s="6">
        <v>15654</v>
      </c>
      <c r="W258" s="6">
        <v>12448</v>
      </c>
      <c r="X258" s="6">
        <v>8724</v>
      </c>
      <c r="Y258" s="6">
        <v>7109</v>
      </c>
      <c r="Z258" s="6">
        <v>1093</v>
      </c>
      <c r="AA258" s="6">
        <v>57742</v>
      </c>
      <c r="AC258" s="6">
        <v>3</v>
      </c>
      <c r="AD258" s="6">
        <v>36</v>
      </c>
      <c r="AE258" s="6">
        <v>75</v>
      </c>
      <c r="AF258" s="6">
        <v>57</v>
      </c>
      <c r="AG258" s="6">
        <v>33</v>
      </c>
      <c r="AH258" s="6">
        <v>51</v>
      </c>
      <c r="AI258" s="6">
        <v>34</v>
      </c>
      <c r="AJ258" s="6">
        <v>27</v>
      </c>
      <c r="AK258" s="6">
        <f t="shared" si="98"/>
        <v>316</v>
      </c>
      <c r="AL258" s="6"/>
      <c r="AM258">
        <v>-27</v>
      </c>
      <c r="AN258">
        <v>34</v>
      </c>
      <c r="AO258">
        <v>10</v>
      </c>
      <c r="AP258">
        <v>14</v>
      </c>
      <c r="AQ258">
        <v>6</v>
      </c>
      <c r="AR258">
        <v>0</v>
      </c>
      <c r="AS258">
        <v>1</v>
      </c>
      <c r="AT258">
        <v>-1</v>
      </c>
      <c r="AU258">
        <f t="shared" si="99"/>
        <v>37</v>
      </c>
      <c r="AV258">
        <f t="shared" si="88"/>
        <v>27</v>
      </c>
      <c r="AW258">
        <f t="shared" si="89"/>
        <v>-34</v>
      </c>
      <c r="AX258">
        <f t="shared" si="90"/>
        <v>-10</v>
      </c>
      <c r="AY258">
        <f t="shared" si="91"/>
        <v>-14</v>
      </c>
      <c r="AZ258">
        <f t="shared" si="92"/>
        <v>-6</v>
      </c>
      <c r="BA258">
        <f t="shared" si="93"/>
        <v>0</v>
      </c>
      <c r="BB258">
        <f t="shared" si="94"/>
        <v>-1</v>
      </c>
      <c r="BC258">
        <f t="shared" si="95"/>
        <v>1</v>
      </c>
      <c r="BD258">
        <f t="shared" si="96"/>
        <v>-37</v>
      </c>
      <c r="BF258" s="13">
        <f t="shared" si="100"/>
        <v>279</v>
      </c>
      <c r="BG258" s="145">
        <v>391467.84</v>
      </c>
      <c r="BH258" s="146">
        <f t="shared" si="97"/>
        <v>97866.96</v>
      </c>
      <c r="BI258" s="147">
        <f t="shared" si="101"/>
        <v>2348807.04</v>
      </c>
      <c r="BJ258" s="40">
        <f t="shared" si="102"/>
        <v>587201.76</v>
      </c>
      <c r="BK258" s="38">
        <f t="shared" si="105"/>
        <v>0.8</v>
      </c>
      <c r="BL258" s="39">
        <f t="shared" si="103"/>
        <v>0.2</v>
      </c>
      <c r="BM258" s="150">
        <f t="shared" si="104"/>
        <v>489334.80000000005</v>
      </c>
    </row>
    <row r="259" spans="1:65" ht="12.75">
      <c r="A259" s="3" t="s">
        <v>414</v>
      </c>
      <c r="B259" s="3" t="s">
        <v>415</v>
      </c>
      <c r="C259" s="2" t="s">
        <v>266</v>
      </c>
      <c r="D259" s="3" t="s">
        <v>339</v>
      </c>
      <c r="E259" s="6">
        <v>46605</v>
      </c>
      <c r="F259" s="5">
        <v>7.891452268792527</v>
      </c>
      <c r="G259" s="26">
        <v>257</v>
      </c>
      <c r="H259" s="6">
        <v>234</v>
      </c>
      <c r="I259" s="21">
        <v>130</v>
      </c>
      <c r="K259" s="12">
        <f t="shared" si="80"/>
        <v>0.11112541572792618</v>
      </c>
      <c r="L259" s="12">
        <f t="shared" si="81"/>
        <v>0.37079712477202015</v>
      </c>
      <c r="M259" s="12">
        <f t="shared" si="82"/>
        <v>0.19839073060830384</v>
      </c>
      <c r="N259" s="12">
        <f t="shared" si="83"/>
        <v>0.15406072309838</v>
      </c>
      <c r="O259" s="12">
        <f t="shared" si="84"/>
        <v>0.09114901834567106</v>
      </c>
      <c r="P259" s="12">
        <f t="shared" si="85"/>
        <v>0.04040339019418517</v>
      </c>
      <c r="Q259" s="12">
        <f t="shared" si="86"/>
        <v>0.03130565389979616</v>
      </c>
      <c r="R259" s="12">
        <f t="shared" si="87"/>
        <v>0.0027679433537174123</v>
      </c>
      <c r="S259" s="6">
        <v>5179</v>
      </c>
      <c r="T259" s="6">
        <v>17281</v>
      </c>
      <c r="U259" s="6">
        <v>9246</v>
      </c>
      <c r="V259" s="6">
        <v>7180</v>
      </c>
      <c r="W259" s="6">
        <v>4248</v>
      </c>
      <c r="X259" s="6">
        <v>1883</v>
      </c>
      <c r="Y259" s="6">
        <v>1459</v>
      </c>
      <c r="Z259" s="6">
        <v>129</v>
      </c>
      <c r="AA259" s="6">
        <v>46605</v>
      </c>
      <c r="AC259" s="6">
        <v>35</v>
      </c>
      <c r="AD259" s="6">
        <v>76</v>
      </c>
      <c r="AE259" s="6">
        <v>85</v>
      </c>
      <c r="AF259" s="6">
        <v>12</v>
      </c>
      <c r="AG259" s="6">
        <v>28</v>
      </c>
      <c r="AH259" s="6">
        <v>12</v>
      </c>
      <c r="AI259" s="6">
        <v>7</v>
      </c>
      <c r="AJ259" s="6">
        <v>2</v>
      </c>
      <c r="AK259" s="6">
        <f t="shared" si="98"/>
        <v>257</v>
      </c>
      <c r="AL259" s="6"/>
      <c r="AM259">
        <v>14</v>
      </c>
      <c r="AN259">
        <v>-16</v>
      </c>
      <c r="AO259">
        <v>13</v>
      </c>
      <c r="AP259">
        <v>-2</v>
      </c>
      <c r="AQ259">
        <v>-3</v>
      </c>
      <c r="AR259">
        <v>1</v>
      </c>
      <c r="AS259">
        <v>-2</v>
      </c>
      <c r="AT259">
        <v>2</v>
      </c>
      <c r="AU259">
        <f t="shared" si="99"/>
        <v>7</v>
      </c>
      <c r="AV259">
        <f t="shared" si="88"/>
        <v>-14</v>
      </c>
      <c r="AW259">
        <f t="shared" si="89"/>
        <v>16</v>
      </c>
      <c r="AX259">
        <f t="shared" si="90"/>
        <v>-13</v>
      </c>
      <c r="AY259">
        <f t="shared" si="91"/>
        <v>2</v>
      </c>
      <c r="AZ259">
        <f t="shared" si="92"/>
        <v>3</v>
      </c>
      <c r="BA259">
        <f t="shared" si="93"/>
        <v>-1</v>
      </c>
      <c r="BB259">
        <f t="shared" si="94"/>
        <v>2</v>
      </c>
      <c r="BC259">
        <f t="shared" si="95"/>
        <v>-2</v>
      </c>
      <c r="BD259">
        <f t="shared" si="96"/>
        <v>-7</v>
      </c>
      <c r="BF259" s="13">
        <f t="shared" si="100"/>
        <v>250</v>
      </c>
      <c r="BG259" s="145">
        <v>267503.02400000003</v>
      </c>
      <c r="BH259" s="146">
        <f t="shared" si="97"/>
        <v>66875.75600000001</v>
      </c>
      <c r="BI259" s="147">
        <f t="shared" si="101"/>
        <v>1605018.1440000003</v>
      </c>
      <c r="BJ259" s="40">
        <f t="shared" si="102"/>
        <v>401254.5360000001</v>
      </c>
      <c r="BK259" s="38">
        <f t="shared" si="105"/>
        <v>0.8</v>
      </c>
      <c r="BL259" s="39">
        <f t="shared" si="103"/>
        <v>0.2</v>
      </c>
      <c r="BM259" s="150">
        <f t="shared" si="104"/>
        <v>334378.78</v>
      </c>
    </row>
    <row r="260" spans="1:65" ht="12.75">
      <c r="A260" s="3"/>
      <c r="B260" s="3" t="s">
        <v>408</v>
      </c>
      <c r="C260" s="2" t="s">
        <v>267</v>
      </c>
      <c r="D260" s="3" t="s">
        <v>343</v>
      </c>
      <c r="E260" s="6">
        <v>79435</v>
      </c>
      <c r="F260" s="5">
        <v>4.850027084566836</v>
      </c>
      <c r="G260" s="26">
        <v>325</v>
      </c>
      <c r="H260" s="6">
        <v>1188</v>
      </c>
      <c r="I260" s="21">
        <v>170</v>
      </c>
      <c r="K260" s="12">
        <f t="shared" si="80"/>
        <v>0.45688928054384087</v>
      </c>
      <c r="L260" s="12">
        <f t="shared" si="81"/>
        <v>0.21744822811103418</v>
      </c>
      <c r="M260" s="12">
        <f t="shared" si="82"/>
        <v>0.18096556933341726</v>
      </c>
      <c r="N260" s="12">
        <f t="shared" si="83"/>
        <v>0.07854220431799584</v>
      </c>
      <c r="O260" s="12">
        <f t="shared" si="84"/>
        <v>0.03931516334109649</v>
      </c>
      <c r="P260" s="12">
        <f t="shared" si="85"/>
        <v>0.01939950903254233</v>
      </c>
      <c r="Q260" s="12">
        <f t="shared" si="86"/>
        <v>0.007049789135771385</v>
      </c>
      <c r="R260" s="12">
        <f t="shared" si="87"/>
        <v>0.0003902561843016303</v>
      </c>
      <c r="S260" s="6">
        <v>36293</v>
      </c>
      <c r="T260" s="6">
        <v>17273</v>
      </c>
      <c r="U260" s="6">
        <v>14375</v>
      </c>
      <c r="V260" s="6">
        <v>6239</v>
      </c>
      <c r="W260" s="6">
        <v>3123</v>
      </c>
      <c r="X260" s="6">
        <v>1541</v>
      </c>
      <c r="Y260" s="6">
        <v>560</v>
      </c>
      <c r="Z260" s="6">
        <v>31</v>
      </c>
      <c r="AA260" s="6">
        <v>79435</v>
      </c>
      <c r="AC260" s="6">
        <v>79</v>
      </c>
      <c r="AD260" s="6">
        <v>121</v>
      </c>
      <c r="AE260" s="6">
        <v>45</v>
      </c>
      <c r="AF260" s="6">
        <v>30</v>
      </c>
      <c r="AG260" s="6">
        <v>51</v>
      </c>
      <c r="AH260" s="6">
        <v>-3</v>
      </c>
      <c r="AI260" s="6">
        <v>2</v>
      </c>
      <c r="AJ260" s="6">
        <v>0</v>
      </c>
      <c r="AK260" s="6">
        <f t="shared" si="98"/>
        <v>325</v>
      </c>
      <c r="AL260" s="6"/>
      <c r="AM260">
        <v>-4</v>
      </c>
      <c r="AN260">
        <v>24</v>
      </c>
      <c r="AO260">
        <v>19</v>
      </c>
      <c r="AP260">
        <v>3</v>
      </c>
      <c r="AQ260">
        <v>5</v>
      </c>
      <c r="AR260">
        <v>-2</v>
      </c>
      <c r="AS260">
        <v>0</v>
      </c>
      <c r="AT260">
        <v>0</v>
      </c>
      <c r="AU260">
        <f t="shared" si="99"/>
        <v>45</v>
      </c>
      <c r="AV260">
        <f t="shared" si="88"/>
        <v>4</v>
      </c>
      <c r="AW260">
        <f t="shared" si="89"/>
        <v>-24</v>
      </c>
      <c r="AX260">
        <f t="shared" si="90"/>
        <v>-19</v>
      </c>
      <c r="AY260">
        <f t="shared" si="91"/>
        <v>-3</v>
      </c>
      <c r="AZ260">
        <f t="shared" si="92"/>
        <v>-5</v>
      </c>
      <c r="BA260">
        <f t="shared" si="93"/>
        <v>2</v>
      </c>
      <c r="BB260">
        <f t="shared" si="94"/>
        <v>0</v>
      </c>
      <c r="BC260">
        <f t="shared" si="95"/>
        <v>0</v>
      </c>
      <c r="BD260">
        <f t="shared" si="96"/>
        <v>-45</v>
      </c>
      <c r="BF260" s="13">
        <f t="shared" si="100"/>
        <v>280</v>
      </c>
      <c r="BG260" s="145">
        <v>343973.58</v>
      </c>
      <c r="BH260" s="146" t="str">
        <f t="shared" si="97"/>
        <v>0</v>
      </c>
      <c r="BI260" s="147">
        <f t="shared" si="101"/>
        <v>2063841.48</v>
      </c>
      <c r="BJ260" s="40">
        <f t="shared" si="102"/>
        <v>0</v>
      </c>
      <c r="BK260" s="38" t="str">
        <f t="shared" si="105"/>
        <v>100%</v>
      </c>
      <c r="BL260" s="39" t="str">
        <f t="shared" si="103"/>
        <v>0%</v>
      </c>
      <c r="BM260" s="150">
        <f t="shared" si="104"/>
        <v>343973.58</v>
      </c>
    </row>
    <row r="261" spans="1:65" ht="12.75">
      <c r="A261" s="3" t="s">
        <v>429</v>
      </c>
      <c r="B261" s="3" t="s">
        <v>421</v>
      </c>
      <c r="C261" s="2" t="s">
        <v>268</v>
      </c>
      <c r="D261" s="3" t="s">
        <v>346</v>
      </c>
      <c r="E261" s="6">
        <v>56081</v>
      </c>
      <c r="F261" s="5">
        <v>6.442456795709154</v>
      </c>
      <c r="G261" s="26">
        <v>164</v>
      </c>
      <c r="H261" s="6">
        <v>780</v>
      </c>
      <c r="I261" s="21">
        <v>60</v>
      </c>
      <c r="K261" s="12">
        <f aca="true" t="shared" si="106" ref="K261:K324">S261/AA261</f>
        <v>0.2109983773470516</v>
      </c>
      <c r="L261" s="12">
        <f aca="true" t="shared" si="107" ref="L261:L324">T261/AA261</f>
        <v>0.22788466682120503</v>
      </c>
      <c r="M261" s="12">
        <f aca="true" t="shared" si="108" ref="M261:M324">U261/AA261</f>
        <v>0.22369429931705925</v>
      </c>
      <c r="N261" s="12">
        <f aca="true" t="shared" si="109" ref="N261:N324">V261/AA261</f>
        <v>0.15301082363010646</v>
      </c>
      <c r="O261" s="12">
        <f aca="true" t="shared" si="110" ref="O261:O324">W261/AA261</f>
        <v>0.09967725254542537</v>
      </c>
      <c r="P261" s="12">
        <f aca="true" t="shared" si="111" ref="P261:P324">X261/AA261</f>
        <v>0.05581212888500562</v>
      </c>
      <c r="Q261" s="12">
        <f aca="true" t="shared" si="112" ref="Q261:Q324">Y261/AA261</f>
        <v>0.02705015959059218</v>
      </c>
      <c r="R261" s="12">
        <f aca="true" t="shared" si="113" ref="R261:R324">Z261/AA261</f>
        <v>0.0018722918635545014</v>
      </c>
      <c r="S261" s="6">
        <v>11833</v>
      </c>
      <c r="T261" s="6">
        <v>12780</v>
      </c>
      <c r="U261" s="6">
        <v>12545</v>
      </c>
      <c r="V261" s="6">
        <v>8581</v>
      </c>
      <c r="W261" s="6">
        <v>5590</v>
      </c>
      <c r="X261" s="6">
        <v>3130</v>
      </c>
      <c r="Y261" s="6">
        <v>1517</v>
      </c>
      <c r="Z261" s="6">
        <v>105</v>
      </c>
      <c r="AA261" s="6">
        <v>56081</v>
      </c>
      <c r="AC261" s="6">
        <v>43</v>
      </c>
      <c r="AD261" s="6">
        <v>10</v>
      </c>
      <c r="AE261" s="6">
        <v>38</v>
      </c>
      <c r="AF261" s="6">
        <v>36</v>
      </c>
      <c r="AG261" s="6">
        <v>14</v>
      </c>
      <c r="AH261" s="6">
        <v>11</v>
      </c>
      <c r="AI261" s="6">
        <v>12</v>
      </c>
      <c r="AJ261" s="6">
        <v>0</v>
      </c>
      <c r="AK261" s="6">
        <f t="shared" si="98"/>
        <v>164</v>
      </c>
      <c r="AL261" s="6"/>
      <c r="AM261">
        <v>9</v>
      </c>
      <c r="AN261">
        <v>4</v>
      </c>
      <c r="AO261">
        <v>2</v>
      </c>
      <c r="AP261">
        <v>-14</v>
      </c>
      <c r="AQ261">
        <v>-11</v>
      </c>
      <c r="AR261">
        <v>-5</v>
      </c>
      <c r="AS261">
        <v>-6</v>
      </c>
      <c r="AT261">
        <v>0</v>
      </c>
      <c r="AU261">
        <f t="shared" si="99"/>
        <v>-21</v>
      </c>
      <c r="AV261">
        <f aca="true" t="shared" si="114" ref="AV261:AV324">AM261*$AU$2</f>
        <v>-9</v>
      </c>
      <c r="AW261">
        <f aca="true" t="shared" si="115" ref="AW261:AW324">AN261*$AU$2</f>
        <v>-4</v>
      </c>
      <c r="AX261">
        <f aca="true" t="shared" si="116" ref="AX261:AX324">AO261*$AU$2</f>
        <v>-2</v>
      </c>
      <c r="AY261">
        <f aca="true" t="shared" si="117" ref="AY261:AY324">AP261*$AU$2</f>
        <v>14</v>
      </c>
      <c r="AZ261">
        <f aca="true" t="shared" si="118" ref="AZ261:AZ324">AQ261*$AU$2</f>
        <v>11</v>
      </c>
      <c r="BA261">
        <f aca="true" t="shared" si="119" ref="BA261:BA324">AR261*$AU$2</f>
        <v>5</v>
      </c>
      <c r="BB261">
        <f aca="true" t="shared" si="120" ref="BB261:BB324">AS261*$AU$2</f>
        <v>6</v>
      </c>
      <c r="BC261">
        <f aca="true" t="shared" si="121" ref="BC261:BC324">AT261*$AU$2</f>
        <v>0</v>
      </c>
      <c r="BD261">
        <f aca="true" t="shared" si="122" ref="BD261:BD324">AU261*$AU$2</f>
        <v>21</v>
      </c>
      <c r="BF261" s="13">
        <f t="shared" si="100"/>
        <v>185</v>
      </c>
      <c r="BG261" s="145">
        <v>222215.56800000003</v>
      </c>
      <c r="BH261" s="146">
        <f aca="true" t="shared" si="123" ref="BH261:BH324">IF(A261="","0",(25%*BG261))</f>
        <v>55553.89200000001</v>
      </c>
      <c r="BI261" s="147">
        <f t="shared" si="101"/>
        <v>1333293.4080000003</v>
      </c>
      <c r="BJ261" s="40">
        <f t="shared" si="102"/>
        <v>333323.3520000001</v>
      </c>
      <c r="BK261" s="38">
        <f t="shared" si="105"/>
        <v>0.8</v>
      </c>
      <c r="BL261" s="39">
        <f t="shared" si="103"/>
        <v>0.2</v>
      </c>
      <c r="BM261" s="150">
        <f t="shared" si="104"/>
        <v>277769.46</v>
      </c>
    </row>
    <row r="262" spans="1:65" ht="12.75">
      <c r="A262" s="3" t="s">
        <v>429</v>
      </c>
      <c r="B262" s="3" t="s">
        <v>421</v>
      </c>
      <c r="C262" s="2" t="s">
        <v>269</v>
      </c>
      <c r="D262" s="3" t="s">
        <v>346</v>
      </c>
      <c r="E262" s="6">
        <v>42925</v>
      </c>
      <c r="F262" s="5">
        <v>6.364074410316554</v>
      </c>
      <c r="G262" s="26">
        <v>151</v>
      </c>
      <c r="H262" s="6">
        <v>856</v>
      </c>
      <c r="I262" s="21">
        <v>20</v>
      </c>
      <c r="K262" s="12">
        <f t="shared" si="106"/>
        <v>0.21949912638322655</v>
      </c>
      <c r="L262" s="12">
        <f t="shared" si="107"/>
        <v>0.2384158415841584</v>
      </c>
      <c r="M262" s="12">
        <f t="shared" si="108"/>
        <v>0.24342457775189283</v>
      </c>
      <c r="N262" s="12">
        <f t="shared" si="109"/>
        <v>0.14101339545719277</v>
      </c>
      <c r="O262" s="12">
        <f t="shared" si="110"/>
        <v>0.09614443797320908</v>
      </c>
      <c r="P262" s="12">
        <f t="shared" si="111"/>
        <v>0.043354688410017474</v>
      </c>
      <c r="Q262" s="12">
        <f t="shared" si="112"/>
        <v>0.01737914967967385</v>
      </c>
      <c r="R262" s="12">
        <f t="shared" si="113"/>
        <v>0.0007687827606290041</v>
      </c>
      <c r="S262" s="6">
        <v>9422</v>
      </c>
      <c r="T262" s="6">
        <v>10234</v>
      </c>
      <c r="U262" s="6">
        <v>10449</v>
      </c>
      <c r="V262" s="6">
        <v>6053</v>
      </c>
      <c r="W262" s="6">
        <v>4127</v>
      </c>
      <c r="X262" s="6">
        <v>1861</v>
      </c>
      <c r="Y262" s="6">
        <v>746</v>
      </c>
      <c r="Z262" s="6">
        <v>33</v>
      </c>
      <c r="AA262" s="6">
        <v>42925</v>
      </c>
      <c r="AC262" s="6">
        <v>17</v>
      </c>
      <c r="AD262" s="6">
        <v>65</v>
      </c>
      <c r="AE262" s="6">
        <v>28</v>
      </c>
      <c r="AF262" s="6">
        <v>14</v>
      </c>
      <c r="AG262" s="6">
        <v>18</v>
      </c>
      <c r="AH262" s="6">
        <v>11</v>
      </c>
      <c r="AI262" s="6">
        <v>-2</v>
      </c>
      <c r="AJ262" s="6">
        <v>0</v>
      </c>
      <c r="AK262" s="6">
        <f aca="true" t="shared" si="124" ref="AK262:AK325">SUM(AC262:AJ262)</f>
        <v>151</v>
      </c>
      <c r="AL262" s="6"/>
      <c r="AM262">
        <v>-56</v>
      </c>
      <c r="AN262">
        <v>-14</v>
      </c>
      <c r="AO262">
        <v>7</v>
      </c>
      <c r="AP262">
        <v>-7</v>
      </c>
      <c r="AQ262">
        <v>5</v>
      </c>
      <c r="AR262">
        <v>0</v>
      </c>
      <c r="AS262">
        <v>-2</v>
      </c>
      <c r="AT262">
        <v>0</v>
      </c>
      <c r="AU262">
        <f aca="true" t="shared" si="125" ref="AU262:AU325">SUM(AM262:AT262)</f>
        <v>-67</v>
      </c>
      <c r="AV262">
        <f t="shared" si="114"/>
        <v>56</v>
      </c>
      <c r="AW262">
        <f t="shared" si="115"/>
        <v>14</v>
      </c>
      <c r="AX262">
        <f t="shared" si="116"/>
        <v>-7</v>
      </c>
      <c r="AY262">
        <f t="shared" si="117"/>
        <v>7</v>
      </c>
      <c r="AZ262">
        <f t="shared" si="118"/>
        <v>-5</v>
      </c>
      <c r="BA262">
        <f t="shared" si="119"/>
        <v>0</v>
      </c>
      <c r="BB262">
        <f t="shared" si="120"/>
        <v>2</v>
      </c>
      <c r="BC262">
        <f t="shared" si="121"/>
        <v>0</v>
      </c>
      <c r="BD262">
        <f t="shared" si="122"/>
        <v>67</v>
      </c>
      <c r="BF262" s="13">
        <f aca="true" t="shared" si="126" ref="BF262:BF325">G262+BD262</f>
        <v>218</v>
      </c>
      <c r="BG262" s="145">
        <v>209038.70933333333</v>
      </c>
      <c r="BH262" s="146">
        <f t="shared" si="123"/>
        <v>52259.67733333333</v>
      </c>
      <c r="BI262" s="147">
        <f aca="true" t="shared" si="127" ref="BI262:BI325">BG262*6</f>
        <v>1254232.256</v>
      </c>
      <c r="BJ262" s="40">
        <f aca="true" t="shared" si="128" ref="BJ262:BJ325">IF(BH262="","",(6*BH262))</f>
        <v>313558.064</v>
      </c>
      <c r="BK262" s="38">
        <f t="shared" si="105"/>
        <v>0.8</v>
      </c>
      <c r="BL262" s="39">
        <f aca="true" t="shared" si="129" ref="BL262:BL325">IF(A262="","0%",20%)</f>
        <v>0.2</v>
      </c>
      <c r="BM262" s="150">
        <f aca="true" t="shared" si="130" ref="BM262:BM325">BG262+BH262</f>
        <v>261298.38666666666</v>
      </c>
    </row>
    <row r="263" spans="1:65" ht="12.75">
      <c r="A263" s="3" t="s">
        <v>426</v>
      </c>
      <c r="B263" s="3" t="s">
        <v>415</v>
      </c>
      <c r="C263" s="2" t="s">
        <v>270</v>
      </c>
      <c r="D263" s="3" t="s">
        <v>339</v>
      </c>
      <c r="E263" s="6">
        <v>35329</v>
      </c>
      <c r="F263" s="5">
        <v>7.16358766270814</v>
      </c>
      <c r="G263" s="26">
        <v>116</v>
      </c>
      <c r="H263" s="6">
        <v>284</v>
      </c>
      <c r="I263" s="21">
        <v>110</v>
      </c>
      <c r="K263" s="12">
        <f t="shared" si="106"/>
        <v>0.04053327294856916</v>
      </c>
      <c r="L263" s="12">
        <f t="shared" si="107"/>
        <v>0.168869767046902</v>
      </c>
      <c r="M263" s="12">
        <f t="shared" si="108"/>
        <v>0.584250898695123</v>
      </c>
      <c r="N263" s="12">
        <f t="shared" si="109"/>
        <v>0.08856746582127997</v>
      </c>
      <c r="O263" s="12">
        <f t="shared" si="110"/>
        <v>0.0820289280760848</v>
      </c>
      <c r="P263" s="12">
        <f t="shared" si="111"/>
        <v>0.02366327945880155</v>
      </c>
      <c r="Q263" s="12">
        <f t="shared" si="112"/>
        <v>0.011718418296583544</v>
      </c>
      <c r="R263" s="12">
        <f t="shared" si="113"/>
        <v>0.00036796965665600496</v>
      </c>
      <c r="S263" s="6">
        <v>1432</v>
      </c>
      <c r="T263" s="6">
        <v>5966</v>
      </c>
      <c r="U263" s="6">
        <v>20641</v>
      </c>
      <c r="V263" s="6">
        <v>3129</v>
      </c>
      <c r="W263" s="6">
        <v>2898</v>
      </c>
      <c r="X263" s="6">
        <v>836</v>
      </c>
      <c r="Y263" s="6">
        <v>414</v>
      </c>
      <c r="Z263" s="6">
        <v>13</v>
      </c>
      <c r="AA263" s="6">
        <v>35329</v>
      </c>
      <c r="AC263" s="6">
        <v>-1</v>
      </c>
      <c r="AD263" s="6">
        <v>29</v>
      </c>
      <c r="AE263" s="6">
        <v>42</v>
      </c>
      <c r="AF263" s="6">
        <v>14</v>
      </c>
      <c r="AG263" s="6">
        <v>24</v>
      </c>
      <c r="AH263" s="6">
        <v>4</v>
      </c>
      <c r="AI263" s="6">
        <v>3</v>
      </c>
      <c r="AJ263" s="6">
        <v>1</v>
      </c>
      <c r="AK263" s="6">
        <f t="shared" si="124"/>
        <v>116</v>
      </c>
      <c r="AL263" s="6"/>
      <c r="AM263">
        <v>4</v>
      </c>
      <c r="AN263">
        <v>0</v>
      </c>
      <c r="AO263">
        <v>38</v>
      </c>
      <c r="AP263">
        <v>2</v>
      </c>
      <c r="AQ263">
        <v>2</v>
      </c>
      <c r="AR263">
        <v>0</v>
      </c>
      <c r="AS263">
        <v>3</v>
      </c>
      <c r="AT263">
        <v>-2</v>
      </c>
      <c r="AU263">
        <f t="shared" si="125"/>
        <v>47</v>
      </c>
      <c r="AV263">
        <f t="shared" si="114"/>
        <v>-4</v>
      </c>
      <c r="AW263">
        <f t="shared" si="115"/>
        <v>0</v>
      </c>
      <c r="AX263">
        <f t="shared" si="116"/>
        <v>-38</v>
      </c>
      <c r="AY263">
        <f t="shared" si="117"/>
        <v>-2</v>
      </c>
      <c r="AZ263">
        <f t="shared" si="118"/>
        <v>-2</v>
      </c>
      <c r="BA263">
        <f t="shared" si="119"/>
        <v>0</v>
      </c>
      <c r="BB263">
        <f t="shared" si="120"/>
        <v>-3</v>
      </c>
      <c r="BC263">
        <f t="shared" si="121"/>
        <v>2</v>
      </c>
      <c r="BD263">
        <f t="shared" si="122"/>
        <v>-47</v>
      </c>
      <c r="BF263" s="13">
        <f t="shared" si="126"/>
        <v>69</v>
      </c>
      <c r="BG263" s="145">
        <v>84562.17066666667</v>
      </c>
      <c r="BH263" s="146">
        <f t="shared" si="123"/>
        <v>21140.542666666668</v>
      </c>
      <c r="BI263" s="147">
        <f t="shared" si="127"/>
        <v>507373.02400000003</v>
      </c>
      <c r="BJ263" s="40">
        <f t="shared" si="128"/>
        <v>126843.25600000001</v>
      </c>
      <c r="BK263" s="38">
        <f t="shared" si="105"/>
        <v>0.8</v>
      </c>
      <c r="BL263" s="39">
        <f t="shared" si="129"/>
        <v>0.2</v>
      </c>
      <c r="BM263" s="150">
        <f t="shared" si="130"/>
        <v>105702.71333333335</v>
      </c>
    </row>
    <row r="264" spans="1:65" ht="12.75">
      <c r="A264" s="3"/>
      <c r="B264" s="3" t="s">
        <v>408</v>
      </c>
      <c r="C264" s="2" t="s">
        <v>271</v>
      </c>
      <c r="D264" s="3" t="s">
        <v>343</v>
      </c>
      <c r="E264" s="6">
        <v>125715</v>
      </c>
      <c r="F264" s="5">
        <v>6.325975555801784</v>
      </c>
      <c r="G264" s="26">
        <v>138</v>
      </c>
      <c r="H264" s="6">
        <v>1500</v>
      </c>
      <c r="I264" s="21">
        <v>80</v>
      </c>
      <c r="K264" s="12">
        <f t="shared" si="106"/>
        <v>0.24345543491230162</v>
      </c>
      <c r="L264" s="12">
        <f t="shared" si="107"/>
        <v>0.2152646859961023</v>
      </c>
      <c r="M264" s="12">
        <f t="shared" si="108"/>
        <v>0.21850216760132044</v>
      </c>
      <c r="N264" s="12">
        <f t="shared" si="109"/>
        <v>0.14906733484468837</v>
      </c>
      <c r="O264" s="12">
        <f t="shared" si="110"/>
        <v>0.09904148271884819</v>
      </c>
      <c r="P264" s="12">
        <f t="shared" si="111"/>
        <v>0.04742473054130374</v>
      </c>
      <c r="Q264" s="12">
        <f t="shared" si="112"/>
        <v>0.02586008034045261</v>
      </c>
      <c r="R264" s="12">
        <f t="shared" si="113"/>
        <v>0.001384083044982699</v>
      </c>
      <c r="S264" s="6">
        <v>30606</v>
      </c>
      <c r="T264" s="6">
        <v>27062</v>
      </c>
      <c r="U264" s="6">
        <v>27469</v>
      </c>
      <c r="V264" s="6">
        <v>18740</v>
      </c>
      <c r="W264" s="6">
        <v>12451</v>
      </c>
      <c r="X264" s="6">
        <v>5962</v>
      </c>
      <c r="Y264" s="6">
        <v>3251</v>
      </c>
      <c r="Z264" s="6">
        <v>174</v>
      </c>
      <c r="AA264" s="6">
        <v>125715</v>
      </c>
      <c r="AC264" s="6">
        <v>65</v>
      </c>
      <c r="AD264" s="6">
        <v>4</v>
      </c>
      <c r="AE264" s="6">
        <v>37</v>
      </c>
      <c r="AF264" s="6">
        <v>-18</v>
      </c>
      <c r="AG264" s="6">
        <v>5</v>
      </c>
      <c r="AH264" s="6">
        <v>23</v>
      </c>
      <c r="AI264" s="6">
        <v>20</v>
      </c>
      <c r="AJ264" s="6">
        <v>2</v>
      </c>
      <c r="AK264" s="6">
        <f t="shared" si="124"/>
        <v>138</v>
      </c>
      <c r="AL264" s="6"/>
      <c r="AM264">
        <v>14</v>
      </c>
      <c r="AN264">
        <v>-58</v>
      </c>
      <c r="AO264">
        <v>-15</v>
      </c>
      <c r="AP264">
        <v>-34</v>
      </c>
      <c r="AQ264">
        <v>-8</v>
      </c>
      <c r="AR264">
        <v>-3</v>
      </c>
      <c r="AS264">
        <v>8</v>
      </c>
      <c r="AT264">
        <v>-1</v>
      </c>
      <c r="AU264">
        <f t="shared" si="125"/>
        <v>-97</v>
      </c>
      <c r="AV264">
        <f t="shared" si="114"/>
        <v>-14</v>
      </c>
      <c r="AW264">
        <f t="shared" si="115"/>
        <v>58</v>
      </c>
      <c r="AX264">
        <f t="shared" si="116"/>
        <v>15</v>
      </c>
      <c r="AY264">
        <f t="shared" si="117"/>
        <v>34</v>
      </c>
      <c r="AZ264">
        <f t="shared" si="118"/>
        <v>8</v>
      </c>
      <c r="BA264">
        <f t="shared" si="119"/>
        <v>3</v>
      </c>
      <c r="BB264">
        <f t="shared" si="120"/>
        <v>-8</v>
      </c>
      <c r="BC264">
        <f t="shared" si="121"/>
        <v>1</v>
      </c>
      <c r="BD264">
        <f t="shared" si="122"/>
        <v>97</v>
      </c>
      <c r="BF264" s="13">
        <f t="shared" si="126"/>
        <v>235</v>
      </c>
      <c r="BG264" s="145">
        <v>322225.3666666667</v>
      </c>
      <c r="BH264" s="146" t="str">
        <f t="shared" si="123"/>
        <v>0</v>
      </c>
      <c r="BI264" s="147">
        <f t="shared" si="127"/>
        <v>1933352.2000000002</v>
      </c>
      <c r="BJ264" s="40">
        <f t="shared" si="128"/>
        <v>0</v>
      </c>
      <c r="BK264" s="38" t="str">
        <f t="shared" si="105"/>
        <v>100%</v>
      </c>
      <c r="BL264" s="39" t="str">
        <f t="shared" si="129"/>
        <v>0%</v>
      </c>
      <c r="BM264" s="150">
        <f t="shared" si="130"/>
        <v>322225.3666666667</v>
      </c>
    </row>
    <row r="265" spans="1:65" ht="12.75">
      <c r="A265" s="3"/>
      <c r="B265" s="3" t="s">
        <v>435</v>
      </c>
      <c r="C265" s="2" t="s">
        <v>272</v>
      </c>
      <c r="D265" s="3" t="s">
        <v>342</v>
      </c>
      <c r="E265" s="6">
        <v>82481</v>
      </c>
      <c r="F265" s="5">
        <v>5.575075723721684</v>
      </c>
      <c r="G265" s="26">
        <v>442</v>
      </c>
      <c r="H265" s="6">
        <v>1051</v>
      </c>
      <c r="I265" s="21">
        <v>220</v>
      </c>
      <c r="K265" s="12">
        <f t="shared" si="106"/>
        <v>0.43005055709799833</v>
      </c>
      <c r="L265" s="12">
        <f t="shared" si="107"/>
        <v>0.18258750500115178</v>
      </c>
      <c r="M265" s="12">
        <f t="shared" si="108"/>
        <v>0.17678010693371807</v>
      </c>
      <c r="N265" s="12">
        <f t="shared" si="109"/>
        <v>0.1090796668323614</v>
      </c>
      <c r="O265" s="12">
        <f t="shared" si="110"/>
        <v>0.060959493701579756</v>
      </c>
      <c r="P265" s="12">
        <f t="shared" si="111"/>
        <v>0.024781464822201477</v>
      </c>
      <c r="Q265" s="12">
        <f t="shared" si="112"/>
        <v>0.01447606115347777</v>
      </c>
      <c r="R265" s="12">
        <f t="shared" si="113"/>
        <v>0.001285144457511427</v>
      </c>
      <c r="S265" s="6">
        <v>35471</v>
      </c>
      <c r="T265" s="6">
        <v>15060</v>
      </c>
      <c r="U265" s="6">
        <v>14581</v>
      </c>
      <c r="V265" s="6">
        <v>8997</v>
      </c>
      <c r="W265" s="6">
        <v>5028</v>
      </c>
      <c r="X265" s="6">
        <v>2044</v>
      </c>
      <c r="Y265" s="6">
        <v>1194</v>
      </c>
      <c r="Z265" s="6">
        <v>106</v>
      </c>
      <c r="AA265" s="6">
        <v>82481</v>
      </c>
      <c r="AC265" s="6">
        <v>-38</v>
      </c>
      <c r="AD265" s="6">
        <v>172</v>
      </c>
      <c r="AE265" s="6">
        <v>157</v>
      </c>
      <c r="AF265" s="6">
        <v>64</v>
      </c>
      <c r="AG265" s="6">
        <v>28</v>
      </c>
      <c r="AH265" s="6">
        <v>33</v>
      </c>
      <c r="AI265" s="6">
        <v>24</v>
      </c>
      <c r="AJ265" s="6">
        <v>2</v>
      </c>
      <c r="AK265" s="6">
        <f t="shared" si="124"/>
        <v>442</v>
      </c>
      <c r="AL265" s="6"/>
      <c r="AM265">
        <v>-130</v>
      </c>
      <c r="AN265">
        <v>-45</v>
      </c>
      <c r="AO265">
        <v>34</v>
      </c>
      <c r="AP265">
        <v>6</v>
      </c>
      <c r="AQ265">
        <v>-8</v>
      </c>
      <c r="AR265">
        <v>2</v>
      </c>
      <c r="AS265">
        <v>-7</v>
      </c>
      <c r="AT265">
        <v>3</v>
      </c>
      <c r="AU265">
        <f t="shared" si="125"/>
        <v>-145</v>
      </c>
      <c r="AV265">
        <f t="shared" si="114"/>
        <v>130</v>
      </c>
      <c r="AW265">
        <f t="shared" si="115"/>
        <v>45</v>
      </c>
      <c r="AX265">
        <f t="shared" si="116"/>
        <v>-34</v>
      </c>
      <c r="AY265">
        <f t="shared" si="117"/>
        <v>-6</v>
      </c>
      <c r="AZ265">
        <f t="shared" si="118"/>
        <v>8</v>
      </c>
      <c r="BA265">
        <f t="shared" si="119"/>
        <v>-2</v>
      </c>
      <c r="BB265">
        <f t="shared" si="120"/>
        <v>7</v>
      </c>
      <c r="BC265">
        <f t="shared" si="121"/>
        <v>-3</v>
      </c>
      <c r="BD265">
        <f t="shared" si="122"/>
        <v>145</v>
      </c>
      <c r="BF265" s="13">
        <f t="shared" si="126"/>
        <v>587</v>
      </c>
      <c r="BG265" s="145">
        <v>771262.0066666668</v>
      </c>
      <c r="BH265" s="146" t="str">
        <f t="shared" si="123"/>
        <v>0</v>
      </c>
      <c r="BI265" s="147">
        <f t="shared" si="127"/>
        <v>4627572.040000001</v>
      </c>
      <c r="BJ265" s="40">
        <f t="shared" si="128"/>
        <v>0</v>
      </c>
      <c r="BK265" s="38" t="str">
        <f t="shared" si="105"/>
        <v>100%</v>
      </c>
      <c r="BL265" s="39" t="str">
        <f t="shared" si="129"/>
        <v>0%</v>
      </c>
      <c r="BM265" s="150">
        <f t="shared" si="130"/>
        <v>771262.0066666668</v>
      </c>
    </row>
    <row r="266" spans="1:65" ht="12.75">
      <c r="A266" s="3"/>
      <c r="B266" s="3" t="s">
        <v>421</v>
      </c>
      <c r="C266" s="2" t="s">
        <v>273</v>
      </c>
      <c r="D266" s="3" t="s">
        <v>346</v>
      </c>
      <c r="E266" s="6">
        <v>112785</v>
      </c>
      <c r="F266" s="5">
        <v>3.735356657603739</v>
      </c>
      <c r="G266" s="26">
        <v>375</v>
      </c>
      <c r="H266" s="6">
        <v>1558</v>
      </c>
      <c r="I266" s="21">
        <v>160</v>
      </c>
      <c r="K266" s="12">
        <f t="shared" si="106"/>
        <v>0.6124484638914749</v>
      </c>
      <c r="L266" s="12">
        <f t="shared" si="107"/>
        <v>0.20071818060912355</v>
      </c>
      <c r="M266" s="12">
        <f t="shared" si="108"/>
        <v>0.1272686970785122</v>
      </c>
      <c r="N266" s="12">
        <f t="shared" si="109"/>
        <v>0.0395442656381611</v>
      </c>
      <c r="O266" s="12">
        <f t="shared" si="110"/>
        <v>0.014691669991576894</v>
      </c>
      <c r="P266" s="12">
        <f t="shared" si="111"/>
        <v>0.0040253579820011525</v>
      </c>
      <c r="Q266" s="12">
        <f t="shared" si="112"/>
        <v>0.0009221084364055504</v>
      </c>
      <c r="R266" s="12">
        <f t="shared" si="113"/>
        <v>0.00038125637274460256</v>
      </c>
      <c r="S266" s="6">
        <v>69075</v>
      </c>
      <c r="T266" s="6">
        <v>22638</v>
      </c>
      <c r="U266" s="6">
        <v>14354</v>
      </c>
      <c r="V266" s="6">
        <v>4460</v>
      </c>
      <c r="W266" s="6">
        <v>1657</v>
      </c>
      <c r="X266" s="6">
        <v>454</v>
      </c>
      <c r="Y266" s="6">
        <v>104</v>
      </c>
      <c r="Z266" s="6">
        <v>43</v>
      </c>
      <c r="AA266" s="6">
        <v>112785</v>
      </c>
      <c r="AC266" s="6">
        <v>92</v>
      </c>
      <c r="AD266" s="6">
        <v>160</v>
      </c>
      <c r="AE266" s="6">
        <v>97</v>
      </c>
      <c r="AF266" s="6">
        <v>24</v>
      </c>
      <c r="AG266" s="6">
        <v>3</v>
      </c>
      <c r="AH266" s="6">
        <v>1</v>
      </c>
      <c r="AI266" s="6">
        <v>-1</v>
      </c>
      <c r="AJ266" s="6">
        <v>-1</v>
      </c>
      <c r="AK266" s="6">
        <f t="shared" si="124"/>
        <v>375</v>
      </c>
      <c r="AL266" s="6"/>
      <c r="AM266">
        <v>-520</v>
      </c>
      <c r="AN266">
        <v>-69</v>
      </c>
      <c r="AO266">
        <v>-43</v>
      </c>
      <c r="AP266">
        <v>-10</v>
      </c>
      <c r="AQ266">
        <v>-11</v>
      </c>
      <c r="AR266">
        <v>-1</v>
      </c>
      <c r="AS266">
        <v>-2</v>
      </c>
      <c r="AT266">
        <v>-2</v>
      </c>
      <c r="AU266">
        <f t="shared" si="125"/>
        <v>-658</v>
      </c>
      <c r="AV266">
        <f t="shared" si="114"/>
        <v>520</v>
      </c>
      <c r="AW266">
        <f t="shared" si="115"/>
        <v>69</v>
      </c>
      <c r="AX266">
        <f t="shared" si="116"/>
        <v>43</v>
      </c>
      <c r="AY266">
        <f t="shared" si="117"/>
        <v>10</v>
      </c>
      <c r="AZ266">
        <f t="shared" si="118"/>
        <v>11</v>
      </c>
      <c r="BA266">
        <f t="shared" si="119"/>
        <v>1</v>
      </c>
      <c r="BB266">
        <f t="shared" si="120"/>
        <v>2</v>
      </c>
      <c r="BC266">
        <f t="shared" si="121"/>
        <v>2</v>
      </c>
      <c r="BD266">
        <f t="shared" si="122"/>
        <v>658</v>
      </c>
      <c r="BF266" s="13">
        <f t="shared" si="126"/>
        <v>1033</v>
      </c>
      <c r="BG266" s="145">
        <v>1105640.7866666664</v>
      </c>
      <c r="BH266" s="146" t="str">
        <f t="shared" si="123"/>
        <v>0</v>
      </c>
      <c r="BI266" s="147">
        <f t="shared" si="127"/>
        <v>6633844.719999999</v>
      </c>
      <c r="BJ266" s="40">
        <f t="shared" si="128"/>
        <v>0</v>
      </c>
      <c r="BK266" s="38" t="str">
        <f t="shared" si="105"/>
        <v>100%</v>
      </c>
      <c r="BL266" s="39" t="str">
        <f t="shared" si="129"/>
        <v>0%</v>
      </c>
      <c r="BM266" s="150">
        <f t="shared" si="130"/>
        <v>1105640.7866666664</v>
      </c>
    </row>
    <row r="267" spans="1:65" ht="12.75">
      <c r="A267" s="3" t="s">
        <v>440</v>
      </c>
      <c r="B267" s="3" t="s">
        <v>421</v>
      </c>
      <c r="C267" s="2" t="s">
        <v>274</v>
      </c>
      <c r="D267" s="3" t="s">
        <v>346</v>
      </c>
      <c r="E267" s="6">
        <v>53976</v>
      </c>
      <c r="F267" s="5">
        <v>9.836981043590121</v>
      </c>
      <c r="G267" s="26">
        <v>167</v>
      </c>
      <c r="H267" s="6">
        <v>792</v>
      </c>
      <c r="I267" s="21">
        <v>80</v>
      </c>
      <c r="K267" s="12">
        <f t="shared" si="106"/>
        <v>0.05976730398695717</v>
      </c>
      <c r="L267" s="12">
        <f t="shared" si="107"/>
        <v>0.13728323699421965</v>
      </c>
      <c r="M267" s="12">
        <f t="shared" si="108"/>
        <v>0.2829035126722988</v>
      </c>
      <c r="N267" s="12">
        <f t="shared" si="109"/>
        <v>0.1680746998666074</v>
      </c>
      <c r="O267" s="12">
        <f t="shared" si="110"/>
        <v>0.15823699421965318</v>
      </c>
      <c r="P267" s="12">
        <f t="shared" si="111"/>
        <v>0.09257818289610197</v>
      </c>
      <c r="Q267" s="12">
        <f t="shared" si="112"/>
        <v>0.08642730102267675</v>
      </c>
      <c r="R267" s="12">
        <f t="shared" si="113"/>
        <v>0.014728768341485104</v>
      </c>
      <c r="S267" s="6">
        <v>3226</v>
      </c>
      <c r="T267" s="6">
        <v>7410</v>
      </c>
      <c r="U267" s="6">
        <v>15270</v>
      </c>
      <c r="V267" s="6">
        <v>9072</v>
      </c>
      <c r="W267" s="6">
        <v>8541</v>
      </c>
      <c r="X267" s="6">
        <v>4997</v>
      </c>
      <c r="Y267" s="6">
        <v>4665</v>
      </c>
      <c r="Z267" s="6">
        <v>795</v>
      </c>
      <c r="AA267" s="6">
        <v>53976</v>
      </c>
      <c r="AC267" s="6">
        <v>30</v>
      </c>
      <c r="AD267" s="6">
        <v>27</v>
      </c>
      <c r="AE267" s="6">
        <v>41</v>
      </c>
      <c r="AF267" s="6">
        <v>24</v>
      </c>
      <c r="AG267" s="6">
        <v>7</v>
      </c>
      <c r="AH267" s="6">
        <v>10</v>
      </c>
      <c r="AI267" s="6">
        <v>11</v>
      </c>
      <c r="AJ267" s="6">
        <v>17</v>
      </c>
      <c r="AK267" s="6">
        <f t="shared" si="124"/>
        <v>167</v>
      </c>
      <c r="AL267" s="6"/>
      <c r="AM267">
        <v>-1</v>
      </c>
      <c r="AN267">
        <v>14</v>
      </c>
      <c r="AO267">
        <v>5</v>
      </c>
      <c r="AP267">
        <v>9</v>
      </c>
      <c r="AQ267">
        <v>-13</v>
      </c>
      <c r="AR267">
        <v>2</v>
      </c>
      <c r="AS267">
        <v>-9</v>
      </c>
      <c r="AT267">
        <v>-4</v>
      </c>
      <c r="AU267">
        <f t="shared" si="125"/>
        <v>3</v>
      </c>
      <c r="AV267">
        <f t="shared" si="114"/>
        <v>1</v>
      </c>
      <c r="AW267">
        <f t="shared" si="115"/>
        <v>-14</v>
      </c>
      <c r="AX267">
        <f t="shared" si="116"/>
        <v>-5</v>
      </c>
      <c r="AY267">
        <f t="shared" si="117"/>
        <v>-9</v>
      </c>
      <c r="AZ267">
        <f t="shared" si="118"/>
        <v>13</v>
      </c>
      <c r="BA267">
        <f t="shared" si="119"/>
        <v>-2</v>
      </c>
      <c r="BB267">
        <f t="shared" si="120"/>
        <v>9</v>
      </c>
      <c r="BC267">
        <f t="shared" si="121"/>
        <v>4</v>
      </c>
      <c r="BD267">
        <f t="shared" si="122"/>
        <v>-3</v>
      </c>
      <c r="BF267" s="13">
        <f t="shared" si="126"/>
        <v>164</v>
      </c>
      <c r="BG267" s="145">
        <v>217737.99466666667</v>
      </c>
      <c r="BH267" s="146">
        <f t="shared" si="123"/>
        <v>54434.49866666667</v>
      </c>
      <c r="BI267" s="147">
        <f t="shared" si="127"/>
        <v>1306427.9679999999</v>
      </c>
      <c r="BJ267" s="40">
        <f t="shared" si="128"/>
        <v>326606.99199999997</v>
      </c>
      <c r="BK267" s="38">
        <f t="shared" si="105"/>
        <v>0.8</v>
      </c>
      <c r="BL267" s="39">
        <f t="shared" si="129"/>
        <v>0.2</v>
      </c>
      <c r="BM267" s="150">
        <f t="shared" si="130"/>
        <v>272172.49333333335</v>
      </c>
    </row>
    <row r="268" spans="1:65" ht="12.75">
      <c r="A268" s="3" t="s">
        <v>430</v>
      </c>
      <c r="B268" s="3" t="s">
        <v>420</v>
      </c>
      <c r="C268" s="2" t="s">
        <v>275</v>
      </c>
      <c r="D268" s="3" t="s">
        <v>345</v>
      </c>
      <c r="E268" s="6">
        <v>49597</v>
      </c>
      <c r="F268" s="5">
        <v>7.93523286390372</v>
      </c>
      <c r="G268" s="26">
        <v>309</v>
      </c>
      <c r="H268" s="6">
        <v>560</v>
      </c>
      <c r="I268" s="21">
        <v>120</v>
      </c>
      <c r="K268" s="12">
        <f t="shared" si="106"/>
        <v>0.14168195656995383</v>
      </c>
      <c r="L268" s="12">
        <f t="shared" si="107"/>
        <v>0.23396576405831</v>
      </c>
      <c r="M268" s="12">
        <f t="shared" si="108"/>
        <v>0.2264451478920096</v>
      </c>
      <c r="N268" s="12">
        <f t="shared" si="109"/>
        <v>0.1504728108554953</v>
      </c>
      <c r="O268" s="12">
        <f t="shared" si="110"/>
        <v>0.12077343387704902</v>
      </c>
      <c r="P268" s="12">
        <f t="shared" si="111"/>
        <v>0.07274633546383853</v>
      </c>
      <c r="Q268" s="12">
        <f t="shared" si="112"/>
        <v>0.04923684900296389</v>
      </c>
      <c r="R268" s="12">
        <f t="shared" si="113"/>
        <v>0.004677702280379861</v>
      </c>
      <c r="S268" s="6">
        <v>7027</v>
      </c>
      <c r="T268" s="6">
        <v>11604</v>
      </c>
      <c r="U268" s="6">
        <v>11231</v>
      </c>
      <c r="V268" s="6">
        <v>7463</v>
      </c>
      <c r="W268" s="6">
        <v>5990</v>
      </c>
      <c r="X268" s="6">
        <v>3608</v>
      </c>
      <c r="Y268" s="6">
        <v>2442</v>
      </c>
      <c r="Z268" s="6">
        <v>232</v>
      </c>
      <c r="AA268" s="6">
        <v>49597</v>
      </c>
      <c r="AC268" s="6">
        <v>61</v>
      </c>
      <c r="AD268" s="6">
        <v>112</v>
      </c>
      <c r="AE268" s="6">
        <v>53</v>
      </c>
      <c r="AF268" s="6">
        <v>42</v>
      </c>
      <c r="AG268" s="6">
        <v>35</v>
      </c>
      <c r="AH268" s="6">
        <v>16</v>
      </c>
      <c r="AI268" s="6">
        <v>-9</v>
      </c>
      <c r="AJ268" s="6">
        <v>-1</v>
      </c>
      <c r="AK268" s="6">
        <f t="shared" si="124"/>
        <v>309</v>
      </c>
      <c r="AL268" s="6"/>
      <c r="AM268">
        <v>-2</v>
      </c>
      <c r="AN268">
        <v>-8</v>
      </c>
      <c r="AO268">
        <v>-22</v>
      </c>
      <c r="AP268">
        <v>-9</v>
      </c>
      <c r="AQ268">
        <v>7</v>
      </c>
      <c r="AR268">
        <v>0</v>
      </c>
      <c r="AS268">
        <v>-5</v>
      </c>
      <c r="AT268">
        <v>-1</v>
      </c>
      <c r="AU268">
        <f t="shared" si="125"/>
        <v>-40</v>
      </c>
      <c r="AV268">
        <f t="shared" si="114"/>
        <v>2</v>
      </c>
      <c r="AW268">
        <f t="shared" si="115"/>
        <v>8</v>
      </c>
      <c r="AX268">
        <f t="shared" si="116"/>
        <v>22</v>
      </c>
      <c r="AY268">
        <f t="shared" si="117"/>
        <v>9</v>
      </c>
      <c r="AZ268">
        <f t="shared" si="118"/>
        <v>-7</v>
      </c>
      <c r="BA268">
        <f t="shared" si="119"/>
        <v>0</v>
      </c>
      <c r="BB268">
        <f t="shared" si="120"/>
        <v>5</v>
      </c>
      <c r="BC268">
        <f t="shared" si="121"/>
        <v>1</v>
      </c>
      <c r="BD268">
        <f t="shared" si="122"/>
        <v>40</v>
      </c>
      <c r="BF268" s="13">
        <f t="shared" si="126"/>
        <v>349</v>
      </c>
      <c r="BG268" s="145">
        <v>349634.512</v>
      </c>
      <c r="BH268" s="146">
        <f t="shared" si="123"/>
        <v>87408.628</v>
      </c>
      <c r="BI268" s="147">
        <f t="shared" si="127"/>
        <v>2097807.0719999997</v>
      </c>
      <c r="BJ268" s="40">
        <f t="shared" si="128"/>
        <v>524451.7679999999</v>
      </c>
      <c r="BK268" s="38">
        <f t="shared" si="105"/>
        <v>0.8</v>
      </c>
      <c r="BL268" s="39">
        <f t="shared" si="129"/>
        <v>0.2</v>
      </c>
      <c r="BM268" s="150">
        <f t="shared" si="130"/>
        <v>437043.14</v>
      </c>
    </row>
    <row r="269" spans="1:65" ht="12.75">
      <c r="A269" s="3" t="s">
        <v>414</v>
      </c>
      <c r="B269" s="3" t="s">
        <v>415</v>
      </c>
      <c r="C269" s="2" t="s">
        <v>276</v>
      </c>
      <c r="D269" s="3" t="s">
        <v>339</v>
      </c>
      <c r="E269" s="6">
        <v>57932</v>
      </c>
      <c r="F269" s="5">
        <v>7.779588899002943</v>
      </c>
      <c r="G269" s="26">
        <v>304</v>
      </c>
      <c r="H269" s="6">
        <v>750</v>
      </c>
      <c r="I269" s="21">
        <v>90</v>
      </c>
      <c r="K269" s="12">
        <f t="shared" si="106"/>
        <v>0.1328454049575364</v>
      </c>
      <c r="L269" s="12">
        <f t="shared" si="107"/>
        <v>0.248135745356625</v>
      </c>
      <c r="M269" s="12">
        <f t="shared" si="108"/>
        <v>0.19673064972726645</v>
      </c>
      <c r="N269" s="12">
        <f t="shared" si="109"/>
        <v>0.1859421390595871</v>
      </c>
      <c r="O269" s="12">
        <f t="shared" si="110"/>
        <v>0.1295656977145619</v>
      </c>
      <c r="P269" s="12">
        <f t="shared" si="111"/>
        <v>0.0669750742249534</v>
      </c>
      <c r="Q269" s="12">
        <f t="shared" si="112"/>
        <v>0.03673272112131464</v>
      </c>
      <c r="R269" s="12">
        <f t="shared" si="113"/>
        <v>0.0030725678381550783</v>
      </c>
      <c r="S269" s="6">
        <v>7696</v>
      </c>
      <c r="T269" s="6">
        <v>14375</v>
      </c>
      <c r="U269" s="6">
        <v>11397</v>
      </c>
      <c r="V269" s="6">
        <v>10772</v>
      </c>
      <c r="W269" s="6">
        <v>7506</v>
      </c>
      <c r="X269" s="6">
        <v>3880</v>
      </c>
      <c r="Y269" s="6">
        <v>2128</v>
      </c>
      <c r="Z269" s="6">
        <v>178</v>
      </c>
      <c r="AA269" s="6">
        <v>57932</v>
      </c>
      <c r="AC269" s="6">
        <v>118</v>
      </c>
      <c r="AD269" s="6">
        <v>56</v>
      </c>
      <c r="AE269" s="6">
        <v>43</v>
      </c>
      <c r="AF269" s="6">
        <v>27</v>
      </c>
      <c r="AG269" s="6">
        <v>26</v>
      </c>
      <c r="AH269" s="6">
        <v>23</v>
      </c>
      <c r="AI269" s="6">
        <v>10</v>
      </c>
      <c r="AJ269" s="6">
        <v>1</v>
      </c>
      <c r="AK269" s="6">
        <f t="shared" si="124"/>
        <v>304</v>
      </c>
      <c r="AL269" s="6"/>
      <c r="AM269">
        <v>16</v>
      </c>
      <c r="AN269">
        <v>35</v>
      </c>
      <c r="AO269">
        <v>32</v>
      </c>
      <c r="AP269">
        <v>8</v>
      </c>
      <c r="AQ269">
        <v>5</v>
      </c>
      <c r="AR269">
        <v>1</v>
      </c>
      <c r="AS269">
        <v>4</v>
      </c>
      <c r="AT269">
        <v>1</v>
      </c>
      <c r="AU269">
        <f t="shared" si="125"/>
        <v>102</v>
      </c>
      <c r="AV269">
        <f t="shared" si="114"/>
        <v>-16</v>
      </c>
      <c r="AW269">
        <f t="shared" si="115"/>
        <v>-35</v>
      </c>
      <c r="AX269">
        <f t="shared" si="116"/>
        <v>-32</v>
      </c>
      <c r="AY269">
        <f t="shared" si="117"/>
        <v>-8</v>
      </c>
      <c r="AZ269">
        <f t="shared" si="118"/>
        <v>-5</v>
      </c>
      <c r="BA269">
        <f t="shared" si="119"/>
        <v>-1</v>
      </c>
      <c r="BB269">
        <f t="shared" si="120"/>
        <v>-4</v>
      </c>
      <c r="BC269">
        <f t="shared" si="121"/>
        <v>-1</v>
      </c>
      <c r="BD269">
        <f t="shared" si="122"/>
        <v>-102</v>
      </c>
      <c r="BF269" s="13">
        <f t="shared" si="126"/>
        <v>202</v>
      </c>
      <c r="BG269" s="145">
        <v>207887.33333333334</v>
      </c>
      <c r="BH269" s="146">
        <f t="shared" si="123"/>
        <v>51971.833333333336</v>
      </c>
      <c r="BI269" s="147">
        <f t="shared" si="127"/>
        <v>1247324</v>
      </c>
      <c r="BJ269" s="40">
        <f t="shared" si="128"/>
        <v>311831</v>
      </c>
      <c r="BK269" s="38">
        <f t="shared" si="105"/>
        <v>0.8</v>
      </c>
      <c r="BL269" s="39">
        <f t="shared" si="129"/>
        <v>0.2</v>
      </c>
      <c r="BM269" s="150">
        <f t="shared" si="130"/>
        <v>259859.1666666667</v>
      </c>
    </row>
    <row r="270" spans="1:65" ht="12.75">
      <c r="A270" s="3"/>
      <c r="B270" s="3" t="s">
        <v>435</v>
      </c>
      <c r="C270" s="2" t="s">
        <v>277</v>
      </c>
      <c r="D270" s="3" t="s">
        <v>342</v>
      </c>
      <c r="E270" s="6">
        <v>124404</v>
      </c>
      <c r="F270" s="5">
        <v>4.526924876620435</v>
      </c>
      <c r="G270" s="26">
        <v>381</v>
      </c>
      <c r="H270" s="6">
        <v>1729</v>
      </c>
      <c r="I270" s="21">
        <v>360</v>
      </c>
      <c r="K270" s="12">
        <f t="shared" si="106"/>
        <v>0.6371338542169062</v>
      </c>
      <c r="L270" s="12">
        <f t="shared" si="107"/>
        <v>0.13256004630076204</v>
      </c>
      <c r="M270" s="12">
        <f t="shared" si="108"/>
        <v>0.12900710588083986</v>
      </c>
      <c r="N270" s="12">
        <f t="shared" si="109"/>
        <v>0.06482910517346709</v>
      </c>
      <c r="O270" s="12">
        <f t="shared" si="110"/>
        <v>0.023206649303880906</v>
      </c>
      <c r="P270" s="12">
        <f t="shared" si="111"/>
        <v>0.007949905147744445</v>
      </c>
      <c r="Q270" s="12">
        <f t="shared" si="112"/>
        <v>0.004790842738175621</v>
      </c>
      <c r="R270" s="12">
        <f t="shared" si="113"/>
        <v>0.0005224912382238513</v>
      </c>
      <c r="S270" s="6">
        <v>79262</v>
      </c>
      <c r="T270" s="6">
        <v>16491</v>
      </c>
      <c r="U270" s="6">
        <v>16049</v>
      </c>
      <c r="V270" s="6">
        <v>8065</v>
      </c>
      <c r="W270" s="6">
        <v>2887</v>
      </c>
      <c r="X270" s="6">
        <v>989</v>
      </c>
      <c r="Y270" s="6">
        <v>596</v>
      </c>
      <c r="Z270" s="6">
        <v>65</v>
      </c>
      <c r="AA270" s="6">
        <v>124404</v>
      </c>
      <c r="AC270" s="6">
        <v>116</v>
      </c>
      <c r="AD270" s="6">
        <v>183</v>
      </c>
      <c r="AE270" s="6">
        <v>33</v>
      </c>
      <c r="AF270" s="6">
        <v>13</v>
      </c>
      <c r="AG270" s="6">
        <v>26</v>
      </c>
      <c r="AH270" s="6">
        <v>6</v>
      </c>
      <c r="AI270" s="6">
        <v>4</v>
      </c>
      <c r="AJ270" s="6">
        <v>0</v>
      </c>
      <c r="AK270" s="6">
        <f t="shared" si="124"/>
        <v>381</v>
      </c>
      <c r="AL270" s="6"/>
      <c r="AM270">
        <v>-84</v>
      </c>
      <c r="AN270">
        <v>-37</v>
      </c>
      <c r="AO270">
        <v>-13</v>
      </c>
      <c r="AP270">
        <v>-11</v>
      </c>
      <c r="AQ270">
        <v>6</v>
      </c>
      <c r="AR270">
        <v>2</v>
      </c>
      <c r="AS270">
        <v>2</v>
      </c>
      <c r="AT270">
        <v>1</v>
      </c>
      <c r="AU270">
        <f t="shared" si="125"/>
        <v>-134</v>
      </c>
      <c r="AV270">
        <f t="shared" si="114"/>
        <v>84</v>
      </c>
      <c r="AW270">
        <f t="shared" si="115"/>
        <v>37</v>
      </c>
      <c r="AX270">
        <f t="shared" si="116"/>
        <v>13</v>
      </c>
      <c r="AY270">
        <f t="shared" si="117"/>
        <v>11</v>
      </c>
      <c r="AZ270">
        <f t="shared" si="118"/>
        <v>-6</v>
      </c>
      <c r="BA270">
        <f t="shared" si="119"/>
        <v>-2</v>
      </c>
      <c r="BB270">
        <f t="shared" si="120"/>
        <v>-2</v>
      </c>
      <c r="BC270">
        <f t="shared" si="121"/>
        <v>-1</v>
      </c>
      <c r="BD270">
        <f t="shared" si="122"/>
        <v>134</v>
      </c>
      <c r="BF270" s="13">
        <f t="shared" si="126"/>
        <v>515</v>
      </c>
      <c r="BG270" s="145">
        <v>576967.3066666666</v>
      </c>
      <c r="BH270" s="146" t="str">
        <f t="shared" si="123"/>
        <v>0</v>
      </c>
      <c r="BI270" s="147">
        <f t="shared" si="127"/>
        <v>3461803.84</v>
      </c>
      <c r="BJ270" s="40">
        <f t="shared" si="128"/>
        <v>0</v>
      </c>
      <c r="BK270" s="38" t="str">
        <f t="shared" si="105"/>
        <v>100%</v>
      </c>
      <c r="BL270" s="39" t="str">
        <f t="shared" si="129"/>
        <v>0%</v>
      </c>
      <c r="BM270" s="150">
        <f t="shared" si="130"/>
        <v>576967.3066666666</v>
      </c>
    </row>
    <row r="271" spans="1:65" ht="12.75">
      <c r="A271" s="3" t="s">
        <v>438</v>
      </c>
      <c r="B271" s="3" t="s">
        <v>406</v>
      </c>
      <c r="C271" s="2" t="s">
        <v>278</v>
      </c>
      <c r="D271" s="3" t="s">
        <v>344</v>
      </c>
      <c r="E271" s="6">
        <v>34821</v>
      </c>
      <c r="F271" s="5">
        <v>11.034990451617066</v>
      </c>
      <c r="G271" s="26">
        <v>56</v>
      </c>
      <c r="H271" s="6">
        <v>298</v>
      </c>
      <c r="I271" s="21">
        <v>80</v>
      </c>
      <c r="K271" s="12">
        <f t="shared" si="106"/>
        <v>0.015536601476120732</v>
      </c>
      <c r="L271" s="12">
        <f t="shared" si="107"/>
        <v>0.05709198472186324</v>
      </c>
      <c r="M271" s="12">
        <f t="shared" si="108"/>
        <v>0.16027684443295712</v>
      </c>
      <c r="N271" s="12">
        <f t="shared" si="109"/>
        <v>0.2677120128657994</v>
      </c>
      <c r="O271" s="12">
        <f t="shared" si="110"/>
        <v>0.1877028230091037</v>
      </c>
      <c r="P271" s="12">
        <f t="shared" si="111"/>
        <v>0.16145429482209012</v>
      </c>
      <c r="Q271" s="12">
        <f t="shared" si="112"/>
        <v>0.13721604778725482</v>
      </c>
      <c r="R271" s="12">
        <f t="shared" si="113"/>
        <v>0.01300939088481089</v>
      </c>
      <c r="S271" s="6">
        <v>541</v>
      </c>
      <c r="T271" s="6">
        <v>1988</v>
      </c>
      <c r="U271" s="6">
        <v>5581</v>
      </c>
      <c r="V271" s="6">
        <v>9322</v>
      </c>
      <c r="W271" s="6">
        <v>6536</v>
      </c>
      <c r="X271" s="6">
        <v>5622</v>
      </c>
      <c r="Y271" s="6">
        <v>4778</v>
      </c>
      <c r="Z271" s="6">
        <v>453</v>
      </c>
      <c r="AA271" s="6">
        <v>34821</v>
      </c>
      <c r="AC271" s="6">
        <v>1</v>
      </c>
      <c r="AD271" s="6">
        <v>5</v>
      </c>
      <c r="AE271" s="6">
        <v>15</v>
      </c>
      <c r="AF271" s="6">
        <v>43</v>
      </c>
      <c r="AG271" s="6">
        <v>2</v>
      </c>
      <c r="AH271" s="6">
        <v>-5</v>
      </c>
      <c r="AI271" s="6">
        <v>-6</v>
      </c>
      <c r="AJ271" s="6">
        <v>1</v>
      </c>
      <c r="AK271" s="6">
        <f t="shared" si="124"/>
        <v>56</v>
      </c>
      <c r="AL271" s="6"/>
      <c r="AM271">
        <v>-9</v>
      </c>
      <c r="AN271">
        <v>6</v>
      </c>
      <c r="AO271">
        <v>0</v>
      </c>
      <c r="AP271">
        <v>2</v>
      </c>
      <c r="AQ271">
        <v>-4</v>
      </c>
      <c r="AR271">
        <v>1</v>
      </c>
      <c r="AS271">
        <v>-2</v>
      </c>
      <c r="AT271">
        <v>-3</v>
      </c>
      <c r="AU271">
        <f t="shared" si="125"/>
        <v>-9</v>
      </c>
      <c r="AV271">
        <f t="shared" si="114"/>
        <v>9</v>
      </c>
      <c r="AW271">
        <f t="shared" si="115"/>
        <v>-6</v>
      </c>
      <c r="AX271">
        <f t="shared" si="116"/>
        <v>0</v>
      </c>
      <c r="AY271">
        <f t="shared" si="117"/>
        <v>-2</v>
      </c>
      <c r="AZ271">
        <f t="shared" si="118"/>
        <v>4</v>
      </c>
      <c r="BA271">
        <f t="shared" si="119"/>
        <v>-1</v>
      </c>
      <c r="BB271">
        <f t="shared" si="120"/>
        <v>2</v>
      </c>
      <c r="BC271">
        <f t="shared" si="121"/>
        <v>3</v>
      </c>
      <c r="BD271">
        <f t="shared" si="122"/>
        <v>9</v>
      </c>
      <c r="BF271" s="13">
        <f t="shared" si="126"/>
        <v>65</v>
      </c>
      <c r="BG271" s="145">
        <v>69338.42133333333</v>
      </c>
      <c r="BH271" s="146">
        <f t="shared" si="123"/>
        <v>17334.605333333333</v>
      </c>
      <c r="BI271" s="147">
        <f t="shared" si="127"/>
        <v>416030.528</v>
      </c>
      <c r="BJ271" s="40">
        <f t="shared" si="128"/>
        <v>104007.632</v>
      </c>
      <c r="BK271" s="38">
        <f t="shared" si="105"/>
        <v>0.8</v>
      </c>
      <c r="BL271" s="39">
        <f t="shared" si="129"/>
        <v>0.2</v>
      </c>
      <c r="BM271" s="150">
        <f t="shared" si="130"/>
        <v>86673.02666666667</v>
      </c>
    </row>
    <row r="272" spans="1:65" ht="12.75">
      <c r="A272" s="3"/>
      <c r="B272" s="3" t="s">
        <v>416</v>
      </c>
      <c r="C272" s="2" t="s">
        <v>279</v>
      </c>
      <c r="D272" s="3" t="s">
        <v>341</v>
      </c>
      <c r="E272" s="6">
        <v>79623</v>
      </c>
      <c r="F272" s="5">
        <v>9.121288986006947</v>
      </c>
      <c r="G272" s="26">
        <v>94</v>
      </c>
      <c r="H272" s="6">
        <v>1006</v>
      </c>
      <c r="I272" s="21">
        <v>110</v>
      </c>
      <c r="K272" s="12">
        <f t="shared" si="106"/>
        <v>0.009256119462969243</v>
      </c>
      <c r="L272" s="12">
        <f t="shared" si="107"/>
        <v>0.08639463471609962</v>
      </c>
      <c r="M272" s="12">
        <f t="shared" si="108"/>
        <v>0.32648857742109694</v>
      </c>
      <c r="N272" s="12">
        <f t="shared" si="109"/>
        <v>0.29369654496816244</v>
      </c>
      <c r="O272" s="12">
        <f t="shared" si="110"/>
        <v>0.15128794443816485</v>
      </c>
      <c r="P272" s="12">
        <f t="shared" si="111"/>
        <v>0.0840963038318074</v>
      </c>
      <c r="Q272" s="12">
        <f t="shared" si="112"/>
        <v>0.04561496050136267</v>
      </c>
      <c r="R272" s="12">
        <f t="shared" si="113"/>
        <v>0.0031649146603368373</v>
      </c>
      <c r="S272" s="6">
        <v>737</v>
      </c>
      <c r="T272" s="6">
        <v>6879</v>
      </c>
      <c r="U272" s="6">
        <v>25996</v>
      </c>
      <c r="V272" s="6">
        <v>23385</v>
      </c>
      <c r="W272" s="6">
        <v>12046</v>
      </c>
      <c r="X272" s="6">
        <v>6696</v>
      </c>
      <c r="Y272" s="6">
        <v>3632</v>
      </c>
      <c r="Z272" s="6">
        <v>252</v>
      </c>
      <c r="AA272" s="6">
        <v>79623</v>
      </c>
      <c r="AC272" s="6">
        <v>1</v>
      </c>
      <c r="AD272" s="6">
        <v>80</v>
      </c>
      <c r="AE272" s="6">
        <v>85</v>
      </c>
      <c r="AF272" s="6">
        <v>-68</v>
      </c>
      <c r="AG272" s="6">
        <v>-7</v>
      </c>
      <c r="AH272" s="6">
        <v>-1</v>
      </c>
      <c r="AI272" s="6">
        <v>1</v>
      </c>
      <c r="AJ272" s="6">
        <v>3</v>
      </c>
      <c r="AK272" s="6">
        <f t="shared" si="124"/>
        <v>94</v>
      </c>
      <c r="AL272" s="6"/>
      <c r="AM272">
        <v>-21</v>
      </c>
      <c r="AN272">
        <v>13</v>
      </c>
      <c r="AO272">
        <v>-127</v>
      </c>
      <c r="AP272">
        <v>-27</v>
      </c>
      <c r="AQ272">
        <v>-14</v>
      </c>
      <c r="AR272">
        <v>1</v>
      </c>
      <c r="AS272">
        <v>6</v>
      </c>
      <c r="AT272">
        <v>1</v>
      </c>
      <c r="AU272">
        <f t="shared" si="125"/>
        <v>-168</v>
      </c>
      <c r="AV272">
        <f t="shared" si="114"/>
        <v>21</v>
      </c>
      <c r="AW272">
        <f t="shared" si="115"/>
        <v>-13</v>
      </c>
      <c r="AX272">
        <f t="shared" si="116"/>
        <v>127</v>
      </c>
      <c r="AY272">
        <f t="shared" si="117"/>
        <v>27</v>
      </c>
      <c r="AZ272">
        <f t="shared" si="118"/>
        <v>14</v>
      </c>
      <c r="BA272">
        <f t="shared" si="119"/>
        <v>-1</v>
      </c>
      <c r="BB272">
        <f t="shared" si="120"/>
        <v>-6</v>
      </c>
      <c r="BC272">
        <f t="shared" si="121"/>
        <v>-1</v>
      </c>
      <c r="BD272">
        <f t="shared" si="122"/>
        <v>168</v>
      </c>
      <c r="BF272" s="13">
        <f t="shared" si="126"/>
        <v>262</v>
      </c>
      <c r="BG272" s="145">
        <v>310231.8666666667</v>
      </c>
      <c r="BH272" s="146" t="str">
        <f t="shared" si="123"/>
        <v>0</v>
      </c>
      <c r="BI272" s="147">
        <f t="shared" si="127"/>
        <v>1861391.2000000002</v>
      </c>
      <c r="BJ272" s="40">
        <f t="shared" si="128"/>
        <v>0</v>
      </c>
      <c r="BK272" s="38" t="str">
        <f t="shared" si="105"/>
        <v>100%</v>
      </c>
      <c r="BL272" s="39" t="str">
        <f t="shared" si="129"/>
        <v>0%</v>
      </c>
      <c r="BM272" s="150">
        <f t="shared" si="130"/>
        <v>310231.8666666667</v>
      </c>
    </row>
    <row r="273" spans="1:65" ht="12.75">
      <c r="A273" s="3" t="s">
        <v>412</v>
      </c>
      <c r="B273" s="3" t="s">
        <v>406</v>
      </c>
      <c r="C273" s="2" t="s">
        <v>280</v>
      </c>
      <c r="D273" s="3" t="s">
        <v>344</v>
      </c>
      <c r="E273" s="6">
        <v>59358</v>
      </c>
      <c r="F273" s="5">
        <v>6.875128870538943</v>
      </c>
      <c r="G273" s="26">
        <v>658</v>
      </c>
      <c r="H273" s="6">
        <v>639</v>
      </c>
      <c r="I273" s="21">
        <v>240</v>
      </c>
      <c r="K273" s="12">
        <f t="shared" si="106"/>
        <v>0.16476296371171537</v>
      </c>
      <c r="L273" s="12">
        <f t="shared" si="107"/>
        <v>0.2553825937531588</v>
      </c>
      <c r="M273" s="12">
        <f t="shared" si="108"/>
        <v>0.26998888102698876</v>
      </c>
      <c r="N273" s="12">
        <f t="shared" si="109"/>
        <v>0.1656726978671788</v>
      </c>
      <c r="O273" s="12">
        <f t="shared" si="110"/>
        <v>0.08433572559722363</v>
      </c>
      <c r="P273" s="12">
        <f t="shared" si="111"/>
        <v>0.038528926176757974</v>
      </c>
      <c r="Q273" s="12">
        <f t="shared" si="112"/>
        <v>0.019458202769635096</v>
      </c>
      <c r="R273" s="12">
        <f t="shared" si="113"/>
        <v>0.0018700090973415547</v>
      </c>
      <c r="S273" s="6">
        <v>9780</v>
      </c>
      <c r="T273" s="6">
        <v>15159</v>
      </c>
      <c r="U273" s="6">
        <v>16026</v>
      </c>
      <c r="V273" s="6">
        <v>9834</v>
      </c>
      <c r="W273" s="6">
        <v>5006</v>
      </c>
      <c r="X273" s="6">
        <v>2287</v>
      </c>
      <c r="Y273" s="6">
        <v>1155</v>
      </c>
      <c r="Z273" s="6">
        <v>111</v>
      </c>
      <c r="AA273" s="6">
        <v>59358</v>
      </c>
      <c r="AC273" s="6">
        <v>54</v>
      </c>
      <c r="AD273" s="6">
        <v>284</v>
      </c>
      <c r="AE273" s="6">
        <v>57</v>
      </c>
      <c r="AF273" s="6">
        <v>201</v>
      </c>
      <c r="AG273" s="6">
        <v>40</v>
      </c>
      <c r="AH273" s="6">
        <v>24</v>
      </c>
      <c r="AI273" s="6">
        <v>1</v>
      </c>
      <c r="AJ273" s="6">
        <v>-3</v>
      </c>
      <c r="AK273" s="6">
        <f t="shared" si="124"/>
        <v>658</v>
      </c>
      <c r="AL273" s="6"/>
      <c r="AM273">
        <v>-6</v>
      </c>
      <c r="AN273">
        <v>-48</v>
      </c>
      <c r="AO273">
        <v>6</v>
      </c>
      <c r="AP273">
        <v>-23</v>
      </c>
      <c r="AQ273">
        <v>-3</v>
      </c>
      <c r="AR273">
        <v>5</v>
      </c>
      <c r="AS273">
        <v>-2</v>
      </c>
      <c r="AT273">
        <v>-2</v>
      </c>
      <c r="AU273">
        <f t="shared" si="125"/>
        <v>-73</v>
      </c>
      <c r="AV273">
        <f t="shared" si="114"/>
        <v>6</v>
      </c>
      <c r="AW273">
        <f t="shared" si="115"/>
        <v>48</v>
      </c>
      <c r="AX273">
        <f t="shared" si="116"/>
        <v>-6</v>
      </c>
      <c r="AY273">
        <f t="shared" si="117"/>
        <v>23</v>
      </c>
      <c r="AZ273">
        <f t="shared" si="118"/>
        <v>3</v>
      </c>
      <c r="BA273">
        <f t="shared" si="119"/>
        <v>-5</v>
      </c>
      <c r="BB273">
        <f t="shared" si="120"/>
        <v>2</v>
      </c>
      <c r="BC273">
        <f t="shared" si="121"/>
        <v>2</v>
      </c>
      <c r="BD273">
        <f t="shared" si="122"/>
        <v>73</v>
      </c>
      <c r="BF273" s="13">
        <f t="shared" si="126"/>
        <v>731</v>
      </c>
      <c r="BG273" s="145">
        <v>749034.0533333335</v>
      </c>
      <c r="BH273" s="146">
        <f t="shared" si="123"/>
        <v>187258.51333333337</v>
      </c>
      <c r="BI273" s="147">
        <f t="shared" si="127"/>
        <v>4494204.32</v>
      </c>
      <c r="BJ273" s="40">
        <f t="shared" si="128"/>
        <v>1123551.08</v>
      </c>
      <c r="BK273" s="38">
        <f aca="true" t="shared" si="131" ref="BK273:BK330">IF(A273="","100%",80%)</f>
        <v>0.8</v>
      </c>
      <c r="BL273" s="39">
        <f t="shared" si="129"/>
        <v>0.2</v>
      </c>
      <c r="BM273" s="150">
        <f t="shared" si="130"/>
        <v>936292.5666666669</v>
      </c>
    </row>
    <row r="274" spans="1:65" ht="12.75">
      <c r="A274" s="3"/>
      <c r="B274" s="3" t="s">
        <v>420</v>
      </c>
      <c r="C274" s="2" t="s">
        <v>281</v>
      </c>
      <c r="D274" s="3" t="s">
        <v>345</v>
      </c>
      <c r="E274" s="6">
        <v>89631</v>
      </c>
      <c r="F274" s="5">
        <v>6.452846973038624</v>
      </c>
      <c r="G274" s="26">
        <v>1145</v>
      </c>
      <c r="H274" s="6">
        <v>519</v>
      </c>
      <c r="I274" s="21">
        <v>590</v>
      </c>
      <c r="K274" s="12">
        <f t="shared" si="106"/>
        <v>0.1559058807778559</v>
      </c>
      <c r="L274" s="12">
        <f t="shared" si="107"/>
        <v>0.2912496792404414</v>
      </c>
      <c r="M274" s="12">
        <f t="shared" si="108"/>
        <v>0.2515647488034274</v>
      </c>
      <c r="N274" s="12">
        <f t="shared" si="109"/>
        <v>0.16688422532382768</v>
      </c>
      <c r="O274" s="12">
        <f t="shared" si="110"/>
        <v>0.08711271769811783</v>
      </c>
      <c r="P274" s="12">
        <f t="shared" si="111"/>
        <v>0.03289040622106191</v>
      </c>
      <c r="Q274" s="12">
        <f t="shared" si="112"/>
        <v>0.013734087536678158</v>
      </c>
      <c r="R274" s="12">
        <f t="shared" si="113"/>
        <v>0.0006582543985897736</v>
      </c>
      <c r="S274" s="6">
        <v>13974</v>
      </c>
      <c r="T274" s="6">
        <v>26105</v>
      </c>
      <c r="U274" s="6">
        <v>22548</v>
      </c>
      <c r="V274" s="6">
        <v>14958</v>
      </c>
      <c r="W274" s="6">
        <v>7808</v>
      </c>
      <c r="X274" s="6">
        <v>2948</v>
      </c>
      <c r="Y274" s="6">
        <v>1231</v>
      </c>
      <c r="Z274" s="6">
        <v>59</v>
      </c>
      <c r="AA274" s="6">
        <v>89631</v>
      </c>
      <c r="AC274" s="6">
        <v>182</v>
      </c>
      <c r="AD274" s="6">
        <v>199</v>
      </c>
      <c r="AE274" s="6">
        <v>316</v>
      </c>
      <c r="AF274" s="6">
        <v>302</v>
      </c>
      <c r="AG274" s="6">
        <v>91</v>
      </c>
      <c r="AH274" s="6">
        <v>48</v>
      </c>
      <c r="AI274" s="6">
        <v>7</v>
      </c>
      <c r="AJ274" s="6">
        <v>0</v>
      </c>
      <c r="AK274" s="6">
        <f t="shared" si="124"/>
        <v>1145</v>
      </c>
      <c r="AL274" s="6"/>
      <c r="AM274">
        <v>0</v>
      </c>
      <c r="AN274">
        <v>11</v>
      </c>
      <c r="AO274">
        <v>16</v>
      </c>
      <c r="AP274">
        <v>7</v>
      </c>
      <c r="AQ274">
        <v>-1</v>
      </c>
      <c r="AR274">
        <v>3</v>
      </c>
      <c r="AS274">
        <v>6</v>
      </c>
      <c r="AT274">
        <v>0</v>
      </c>
      <c r="AU274">
        <f t="shared" si="125"/>
        <v>42</v>
      </c>
      <c r="AV274">
        <f t="shared" si="114"/>
        <v>0</v>
      </c>
      <c r="AW274">
        <f t="shared" si="115"/>
        <v>-11</v>
      </c>
      <c r="AX274">
        <f t="shared" si="116"/>
        <v>-16</v>
      </c>
      <c r="AY274">
        <f t="shared" si="117"/>
        <v>-7</v>
      </c>
      <c r="AZ274">
        <f t="shared" si="118"/>
        <v>1</v>
      </c>
      <c r="BA274">
        <f t="shared" si="119"/>
        <v>-3</v>
      </c>
      <c r="BB274">
        <f t="shared" si="120"/>
        <v>-6</v>
      </c>
      <c r="BC274">
        <f t="shared" si="121"/>
        <v>0</v>
      </c>
      <c r="BD274">
        <f t="shared" si="122"/>
        <v>-42</v>
      </c>
      <c r="BF274" s="13">
        <f t="shared" si="126"/>
        <v>1103</v>
      </c>
      <c r="BG274" s="145">
        <v>1451213.5</v>
      </c>
      <c r="BH274" s="146" t="str">
        <f t="shared" si="123"/>
        <v>0</v>
      </c>
      <c r="BI274" s="147">
        <f t="shared" si="127"/>
        <v>8707281</v>
      </c>
      <c r="BJ274" s="40">
        <f t="shared" si="128"/>
        <v>0</v>
      </c>
      <c r="BK274" s="38" t="str">
        <f t="shared" si="131"/>
        <v>100%</v>
      </c>
      <c r="BL274" s="39" t="str">
        <f t="shared" si="129"/>
        <v>0%</v>
      </c>
      <c r="BM274" s="150">
        <f t="shared" si="130"/>
        <v>1451213.5</v>
      </c>
    </row>
    <row r="275" spans="1:65" ht="12.75">
      <c r="A275" s="3"/>
      <c r="B275" s="3" t="s">
        <v>408</v>
      </c>
      <c r="C275" s="2" t="s">
        <v>282</v>
      </c>
      <c r="D275" s="3" t="s">
        <v>343</v>
      </c>
      <c r="E275" s="6">
        <v>99017</v>
      </c>
      <c r="F275" s="5">
        <v>5.157820019666628</v>
      </c>
      <c r="G275" s="26">
        <v>255</v>
      </c>
      <c r="H275" s="6">
        <v>1874</v>
      </c>
      <c r="I275" s="21">
        <v>110</v>
      </c>
      <c r="K275" s="12">
        <f t="shared" si="106"/>
        <v>0.5243140066857206</v>
      </c>
      <c r="L275" s="12">
        <f t="shared" si="107"/>
        <v>0.18108001656281245</v>
      </c>
      <c r="M275" s="12">
        <f t="shared" si="108"/>
        <v>0.18529141460557277</v>
      </c>
      <c r="N275" s="12">
        <f t="shared" si="109"/>
        <v>0.06269630467495481</v>
      </c>
      <c r="O275" s="12">
        <f t="shared" si="110"/>
        <v>0.03385277275619338</v>
      </c>
      <c r="P275" s="12">
        <f t="shared" si="111"/>
        <v>0.008644980154922892</v>
      </c>
      <c r="Q275" s="12">
        <f t="shared" si="112"/>
        <v>0.0037165335245462902</v>
      </c>
      <c r="R275" s="12">
        <f t="shared" si="113"/>
        <v>0.00040397103527677064</v>
      </c>
      <c r="S275" s="6">
        <v>51916</v>
      </c>
      <c r="T275" s="6">
        <v>17930</v>
      </c>
      <c r="U275" s="6">
        <v>18347</v>
      </c>
      <c r="V275" s="6">
        <v>6208</v>
      </c>
      <c r="W275" s="6">
        <v>3352</v>
      </c>
      <c r="X275" s="6">
        <v>856</v>
      </c>
      <c r="Y275" s="6">
        <v>368</v>
      </c>
      <c r="Z275" s="6">
        <v>40</v>
      </c>
      <c r="AA275" s="6">
        <v>99017</v>
      </c>
      <c r="AC275" s="6">
        <v>49</v>
      </c>
      <c r="AD275" s="6">
        <v>51</v>
      </c>
      <c r="AE275" s="6">
        <v>55</v>
      </c>
      <c r="AF275" s="6">
        <v>43</v>
      </c>
      <c r="AG275" s="6">
        <v>45</v>
      </c>
      <c r="AH275" s="6">
        <v>12</v>
      </c>
      <c r="AI275" s="6">
        <v>1</v>
      </c>
      <c r="AJ275" s="6">
        <v>-1</v>
      </c>
      <c r="AK275" s="6">
        <f t="shared" si="124"/>
        <v>255</v>
      </c>
      <c r="AL275" s="6"/>
      <c r="AM275">
        <v>-69</v>
      </c>
      <c r="AN275">
        <v>-78</v>
      </c>
      <c r="AO275">
        <v>-24</v>
      </c>
      <c r="AP275">
        <v>-39</v>
      </c>
      <c r="AQ275">
        <v>-13</v>
      </c>
      <c r="AR275">
        <v>-13</v>
      </c>
      <c r="AS275">
        <v>-2</v>
      </c>
      <c r="AT275">
        <v>-1</v>
      </c>
      <c r="AU275">
        <f t="shared" si="125"/>
        <v>-239</v>
      </c>
      <c r="AV275">
        <f t="shared" si="114"/>
        <v>69</v>
      </c>
      <c r="AW275">
        <f t="shared" si="115"/>
        <v>78</v>
      </c>
      <c r="AX275">
        <f t="shared" si="116"/>
        <v>24</v>
      </c>
      <c r="AY275">
        <f t="shared" si="117"/>
        <v>39</v>
      </c>
      <c r="AZ275">
        <f t="shared" si="118"/>
        <v>13</v>
      </c>
      <c r="BA275">
        <f t="shared" si="119"/>
        <v>13</v>
      </c>
      <c r="BB275">
        <f t="shared" si="120"/>
        <v>2</v>
      </c>
      <c r="BC275">
        <f t="shared" si="121"/>
        <v>1</v>
      </c>
      <c r="BD275">
        <f t="shared" si="122"/>
        <v>239</v>
      </c>
      <c r="BF275" s="13">
        <f t="shared" si="126"/>
        <v>494</v>
      </c>
      <c r="BG275" s="145">
        <v>637894.2866666667</v>
      </c>
      <c r="BH275" s="146" t="str">
        <f t="shared" si="123"/>
        <v>0</v>
      </c>
      <c r="BI275" s="147">
        <f t="shared" si="127"/>
        <v>3827365.7200000007</v>
      </c>
      <c r="BJ275" s="40">
        <f t="shared" si="128"/>
        <v>0</v>
      </c>
      <c r="BK275" s="38" t="str">
        <f t="shared" si="131"/>
        <v>100%</v>
      </c>
      <c r="BL275" s="39" t="str">
        <f t="shared" si="129"/>
        <v>0%</v>
      </c>
      <c r="BM275" s="150">
        <f t="shared" si="130"/>
        <v>637894.2866666667</v>
      </c>
    </row>
    <row r="276" spans="1:65" ht="12.75">
      <c r="A276" s="3" t="s">
        <v>429</v>
      </c>
      <c r="B276" s="3" t="s">
        <v>421</v>
      </c>
      <c r="C276" s="2" t="s">
        <v>283</v>
      </c>
      <c r="D276" s="3" t="s">
        <v>346</v>
      </c>
      <c r="E276" s="6">
        <v>31748</v>
      </c>
      <c r="F276" s="5">
        <v>6.197763226038853</v>
      </c>
      <c r="G276" s="26">
        <v>148</v>
      </c>
      <c r="H276" s="6">
        <v>256</v>
      </c>
      <c r="I276" s="21">
        <v>100</v>
      </c>
      <c r="K276" s="12">
        <f t="shared" si="106"/>
        <v>0.2930263323673932</v>
      </c>
      <c r="L276" s="12">
        <f t="shared" si="107"/>
        <v>0.36531435051026834</v>
      </c>
      <c r="M276" s="12">
        <f t="shared" si="108"/>
        <v>0.1660892024694469</v>
      </c>
      <c r="N276" s="12">
        <f t="shared" si="109"/>
        <v>0.10860526647347865</v>
      </c>
      <c r="O276" s="12">
        <f t="shared" si="110"/>
        <v>0.05244424845659569</v>
      </c>
      <c r="P276" s="12">
        <f t="shared" si="111"/>
        <v>0.012410230565704927</v>
      </c>
      <c r="Q276" s="12">
        <f t="shared" si="112"/>
        <v>0.001984376968627945</v>
      </c>
      <c r="R276" s="12">
        <f t="shared" si="113"/>
        <v>0.00012599218848431397</v>
      </c>
      <c r="S276" s="6">
        <v>9303</v>
      </c>
      <c r="T276" s="6">
        <v>11598</v>
      </c>
      <c r="U276" s="6">
        <v>5273</v>
      </c>
      <c r="V276" s="6">
        <v>3448</v>
      </c>
      <c r="W276" s="6">
        <v>1665</v>
      </c>
      <c r="X276" s="6">
        <v>394</v>
      </c>
      <c r="Y276" s="6">
        <v>63</v>
      </c>
      <c r="Z276" s="6">
        <v>4</v>
      </c>
      <c r="AA276" s="6">
        <v>31748</v>
      </c>
      <c r="AC276" s="6">
        <v>-2</v>
      </c>
      <c r="AD276" s="6">
        <v>72</v>
      </c>
      <c r="AE276" s="6">
        <v>55</v>
      </c>
      <c r="AF276" s="6">
        <v>14</v>
      </c>
      <c r="AG276" s="6">
        <v>12</v>
      </c>
      <c r="AH276" s="6">
        <v>-3</v>
      </c>
      <c r="AI276" s="6">
        <v>0</v>
      </c>
      <c r="AJ276" s="6">
        <v>0</v>
      </c>
      <c r="AK276" s="6">
        <f t="shared" si="124"/>
        <v>148</v>
      </c>
      <c r="AL276" s="6"/>
      <c r="AM276">
        <v>-29</v>
      </c>
      <c r="AN276">
        <v>-6</v>
      </c>
      <c r="AO276">
        <v>11</v>
      </c>
      <c r="AP276">
        <v>2</v>
      </c>
      <c r="AQ276">
        <v>0</v>
      </c>
      <c r="AR276">
        <v>2</v>
      </c>
      <c r="AS276">
        <v>1</v>
      </c>
      <c r="AT276">
        <v>0</v>
      </c>
      <c r="AU276">
        <f t="shared" si="125"/>
        <v>-19</v>
      </c>
      <c r="AV276">
        <f t="shared" si="114"/>
        <v>29</v>
      </c>
      <c r="AW276">
        <f t="shared" si="115"/>
        <v>6</v>
      </c>
      <c r="AX276">
        <f t="shared" si="116"/>
        <v>-11</v>
      </c>
      <c r="AY276">
        <f t="shared" si="117"/>
        <v>-2</v>
      </c>
      <c r="AZ276">
        <f t="shared" si="118"/>
        <v>0</v>
      </c>
      <c r="BA276">
        <f t="shared" si="119"/>
        <v>-2</v>
      </c>
      <c r="BB276">
        <f t="shared" si="120"/>
        <v>-1</v>
      </c>
      <c r="BC276">
        <f t="shared" si="121"/>
        <v>0</v>
      </c>
      <c r="BD276">
        <f t="shared" si="122"/>
        <v>19</v>
      </c>
      <c r="BF276" s="13">
        <f t="shared" si="126"/>
        <v>167</v>
      </c>
      <c r="BG276" s="145">
        <v>156075.4133333333</v>
      </c>
      <c r="BH276" s="146">
        <f t="shared" si="123"/>
        <v>39018.853333333325</v>
      </c>
      <c r="BI276" s="147">
        <f t="shared" si="127"/>
        <v>936452.4799999997</v>
      </c>
      <c r="BJ276" s="40">
        <f t="shared" si="128"/>
        <v>234113.11999999994</v>
      </c>
      <c r="BK276" s="38">
        <f t="shared" si="131"/>
        <v>0.8</v>
      </c>
      <c r="BL276" s="39">
        <f t="shared" si="129"/>
        <v>0.2</v>
      </c>
      <c r="BM276" s="150">
        <f t="shared" si="130"/>
        <v>195094.26666666663</v>
      </c>
    </row>
    <row r="277" spans="1:65" ht="12.75">
      <c r="A277" s="3" t="s">
        <v>438</v>
      </c>
      <c r="B277" s="3" t="s">
        <v>406</v>
      </c>
      <c r="C277" s="2" t="s">
        <v>284</v>
      </c>
      <c r="D277" s="3" t="s">
        <v>344</v>
      </c>
      <c r="E277" s="6">
        <v>34752</v>
      </c>
      <c r="F277" s="5">
        <v>11.797118668672178</v>
      </c>
      <c r="G277" s="26">
        <v>110</v>
      </c>
      <c r="H277" s="6">
        <v>332</v>
      </c>
      <c r="I277" s="21">
        <v>30</v>
      </c>
      <c r="K277" s="12">
        <f t="shared" si="106"/>
        <v>0.024343922651933702</v>
      </c>
      <c r="L277" s="12">
        <f t="shared" si="107"/>
        <v>0.05841390423572744</v>
      </c>
      <c r="M277" s="12">
        <f t="shared" si="108"/>
        <v>0.13757481583793738</v>
      </c>
      <c r="N277" s="12">
        <f t="shared" si="109"/>
        <v>0.24018761510128914</v>
      </c>
      <c r="O277" s="12">
        <f t="shared" si="110"/>
        <v>0.2037005064456722</v>
      </c>
      <c r="P277" s="12">
        <f t="shared" si="111"/>
        <v>0.1333448434622468</v>
      </c>
      <c r="Q277" s="12">
        <f t="shared" si="112"/>
        <v>0.17075276243093923</v>
      </c>
      <c r="R277" s="12">
        <f t="shared" si="113"/>
        <v>0.03168162983425414</v>
      </c>
      <c r="S277" s="6">
        <v>846</v>
      </c>
      <c r="T277" s="6">
        <v>2030</v>
      </c>
      <c r="U277" s="6">
        <v>4781</v>
      </c>
      <c r="V277" s="6">
        <v>8347</v>
      </c>
      <c r="W277" s="6">
        <v>7079</v>
      </c>
      <c r="X277" s="6">
        <v>4634</v>
      </c>
      <c r="Y277" s="6">
        <v>5934</v>
      </c>
      <c r="Z277" s="6">
        <v>1101</v>
      </c>
      <c r="AA277" s="6">
        <v>34752</v>
      </c>
      <c r="AC277" s="6">
        <v>15</v>
      </c>
      <c r="AD277" s="6">
        <v>11</v>
      </c>
      <c r="AE277" s="6">
        <v>27</v>
      </c>
      <c r="AF277" s="6">
        <v>32</v>
      </c>
      <c r="AG277" s="6">
        <v>-2</v>
      </c>
      <c r="AH277" s="6">
        <v>7</v>
      </c>
      <c r="AI277" s="6">
        <v>17</v>
      </c>
      <c r="AJ277" s="6">
        <v>3</v>
      </c>
      <c r="AK277" s="6">
        <f t="shared" si="124"/>
        <v>110</v>
      </c>
      <c r="AL277" s="6"/>
      <c r="AM277">
        <v>-9</v>
      </c>
      <c r="AN277">
        <v>6</v>
      </c>
      <c r="AO277">
        <v>0</v>
      </c>
      <c r="AP277">
        <v>-14</v>
      </c>
      <c r="AQ277">
        <v>-18</v>
      </c>
      <c r="AR277">
        <v>-23</v>
      </c>
      <c r="AS277">
        <v>-5</v>
      </c>
      <c r="AT277">
        <v>-4</v>
      </c>
      <c r="AU277">
        <f t="shared" si="125"/>
        <v>-67</v>
      </c>
      <c r="AV277">
        <f t="shared" si="114"/>
        <v>9</v>
      </c>
      <c r="AW277">
        <f t="shared" si="115"/>
        <v>-6</v>
      </c>
      <c r="AX277">
        <f t="shared" si="116"/>
        <v>0</v>
      </c>
      <c r="AY277">
        <f t="shared" si="117"/>
        <v>14</v>
      </c>
      <c r="AZ277">
        <f t="shared" si="118"/>
        <v>18</v>
      </c>
      <c r="BA277">
        <f t="shared" si="119"/>
        <v>23</v>
      </c>
      <c r="BB277">
        <f t="shared" si="120"/>
        <v>5</v>
      </c>
      <c r="BC277">
        <f t="shared" si="121"/>
        <v>4</v>
      </c>
      <c r="BD277">
        <f t="shared" si="122"/>
        <v>67</v>
      </c>
      <c r="BF277" s="13">
        <f t="shared" si="126"/>
        <v>177</v>
      </c>
      <c r="BG277" s="145">
        <v>234241.05066666668</v>
      </c>
      <c r="BH277" s="146">
        <f t="shared" si="123"/>
        <v>58560.26266666667</v>
      </c>
      <c r="BI277" s="147">
        <f t="shared" si="127"/>
        <v>1405446.304</v>
      </c>
      <c r="BJ277" s="40">
        <f t="shared" si="128"/>
        <v>351361.576</v>
      </c>
      <c r="BK277" s="38">
        <f t="shared" si="131"/>
        <v>0.8</v>
      </c>
      <c r="BL277" s="39">
        <f t="shared" si="129"/>
        <v>0.2</v>
      </c>
      <c r="BM277" s="150">
        <f t="shared" si="130"/>
        <v>292801.31333333335</v>
      </c>
    </row>
    <row r="278" spans="1:65" ht="12.75">
      <c r="A278" s="3" t="s">
        <v>439</v>
      </c>
      <c r="B278" s="3" t="s">
        <v>420</v>
      </c>
      <c r="C278" s="2" t="s">
        <v>285</v>
      </c>
      <c r="D278" s="3" t="s">
        <v>345</v>
      </c>
      <c r="E278" s="6">
        <v>48964</v>
      </c>
      <c r="F278" s="5">
        <v>7.591654449757518</v>
      </c>
      <c r="G278" s="26">
        <v>449</v>
      </c>
      <c r="H278" s="6">
        <v>540</v>
      </c>
      <c r="I278" s="21">
        <v>100</v>
      </c>
      <c r="K278" s="12">
        <f t="shared" si="106"/>
        <v>0.14637284535577158</v>
      </c>
      <c r="L278" s="12">
        <f t="shared" si="107"/>
        <v>0.3106976554203088</v>
      </c>
      <c r="M278" s="12">
        <f t="shared" si="108"/>
        <v>0.19154889306429213</v>
      </c>
      <c r="N278" s="12">
        <f t="shared" si="109"/>
        <v>0.1416959398741933</v>
      </c>
      <c r="O278" s="12">
        <f t="shared" si="110"/>
        <v>0.11114288048362062</v>
      </c>
      <c r="P278" s="12">
        <f t="shared" si="111"/>
        <v>0.06631402663181113</v>
      </c>
      <c r="Q278" s="12">
        <f t="shared" si="112"/>
        <v>0.030246711869945268</v>
      </c>
      <c r="R278" s="12">
        <f t="shared" si="113"/>
        <v>0.001981047300057185</v>
      </c>
      <c r="S278" s="6">
        <v>7167</v>
      </c>
      <c r="T278" s="6">
        <v>15213</v>
      </c>
      <c r="U278" s="6">
        <v>9379</v>
      </c>
      <c r="V278" s="6">
        <v>6938</v>
      </c>
      <c r="W278" s="6">
        <v>5442</v>
      </c>
      <c r="X278" s="6">
        <v>3247</v>
      </c>
      <c r="Y278" s="6">
        <v>1481</v>
      </c>
      <c r="Z278" s="6">
        <v>97</v>
      </c>
      <c r="AA278" s="6">
        <v>48964</v>
      </c>
      <c r="AC278" s="6">
        <v>107</v>
      </c>
      <c r="AD278" s="6">
        <v>68</v>
      </c>
      <c r="AE278" s="6">
        <v>102</v>
      </c>
      <c r="AF278" s="6">
        <v>8</v>
      </c>
      <c r="AG278" s="6">
        <v>109</v>
      </c>
      <c r="AH278" s="6">
        <v>43</v>
      </c>
      <c r="AI278" s="6">
        <v>8</v>
      </c>
      <c r="AJ278" s="6">
        <v>4</v>
      </c>
      <c r="AK278" s="6">
        <f t="shared" si="124"/>
        <v>449</v>
      </c>
      <c r="AL278" s="6"/>
      <c r="AM278">
        <v>20</v>
      </c>
      <c r="AN278">
        <v>21</v>
      </c>
      <c r="AO278">
        <v>11</v>
      </c>
      <c r="AP278">
        <v>-5</v>
      </c>
      <c r="AQ278">
        <v>34</v>
      </c>
      <c r="AR278">
        <v>13</v>
      </c>
      <c r="AS278">
        <v>5</v>
      </c>
      <c r="AT278">
        <v>-2</v>
      </c>
      <c r="AU278">
        <f t="shared" si="125"/>
        <v>97</v>
      </c>
      <c r="AV278">
        <f t="shared" si="114"/>
        <v>-20</v>
      </c>
      <c r="AW278">
        <f t="shared" si="115"/>
        <v>-21</v>
      </c>
      <c r="AX278">
        <f t="shared" si="116"/>
        <v>-11</v>
      </c>
      <c r="AY278">
        <f t="shared" si="117"/>
        <v>5</v>
      </c>
      <c r="AZ278">
        <f t="shared" si="118"/>
        <v>-34</v>
      </c>
      <c r="BA278">
        <f t="shared" si="119"/>
        <v>-13</v>
      </c>
      <c r="BB278">
        <f t="shared" si="120"/>
        <v>-5</v>
      </c>
      <c r="BC278">
        <f t="shared" si="121"/>
        <v>2</v>
      </c>
      <c r="BD278">
        <f t="shared" si="122"/>
        <v>-97</v>
      </c>
      <c r="BF278" s="13">
        <f t="shared" si="126"/>
        <v>352</v>
      </c>
      <c r="BG278" s="145">
        <v>391979.56266666664</v>
      </c>
      <c r="BH278" s="146">
        <f t="shared" si="123"/>
        <v>97994.89066666666</v>
      </c>
      <c r="BI278" s="147">
        <f t="shared" si="127"/>
        <v>2351877.3759999997</v>
      </c>
      <c r="BJ278" s="40">
        <f t="shared" si="128"/>
        <v>587969.3439999999</v>
      </c>
      <c r="BK278" s="38">
        <f t="shared" si="131"/>
        <v>0.8</v>
      </c>
      <c r="BL278" s="39">
        <f t="shared" si="129"/>
        <v>0.2</v>
      </c>
      <c r="BM278" s="150">
        <f t="shared" si="130"/>
        <v>489974.4533333333</v>
      </c>
    </row>
    <row r="279" spans="1:65" ht="12.75">
      <c r="A279" s="3" t="s">
        <v>436</v>
      </c>
      <c r="B279" s="3" t="s">
        <v>420</v>
      </c>
      <c r="C279" s="2" t="s">
        <v>286</v>
      </c>
      <c r="D279" s="3" t="s">
        <v>345</v>
      </c>
      <c r="E279" s="6">
        <v>57392</v>
      </c>
      <c r="F279" s="5">
        <v>9.120300371282498</v>
      </c>
      <c r="G279" s="26">
        <v>370</v>
      </c>
      <c r="H279" s="6">
        <v>446</v>
      </c>
      <c r="I279" s="21">
        <v>170</v>
      </c>
      <c r="K279" s="12">
        <f t="shared" si="106"/>
        <v>0.1405073877892389</v>
      </c>
      <c r="L279" s="12">
        <f t="shared" si="107"/>
        <v>0.22736618344020074</v>
      </c>
      <c r="M279" s="12">
        <f t="shared" si="108"/>
        <v>0.21935112907722332</v>
      </c>
      <c r="N279" s="12">
        <f t="shared" si="109"/>
        <v>0.18805756899916365</v>
      </c>
      <c r="O279" s="12">
        <f t="shared" si="110"/>
        <v>0.12602801784220796</v>
      </c>
      <c r="P279" s="12">
        <f t="shared" si="111"/>
        <v>0.06241287984388068</v>
      </c>
      <c r="Q279" s="12">
        <f t="shared" si="112"/>
        <v>0.034273069417340395</v>
      </c>
      <c r="R279" s="12">
        <f t="shared" si="113"/>
        <v>0.0020037635907443545</v>
      </c>
      <c r="S279" s="6">
        <v>8064</v>
      </c>
      <c r="T279" s="6">
        <v>13049</v>
      </c>
      <c r="U279" s="6">
        <v>12589</v>
      </c>
      <c r="V279" s="6">
        <v>10793</v>
      </c>
      <c r="W279" s="6">
        <v>7233</v>
      </c>
      <c r="X279" s="6">
        <v>3582</v>
      </c>
      <c r="Y279" s="6">
        <v>1967</v>
      </c>
      <c r="Z279" s="6">
        <v>115</v>
      </c>
      <c r="AA279" s="6">
        <v>57392</v>
      </c>
      <c r="AC279" s="6">
        <v>112</v>
      </c>
      <c r="AD279" s="6">
        <v>138</v>
      </c>
      <c r="AE279" s="6">
        <v>37</v>
      </c>
      <c r="AF279" s="6">
        <v>29</v>
      </c>
      <c r="AG279" s="6">
        <v>20</v>
      </c>
      <c r="AH279" s="6">
        <v>30</v>
      </c>
      <c r="AI279" s="6">
        <v>2</v>
      </c>
      <c r="AJ279" s="6">
        <v>2</v>
      </c>
      <c r="AK279" s="6">
        <f t="shared" si="124"/>
        <v>370</v>
      </c>
      <c r="AL279" s="6"/>
      <c r="AM279">
        <v>-20</v>
      </c>
      <c r="AN279">
        <v>-18</v>
      </c>
      <c r="AO279">
        <v>13</v>
      </c>
      <c r="AP279">
        <v>-16</v>
      </c>
      <c r="AQ279">
        <v>-13</v>
      </c>
      <c r="AR279">
        <v>-10</v>
      </c>
      <c r="AS279">
        <v>-3</v>
      </c>
      <c r="AT279">
        <v>1</v>
      </c>
      <c r="AU279">
        <f t="shared" si="125"/>
        <v>-66</v>
      </c>
      <c r="AV279">
        <f t="shared" si="114"/>
        <v>20</v>
      </c>
      <c r="AW279">
        <f t="shared" si="115"/>
        <v>18</v>
      </c>
      <c r="AX279">
        <f t="shared" si="116"/>
        <v>-13</v>
      </c>
      <c r="AY279">
        <f t="shared" si="117"/>
        <v>16</v>
      </c>
      <c r="AZ279">
        <f t="shared" si="118"/>
        <v>13</v>
      </c>
      <c r="BA279">
        <f t="shared" si="119"/>
        <v>10</v>
      </c>
      <c r="BB279">
        <f t="shared" si="120"/>
        <v>3</v>
      </c>
      <c r="BC279">
        <f t="shared" si="121"/>
        <v>-1</v>
      </c>
      <c r="BD279">
        <f t="shared" si="122"/>
        <v>66</v>
      </c>
      <c r="BF279" s="13">
        <f t="shared" si="126"/>
        <v>436</v>
      </c>
      <c r="BG279" s="145">
        <v>442256.31466666656</v>
      </c>
      <c r="BH279" s="146">
        <f t="shared" si="123"/>
        <v>110564.07866666664</v>
      </c>
      <c r="BI279" s="147">
        <f t="shared" si="127"/>
        <v>2653537.8879999993</v>
      </c>
      <c r="BJ279" s="40">
        <f t="shared" si="128"/>
        <v>663384.4719999998</v>
      </c>
      <c r="BK279" s="38">
        <f t="shared" si="131"/>
        <v>0.8</v>
      </c>
      <c r="BL279" s="39">
        <f t="shared" si="129"/>
        <v>0.2</v>
      </c>
      <c r="BM279" s="150">
        <f t="shared" si="130"/>
        <v>552820.3933333332</v>
      </c>
    </row>
    <row r="280" spans="1:65" ht="12.75">
      <c r="A280" s="3"/>
      <c r="B280" s="3" t="s">
        <v>421</v>
      </c>
      <c r="C280" s="2" t="s">
        <v>287</v>
      </c>
      <c r="D280" s="3" t="s">
        <v>346</v>
      </c>
      <c r="E280" s="6">
        <v>68661</v>
      </c>
      <c r="F280" s="5">
        <v>6.399360537176305</v>
      </c>
      <c r="G280" s="26">
        <v>565</v>
      </c>
      <c r="H280" s="6">
        <v>507</v>
      </c>
      <c r="I280" s="21">
        <v>240</v>
      </c>
      <c r="K280" s="12">
        <f t="shared" si="106"/>
        <v>0.3765310729526223</v>
      </c>
      <c r="L280" s="12">
        <f t="shared" si="107"/>
        <v>0.26266730749624967</v>
      </c>
      <c r="M280" s="12">
        <f t="shared" si="108"/>
        <v>0.14511877193748998</v>
      </c>
      <c r="N280" s="12">
        <f t="shared" si="109"/>
        <v>0.10910123650980906</v>
      </c>
      <c r="O280" s="12">
        <f t="shared" si="110"/>
        <v>0.06281586344504159</v>
      </c>
      <c r="P280" s="12">
        <f t="shared" si="111"/>
        <v>0.028764509692547444</v>
      </c>
      <c r="Q280" s="12">
        <f t="shared" si="112"/>
        <v>0.014302151148395741</v>
      </c>
      <c r="R280" s="12">
        <f t="shared" si="113"/>
        <v>0.000699086817844191</v>
      </c>
      <c r="S280" s="6">
        <v>25853</v>
      </c>
      <c r="T280" s="6">
        <v>18035</v>
      </c>
      <c r="U280" s="6">
        <v>9964</v>
      </c>
      <c r="V280" s="6">
        <v>7491</v>
      </c>
      <c r="W280" s="6">
        <v>4313</v>
      </c>
      <c r="X280" s="6">
        <v>1975</v>
      </c>
      <c r="Y280" s="6">
        <v>982</v>
      </c>
      <c r="Z280" s="6">
        <v>48</v>
      </c>
      <c r="AA280" s="6">
        <v>68661</v>
      </c>
      <c r="AC280" s="6">
        <v>137</v>
      </c>
      <c r="AD280" s="6">
        <v>128</v>
      </c>
      <c r="AE280" s="6">
        <v>136</v>
      </c>
      <c r="AF280" s="6">
        <v>79</v>
      </c>
      <c r="AG280" s="6">
        <v>44</v>
      </c>
      <c r="AH280" s="6">
        <v>37</v>
      </c>
      <c r="AI280" s="6">
        <v>4</v>
      </c>
      <c r="AJ280" s="6">
        <v>0</v>
      </c>
      <c r="AK280" s="6">
        <f t="shared" si="124"/>
        <v>565</v>
      </c>
      <c r="AL280" s="6"/>
      <c r="AM280">
        <v>17</v>
      </c>
      <c r="AN280">
        <v>37</v>
      </c>
      <c r="AO280">
        <v>11</v>
      </c>
      <c r="AP280">
        <v>2</v>
      </c>
      <c r="AQ280">
        <v>3</v>
      </c>
      <c r="AR280">
        <v>7</v>
      </c>
      <c r="AS280">
        <v>7</v>
      </c>
      <c r="AT280">
        <v>0</v>
      </c>
      <c r="AU280">
        <f t="shared" si="125"/>
        <v>84</v>
      </c>
      <c r="AV280">
        <f t="shared" si="114"/>
        <v>-17</v>
      </c>
      <c r="AW280">
        <f t="shared" si="115"/>
        <v>-37</v>
      </c>
      <c r="AX280">
        <f t="shared" si="116"/>
        <v>-11</v>
      </c>
      <c r="AY280">
        <f t="shared" si="117"/>
        <v>-2</v>
      </c>
      <c r="AZ280">
        <f t="shared" si="118"/>
        <v>-3</v>
      </c>
      <c r="BA280">
        <f t="shared" si="119"/>
        <v>-7</v>
      </c>
      <c r="BB280">
        <f t="shared" si="120"/>
        <v>-7</v>
      </c>
      <c r="BC280">
        <f t="shared" si="121"/>
        <v>0</v>
      </c>
      <c r="BD280">
        <f t="shared" si="122"/>
        <v>-84</v>
      </c>
      <c r="BF280" s="13">
        <f t="shared" si="126"/>
        <v>481</v>
      </c>
      <c r="BG280" s="145">
        <v>615026.68</v>
      </c>
      <c r="BH280" s="146" t="str">
        <f t="shared" si="123"/>
        <v>0</v>
      </c>
      <c r="BI280" s="147">
        <f t="shared" si="127"/>
        <v>3690160.08</v>
      </c>
      <c r="BJ280" s="40">
        <f t="shared" si="128"/>
        <v>0</v>
      </c>
      <c r="BK280" s="38" t="str">
        <f t="shared" si="131"/>
        <v>100%</v>
      </c>
      <c r="BL280" s="39" t="str">
        <f t="shared" si="129"/>
        <v>0%</v>
      </c>
      <c r="BM280" s="150">
        <f t="shared" si="130"/>
        <v>615026.68</v>
      </c>
    </row>
    <row r="281" spans="1:65" ht="12.75">
      <c r="A281" s="3" t="s">
        <v>418</v>
      </c>
      <c r="B281" s="3" t="s">
        <v>415</v>
      </c>
      <c r="C281" s="2" t="s">
        <v>288</v>
      </c>
      <c r="D281" s="3" t="s">
        <v>339</v>
      </c>
      <c r="E281" s="6">
        <v>67359</v>
      </c>
      <c r="F281" s="5">
        <v>6.893711109955372</v>
      </c>
      <c r="G281" s="26">
        <v>254</v>
      </c>
      <c r="H281" s="6">
        <v>950</v>
      </c>
      <c r="I281" s="21">
        <v>140</v>
      </c>
      <c r="K281" s="12">
        <f t="shared" si="106"/>
        <v>0.1842515476773705</v>
      </c>
      <c r="L281" s="12">
        <f t="shared" si="107"/>
        <v>0.2545019967636099</v>
      </c>
      <c r="M281" s="12">
        <f t="shared" si="108"/>
        <v>0.3031666147062753</v>
      </c>
      <c r="N281" s="12">
        <f t="shared" si="109"/>
        <v>0.15179857183152956</v>
      </c>
      <c r="O281" s="12">
        <f t="shared" si="110"/>
        <v>0.0694042369987678</v>
      </c>
      <c r="P281" s="12">
        <f t="shared" si="111"/>
        <v>0.023946317492836888</v>
      </c>
      <c r="Q281" s="12">
        <f t="shared" si="112"/>
        <v>0.011728202615834559</v>
      </c>
      <c r="R281" s="12">
        <f t="shared" si="113"/>
        <v>0.001202511913775442</v>
      </c>
      <c r="S281" s="6">
        <v>12411</v>
      </c>
      <c r="T281" s="6">
        <v>17143</v>
      </c>
      <c r="U281" s="6">
        <v>20421</v>
      </c>
      <c r="V281" s="6">
        <v>10225</v>
      </c>
      <c r="W281" s="6">
        <v>4675</v>
      </c>
      <c r="X281" s="6">
        <v>1613</v>
      </c>
      <c r="Y281" s="6">
        <v>790</v>
      </c>
      <c r="Z281" s="6">
        <v>81</v>
      </c>
      <c r="AA281" s="6">
        <v>67359</v>
      </c>
      <c r="AC281" s="6">
        <v>49</v>
      </c>
      <c r="AD281" s="6">
        <v>74</v>
      </c>
      <c r="AE281" s="6">
        <v>52</v>
      </c>
      <c r="AF281" s="6">
        <v>46</v>
      </c>
      <c r="AG281" s="6">
        <v>18</v>
      </c>
      <c r="AH281" s="6">
        <v>10</v>
      </c>
      <c r="AI281" s="6">
        <v>5</v>
      </c>
      <c r="AJ281" s="6">
        <v>0</v>
      </c>
      <c r="AK281" s="6">
        <f t="shared" si="124"/>
        <v>254</v>
      </c>
      <c r="AL281" s="6"/>
      <c r="AM281">
        <v>-2</v>
      </c>
      <c r="AN281">
        <v>16</v>
      </c>
      <c r="AO281">
        <v>-2</v>
      </c>
      <c r="AP281">
        <v>-10</v>
      </c>
      <c r="AQ281">
        <v>-3</v>
      </c>
      <c r="AR281">
        <v>-11</v>
      </c>
      <c r="AS281">
        <v>1</v>
      </c>
      <c r="AT281">
        <v>0</v>
      </c>
      <c r="AU281">
        <f t="shared" si="125"/>
        <v>-11</v>
      </c>
      <c r="AV281">
        <f t="shared" si="114"/>
        <v>2</v>
      </c>
      <c r="AW281">
        <f t="shared" si="115"/>
        <v>-16</v>
      </c>
      <c r="AX281">
        <f t="shared" si="116"/>
        <v>2</v>
      </c>
      <c r="AY281">
        <f t="shared" si="117"/>
        <v>10</v>
      </c>
      <c r="AZ281">
        <f t="shared" si="118"/>
        <v>3</v>
      </c>
      <c r="BA281">
        <f t="shared" si="119"/>
        <v>11</v>
      </c>
      <c r="BB281">
        <f t="shared" si="120"/>
        <v>-1</v>
      </c>
      <c r="BC281">
        <f t="shared" si="121"/>
        <v>0</v>
      </c>
      <c r="BD281">
        <f t="shared" si="122"/>
        <v>11</v>
      </c>
      <c r="BF281" s="13">
        <f t="shared" si="126"/>
        <v>265</v>
      </c>
      <c r="BG281" s="145">
        <v>282982.6346666667</v>
      </c>
      <c r="BH281" s="146">
        <f t="shared" si="123"/>
        <v>70745.65866666667</v>
      </c>
      <c r="BI281" s="147">
        <f t="shared" si="127"/>
        <v>1697895.8080000002</v>
      </c>
      <c r="BJ281" s="40">
        <f t="shared" si="128"/>
        <v>424473.95200000005</v>
      </c>
      <c r="BK281" s="38">
        <f t="shared" si="131"/>
        <v>0.8</v>
      </c>
      <c r="BL281" s="39">
        <f t="shared" si="129"/>
        <v>0.2</v>
      </c>
      <c r="BM281" s="150">
        <f t="shared" si="130"/>
        <v>353728.29333333333</v>
      </c>
    </row>
    <row r="282" spans="1:65" ht="12.75">
      <c r="A282" s="3" t="s">
        <v>419</v>
      </c>
      <c r="B282" s="3" t="s">
        <v>406</v>
      </c>
      <c r="C282" s="2" t="s">
        <v>289</v>
      </c>
      <c r="D282" s="3" t="s">
        <v>344</v>
      </c>
      <c r="E282" s="6">
        <v>48634</v>
      </c>
      <c r="F282" s="5">
        <v>9.664085286518551</v>
      </c>
      <c r="G282" s="26">
        <v>416</v>
      </c>
      <c r="H282" s="6">
        <v>338</v>
      </c>
      <c r="I282" s="21">
        <v>130</v>
      </c>
      <c r="K282" s="12">
        <f t="shared" si="106"/>
        <v>0.05311099230990665</v>
      </c>
      <c r="L282" s="12">
        <f t="shared" si="107"/>
        <v>0.16546037751367357</v>
      </c>
      <c r="M282" s="12">
        <f t="shared" si="108"/>
        <v>0.2669942838343546</v>
      </c>
      <c r="N282" s="12">
        <f t="shared" si="109"/>
        <v>0.18491179010568737</v>
      </c>
      <c r="O282" s="12">
        <f t="shared" si="110"/>
        <v>0.159394662170498</v>
      </c>
      <c r="P282" s="12">
        <f t="shared" si="111"/>
        <v>0.09106797713533742</v>
      </c>
      <c r="Q282" s="12">
        <f t="shared" si="112"/>
        <v>0.06993050129539005</v>
      </c>
      <c r="R282" s="12">
        <f t="shared" si="113"/>
        <v>0.009129415635152363</v>
      </c>
      <c r="S282" s="6">
        <v>2583</v>
      </c>
      <c r="T282" s="6">
        <v>8047</v>
      </c>
      <c r="U282" s="6">
        <v>12985</v>
      </c>
      <c r="V282" s="6">
        <v>8993</v>
      </c>
      <c r="W282" s="6">
        <v>7752</v>
      </c>
      <c r="X282" s="6">
        <v>4429</v>
      </c>
      <c r="Y282" s="6">
        <v>3401</v>
      </c>
      <c r="Z282" s="6">
        <v>444</v>
      </c>
      <c r="AA282" s="6">
        <v>48634</v>
      </c>
      <c r="AC282" s="6">
        <v>39</v>
      </c>
      <c r="AD282" s="6">
        <v>72</v>
      </c>
      <c r="AE282" s="6">
        <v>95</v>
      </c>
      <c r="AF282" s="6">
        <v>84</v>
      </c>
      <c r="AG282" s="6">
        <v>60</v>
      </c>
      <c r="AH282" s="6">
        <v>22</v>
      </c>
      <c r="AI282" s="6">
        <v>40</v>
      </c>
      <c r="AJ282" s="6">
        <v>4</v>
      </c>
      <c r="AK282" s="6">
        <f t="shared" si="124"/>
        <v>416</v>
      </c>
      <c r="AL282" s="6"/>
      <c r="AM282">
        <v>-1</v>
      </c>
      <c r="AN282">
        <v>8</v>
      </c>
      <c r="AO282">
        <v>17</v>
      </c>
      <c r="AP282">
        <v>57</v>
      </c>
      <c r="AQ282">
        <v>6</v>
      </c>
      <c r="AR282">
        <v>0</v>
      </c>
      <c r="AS282">
        <v>-4</v>
      </c>
      <c r="AT282">
        <v>-2</v>
      </c>
      <c r="AU282">
        <f t="shared" si="125"/>
        <v>81</v>
      </c>
      <c r="AV282">
        <f t="shared" si="114"/>
        <v>1</v>
      </c>
      <c r="AW282">
        <f t="shared" si="115"/>
        <v>-8</v>
      </c>
      <c r="AX282">
        <f t="shared" si="116"/>
        <v>-17</v>
      </c>
      <c r="AY282">
        <f t="shared" si="117"/>
        <v>-57</v>
      </c>
      <c r="AZ282">
        <f t="shared" si="118"/>
        <v>-6</v>
      </c>
      <c r="BA282">
        <f t="shared" si="119"/>
        <v>0</v>
      </c>
      <c r="BB282">
        <f t="shared" si="120"/>
        <v>4</v>
      </c>
      <c r="BC282">
        <f t="shared" si="121"/>
        <v>2</v>
      </c>
      <c r="BD282">
        <f t="shared" si="122"/>
        <v>-81</v>
      </c>
      <c r="BF282" s="13">
        <f t="shared" si="126"/>
        <v>335</v>
      </c>
      <c r="BG282" s="145">
        <v>409761.9253333334</v>
      </c>
      <c r="BH282" s="146">
        <f t="shared" si="123"/>
        <v>102440.48133333334</v>
      </c>
      <c r="BI282" s="147">
        <f t="shared" si="127"/>
        <v>2458571.552</v>
      </c>
      <c r="BJ282" s="40">
        <f t="shared" si="128"/>
        <v>614642.888</v>
      </c>
      <c r="BK282" s="38">
        <f t="shared" si="131"/>
        <v>0.8</v>
      </c>
      <c r="BL282" s="39">
        <f t="shared" si="129"/>
        <v>0.2</v>
      </c>
      <c r="BM282" s="150">
        <f t="shared" si="130"/>
        <v>512202.40666666673</v>
      </c>
    </row>
    <row r="283" spans="1:65" ht="12.75">
      <c r="A283" s="3" t="s">
        <v>430</v>
      </c>
      <c r="B283" s="3" t="s">
        <v>420</v>
      </c>
      <c r="C283" s="2" t="s">
        <v>290</v>
      </c>
      <c r="D283" s="3" t="s">
        <v>345</v>
      </c>
      <c r="E283" s="6">
        <v>36429</v>
      </c>
      <c r="F283" s="5">
        <v>7.770295763535151</v>
      </c>
      <c r="G283" s="26">
        <v>430</v>
      </c>
      <c r="H283" s="6">
        <v>321</v>
      </c>
      <c r="I283" s="21">
        <v>110</v>
      </c>
      <c r="K283" s="12">
        <f t="shared" si="106"/>
        <v>0.1624255400916852</v>
      </c>
      <c r="L283" s="12">
        <f t="shared" si="107"/>
        <v>0.16377062230640424</v>
      </c>
      <c r="M283" s="12">
        <f t="shared" si="108"/>
        <v>0.26934585083312745</v>
      </c>
      <c r="N283" s="12">
        <f t="shared" si="109"/>
        <v>0.14716297455324054</v>
      </c>
      <c r="O283" s="12">
        <f t="shared" si="110"/>
        <v>0.1255318564879629</v>
      </c>
      <c r="P283" s="12">
        <f t="shared" si="111"/>
        <v>0.07754810727716929</v>
      </c>
      <c r="Q283" s="12">
        <f t="shared" si="112"/>
        <v>0.04913667682340992</v>
      </c>
      <c r="R283" s="12">
        <f t="shared" si="113"/>
        <v>0.005078371627000466</v>
      </c>
      <c r="S283" s="6">
        <v>5917</v>
      </c>
      <c r="T283" s="6">
        <v>5966</v>
      </c>
      <c r="U283" s="6">
        <v>9812</v>
      </c>
      <c r="V283" s="6">
        <v>5361</v>
      </c>
      <c r="W283" s="6">
        <v>4573</v>
      </c>
      <c r="X283" s="6">
        <v>2825</v>
      </c>
      <c r="Y283" s="6">
        <v>1790</v>
      </c>
      <c r="Z283" s="6">
        <v>185</v>
      </c>
      <c r="AA283" s="6">
        <v>36429</v>
      </c>
      <c r="AC283" s="6">
        <v>71</v>
      </c>
      <c r="AD283" s="6">
        <v>73</v>
      </c>
      <c r="AE283" s="6">
        <v>170</v>
      </c>
      <c r="AF283" s="6">
        <v>63</v>
      </c>
      <c r="AG283" s="6">
        <v>29</v>
      </c>
      <c r="AH283" s="6">
        <v>18</v>
      </c>
      <c r="AI283" s="6">
        <v>3</v>
      </c>
      <c r="AJ283" s="6">
        <v>3</v>
      </c>
      <c r="AK283" s="6">
        <f t="shared" si="124"/>
        <v>430</v>
      </c>
      <c r="AL283" s="6"/>
      <c r="AM283">
        <v>-31</v>
      </c>
      <c r="AN283">
        <v>-4</v>
      </c>
      <c r="AO283">
        <v>-23</v>
      </c>
      <c r="AP283">
        <v>-5</v>
      </c>
      <c r="AQ283">
        <v>-8</v>
      </c>
      <c r="AR283">
        <v>-8</v>
      </c>
      <c r="AS283">
        <v>1</v>
      </c>
      <c r="AT283">
        <v>1</v>
      </c>
      <c r="AU283">
        <f t="shared" si="125"/>
        <v>-77</v>
      </c>
      <c r="AV283">
        <f t="shared" si="114"/>
        <v>31</v>
      </c>
      <c r="AW283">
        <f t="shared" si="115"/>
        <v>4</v>
      </c>
      <c r="AX283">
        <f t="shared" si="116"/>
        <v>23</v>
      </c>
      <c r="AY283">
        <f t="shared" si="117"/>
        <v>5</v>
      </c>
      <c r="AZ283">
        <f t="shared" si="118"/>
        <v>8</v>
      </c>
      <c r="BA283">
        <f t="shared" si="119"/>
        <v>8</v>
      </c>
      <c r="BB283">
        <f t="shared" si="120"/>
        <v>-1</v>
      </c>
      <c r="BC283">
        <f t="shared" si="121"/>
        <v>-1</v>
      </c>
      <c r="BD283">
        <f t="shared" si="122"/>
        <v>77</v>
      </c>
      <c r="BF283" s="13">
        <f t="shared" si="126"/>
        <v>507</v>
      </c>
      <c r="BG283" s="145">
        <v>526818.4853333334</v>
      </c>
      <c r="BH283" s="146">
        <f t="shared" si="123"/>
        <v>131704.62133333334</v>
      </c>
      <c r="BI283" s="147">
        <f t="shared" si="127"/>
        <v>3160910.9120000005</v>
      </c>
      <c r="BJ283" s="40">
        <f t="shared" si="128"/>
        <v>790227.7280000001</v>
      </c>
      <c r="BK283" s="38">
        <f t="shared" si="131"/>
        <v>0.8</v>
      </c>
      <c r="BL283" s="39">
        <f t="shared" si="129"/>
        <v>0.2</v>
      </c>
      <c r="BM283" s="150">
        <f t="shared" si="130"/>
        <v>658523.1066666667</v>
      </c>
    </row>
    <row r="284" spans="1:65" ht="12.75">
      <c r="A284" s="3" t="s">
        <v>412</v>
      </c>
      <c r="B284" s="3" t="s">
        <v>406</v>
      </c>
      <c r="C284" s="2" t="s">
        <v>291</v>
      </c>
      <c r="D284" s="3" t="s">
        <v>344</v>
      </c>
      <c r="E284" s="6">
        <v>64773</v>
      </c>
      <c r="F284" s="5">
        <v>8.269667965447555</v>
      </c>
      <c r="G284" s="26">
        <v>486</v>
      </c>
      <c r="H284" s="6">
        <v>1331</v>
      </c>
      <c r="I284" s="21">
        <v>190</v>
      </c>
      <c r="K284" s="12">
        <f t="shared" si="106"/>
        <v>0.24189091133651366</v>
      </c>
      <c r="L284" s="12">
        <f t="shared" si="107"/>
        <v>0.2898275516032915</v>
      </c>
      <c r="M284" s="12">
        <f t="shared" si="108"/>
        <v>0.2607567968134871</v>
      </c>
      <c r="N284" s="12">
        <f t="shared" si="109"/>
        <v>0.11497074398283236</v>
      </c>
      <c r="O284" s="12">
        <f t="shared" si="110"/>
        <v>0.058728173776110414</v>
      </c>
      <c r="P284" s="12">
        <f t="shared" si="111"/>
        <v>0.022324116530035663</v>
      </c>
      <c r="Q284" s="12">
        <f t="shared" si="112"/>
        <v>0.010945918824201442</v>
      </c>
      <c r="R284" s="12">
        <f t="shared" si="113"/>
        <v>0.0005557871335278589</v>
      </c>
      <c r="S284" s="6">
        <v>15668</v>
      </c>
      <c r="T284" s="6">
        <v>18773</v>
      </c>
      <c r="U284" s="6">
        <v>16890</v>
      </c>
      <c r="V284" s="6">
        <v>7447</v>
      </c>
      <c r="W284" s="6">
        <v>3804</v>
      </c>
      <c r="X284" s="6">
        <v>1446</v>
      </c>
      <c r="Y284" s="6">
        <v>709</v>
      </c>
      <c r="Z284" s="6">
        <v>36</v>
      </c>
      <c r="AA284" s="6">
        <v>64773</v>
      </c>
      <c r="AC284" s="6">
        <v>135</v>
      </c>
      <c r="AD284" s="6">
        <v>203</v>
      </c>
      <c r="AE284" s="6">
        <v>119</v>
      </c>
      <c r="AF284" s="6">
        <v>19</v>
      </c>
      <c r="AG284" s="6">
        <v>7</v>
      </c>
      <c r="AH284" s="6">
        <v>3</v>
      </c>
      <c r="AI284" s="6">
        <v>2</v>
      </c>
      <c r="AJ284" s="6">
        <v>-2</v>
      </c>
      <c r="AK284" s="6">
        <f t="shared" si="124"/>
        <v>486</v>
      </c>
      <c r="AL284" s="6"/>
      <c r="AM284">
        <v>-75</v>
      </c>
      <c r="AN284">
        <v>-3</v>
      </c>
      <c r="AO284">
        <v>22</v>
      </c>
      <c r="AP284">
        <v>-3</v>
      </c>
      <c r="AQ284">
        <v>-11</v>
      </c>
      <c r="AR284">
        <v>-4</v>
      </c>
      <c r="AS284">
        <v>0</v>
      </c>
      <c r="AT284">
        <v>-1</v>
      </c>
      <c r="AU284">
        <f t="shared" si="125"/>
        <v>-75</v>
      </c>
      <c r="AV284">
        <f t="shared" si="114"/>
        <v>75</v>
      </c>
      <c r="AW284">
        <f t="shared" si="115"/>
        <v>3</v>
      </c>
      <c r="AX284">
        <f t="shared" si="116"/>
        <v>-22</v>
      </c>
      <c r="AY284">
        <f t="shared" si="117"/>
        <v>3</v>
      </c>
      <c r="AZ284">
        <f t="shared" si="118"/>
        <v>11</v>
      </c>
      <c r="BA284">
        <f t="shared" si="119"/>
        <v>4</v>
      </c>
      <c r="BB284">
        <f t="shared" si="120"/>
        <v>0</v>
      </c>
      <c r="BC284">
        <f t="shared" si="121"/>
        <v>1</v>
      </c>
      <c r="BD284">
        <f t="shared" si="122"/>
        <v>75</v>
      </c>
      <c r="BF284" s="13">
        <f t="shared" si="126"/>
        <v>561</v>
      </c>
      <c r="BG284" s="145">
        <v>508780.2613333333</v>
      </c>
      <c r="BH284" s="146">
        <f t="shared" si="123"/>
        <v>127195.06533333333</v>
      </c>
      <c r="BI284" s="147">
        <f t="shared" si="127"/>
        <v>3052681.568</v>
      </c>
      <c r="BJ284" s="40">
        <f t="shared" si="128"/>
        <v>763170.392</v>
      </c>
      <c r="BK284" s="38">
        <f t="shared" si="131"/>
        <v>0.8</v>
      </c>
      <c r="BL284" s="39">
        <f t="shared" si="129"/>
        <v>0.2</v>
      </c>
      <c r="BM284" s="150">
        <f t="shared" si="130"/>
        <v>635975.3266666667</v>
      </c>
    </row>
    <row r="285" spans="1:65" ht="12.75">
      <c r="A285" s="3" t="s">
        <v>426</v>
      </c>
      <c r="B285" s="3" t="s">
        <v>415</v>
      </c>
      <c r="C285" s="2" t="s">
        <v>292</v>
      </c>
      <c r="D285" s="3" t="s">
        <v>339</v>
      </c>
      <c r="E285" s="6">
        <v>36124</v>
      </c>
      <c r="F285" s="5">
        <v>9.302005148531576</v>
      </c>
      <c r="G285" s="26">
        <v>41</v>
      </c>
      <c r="H285" s="6">
        <v>255</v>
      </c>
      <c r="I285" s="21">
        <v>60</v>
      </c>
      <c r="K285" s="12">
        <f t="shared" si="106"/>
        <v>0.021647658066659286</v>
      </c>
      <c r="L285" s="12">
        <f t="shared" si="107"/>
        <v>0.05669361089580335</v>
      </c>
      <c r="M285" s="12">
        <f t="shared" si="108"/>
        <v>0.1727383456981508</v>
      </c>
      <c r="N285" s="12">
        <f t="shared" si="109"/>
        <v>0.26652640903554425</v>
      </c>
      <c r="O285" s="12">
        <f t="shared" si="110"/>
        <v>0.19997785405824384</v>
      </c>
      <c r="P285" s="12">
        <f t="shared" si="111"/>
        <v>0.10843206732366294</v>
      </c>
      <c r="Q285" s="12">
        <f t="shared" si="112"/>
        <v>0.13569925811095118</v>
      </c>
      <c r="R285" s="12">
        <f t="shared" si="113"/>
        <v>0.03828479681098439</v>
      </c>
      <c r="S285" s="6">
        <v>782</v>
      </c>
      <c r="T285" s="6">
        <v>2048</v>
      </c>
      <c r="U285" s="6">
        <v>6240</v>
      </c>
      <c r="V285" s="6">
        <v>9628</v>
      </c>
      <c r="W285" s="6">
        <v>7224</v>
      </c>
      <c r="X285" s="6">
        <v>3917</v>
      </c>
      <c r="Y285" s="6">
        <v>4902</v>
      </c>
      <c r="Z285" s="6">
        <v>1383</v>
      </c>
      <c r="AA285" s="6">
        <v>36124</v>
      </c>
      <c r="AC285" s="6">
        <v>11</v>
      </c>
      <c r="AD285" s="6">
        <v>2</v>
      </c>
      <c r="AE285" s="6">
        <v>24</v>
      </c>
      <c r="AF285" s="6">
        <v>-35</v>
      </c>
      <c r="AG285" s="6">
        <v>12</v>
      </c>
      <c r="AH285" s="6">
        <v>15</v>
      </c>
      <c r="AI285" s="6">
        <v>0</v>
      </c>
      <c r="AJ285" s="6">
        <v>12</v>
      </c>
      <c r="AK285" s="6">
        <f t="shared" si="124"/>
        <v>41</v>
      </c>
      <c r="AL285" s="6"/>
      <c r="AM285">
        <v>-1</v>
      </c>
      <c r="AN285">
        <v>23</v>
      </c>
      <c r="AO285">
        <v>-10</v>
      </c>
      <c r="AP285">
        <v>-6</v>
      </c>
      <c r="AQ285">
        <v>-1</v>
      </c>
      <c r="AR285">
        <v>-5</v>
      </c>
      <c r="AS285">
        <v>-2</v>
      </c>
      <c r="AT285">
        <v>3</v>
      </c>
      <c r="AU285">
        <f t="shared" si="125"/>
        <v>1</v>
      </c>
      <c r="AV285">
        <f t="shared" si="114"/>
        <v>1</v>
      </c>
      <c r="AW285">
        <f t="shared" si="115"/>
        <v>-23</v>
      </c>
      <c r="AX285">
        <f t="shared" si="116"/>
        <v>10</v>
      </c>
      <c r="AY285">
        <f t="shared" si="117"/>
        <v>6</v>
      </c>
      <c r="AZ285">
        <f t="shared" si="118"/>
        <v>1</v>
      </c>
      <c r="BA285">
        <f t="shared" si="119"/>
        <v>5</v>
      </c>
      <c r="BB285">
        <f t="shared" si="120"/>
        <v>2</v>
      </c>
      <c r="BC285">
        <f t="shared" si="121"/>
        <v>-3</v>
      </c>
      <c r="BD285">
        <f t="shared" si="122"/>
        <v>-1</v>
      </c>
      <c r="BF285" s="13">
        <f t="shared" si="126"/>
        <v>40</v>
      </c>
      <c r="BG285" s="145">
        <v>67931.184</v>
      </c>
      <c r="BH285" s="146">
        <f t="shared" si="123"/>
        <v>16982.796</v>
      </c>
      <c r="BI285" s="147">
        <f t="shared" si="127"/>
        <v>407587.10399999993</v>
      </c>
      <c r="BJ285" s="40">
        <f t="shared" si="128"/>
        <v>101896.77599999998</v>
      </c>
      <c r="BK285" s="38">
        <f t="shared" si="131"/>
        <v>0.8</v>
      </c>
      <c r="BL285" s="39">
        <f t="shared" si="129"/>
        <v>0.2</v>
      </c>
      <c r="BM285" s="150">
        <f t="shared" si="130"/>
        <v>84913.98</v>
      </c>
    </row>
    <row r="286" spans="1:65" ht="12.75">
      <c r="A286" s="3"/>
      <c r="B286" s="3" t="s">
        <v>415</v>
      </c>
      <c r="C286" s="2" t="s">
        <v>293</v>
      </c>
      <c r="D286" s="3" t="s">
        <v>339</v>
      </c>
      <c r="E286" s="6">
        <v>63996</v>
      </c>
      <c r="F286" s="5">
        <v>7.1022417639558855</v>
      </c>
      <c r="G286" s="26">
        <v>162</v>
      </c>
      <c r="H286" s="6">
        <v>664</v>
      </c>
      <c r="I286" s="21">
        <v>100</v>
      </c>
      <c r="K286" s="12">
        <f t="shared" si="106"/>
        <v>0.1150384399024939</v>
      </c>
      <c r="L286" s="12">
        <f t="shared" si="107"/>
        <v>0.19866866679167447</v>
      </c>
      <c r="M286" s="12">
        <f t="shared" si="108"/>
        <v>0.40313457091068194</v>
      </c>
      <c r="N286" s="12">
        <f t="shared" si="109"/>
        <v>0.17191699481217576</v>
      </c>
      <c r="O286" s="12">
        <f t="shared" si="110"/>
        <v>0.06709794362147634</v>
      </c>
      <c r="P286" s="12">
        <f t="shared" si="111"/>
        <v>0.0315957247327958</v>
      </c>
      <c r="Q286" s="12">
        <f t="shared" si="112"/>
        <v>0.011938246140383774</v>
      </c>
      <c r="R286" s="12">
        <f t="shared" si="113"/>
        <v>0.0006094130883180198</v>
      </c>
      <c r="S286" s="6">
        <v>7362</v>
      </c>
      <c r="T286" s="6">
        <v>12714</v>
      </c>
      <c r="U286" s="6">
        <v>25799</v>
      </c>
      <c r="V286" s="6">
        <v>11002</v>
      </c>
      <c r="W286" s="6">
        <v>4294</v>
      </c>
      <c r="X286" s="6">
        <v>2022</v>
      </c>
      <c r="Y286" s="6">
        <v>764</v>
      </c>
      <c r="Z286" s="6">
        <v>39</v>
      </c>
      <c r="AA286" s="6">
        <v>63996</v>
      </c>
      <c r="AC286" s="6">
        <v>25</v>
      </c>
      <c r="AD286" s="6">
        <v>43</v>
      </c>
      <c r="AE286" s="6">
        <v>46</v>
      </c>
      <c r="AF286" s="6">
        <v>46</v>
      </c>
      <c r="AG286" s="6">
        <v>13</v>
      </c>
      <c r="AH286" s="6">
        <v>-7</v>
      </c>
      <c r="AI286" s="6">
        <v>-4</v>
      </c>
      <c r="AJ286" s="6">
        <v>0</v>
      </c>
      <c r="AK286" s="6">
        <f t="shared" si="124"/>
        <v>162</v>
      </c>
      <c r="AL286" s="6"/>
      <c r="AM286">
        <v>5</v>
      </c>
      <c r="AN286">
        <v>-8</v>
      </c>
      <c r="AO286">
        <v>10</v>
      </c>
      <c r="AP286">
        <v>-1</v>
      </c>
      <c r="AQ286">
        <v>-17</v>
      </c>
      <c r="AR286">
        <v>-7</v>
      </c>
      <c r="AS286">
        <v>-1</v>
      </c>
      <c r="AT286">
        <v>0</v>
      </c>
      <c r="AU286">
        <f t="shared" si="125"/>
        <v>-19</v>
      </c>
      <c r="AV286">
        <f t="shared" si="114"/>
        <v>-5</v>
      </c>
      <c r="AW286">
        <f t="shared" si="115"/>
        <v>8</v>
      </c>
      <c r="AX286">
        <f t="shared" si="116"/>
        <v>-10</v>
      </c>
      <c r="AY286">
        <f t="shared" si="117"/>
        <v>1</v>
      </c>
      <c r="AZ286">
        <f t="shared" si="118"/>
        <v>17</v>
      </c>
      <c r="BA286">
        <f t="shared" si="119"/>
        <v>7</v>
      </c>
      <c r="BB286">
        <f t="shared" si="120"/>
        <v>1</v>
      </c>
      <c r="BC286">
        <f t="shared" si="121"/>
        <v>0</v>
      </c>
      <c r="BD286">
        <f t="shared" si="122"/>
        <v>19</v>
      </c>
      <c r="BF286" s="13">
        <f t="shared" si="126"/>
        <v>181</v>
      </c>
      <c r="BG286" s="145">
        <v>235552.34</v>
      </c>
      <c r="BH286" s="146" t="str">
        <f t="shared" si="123"/>
        <v>0</v>
      </c>
      <c r="BI286" s="147">
        <f t="shared" si="127"/>
        <v>1413314.04</v>
      </c>
      <c r="BJ286" s="40">
        <f t="shared" si="128"/>
        <v>0</v>
      </c>
      <c r="BK286" s="38" t="str">
        <f t="shared" si="131"/>
        <v>100%</v>
      </c>
      <c r="BL286" s="39" t="str">
        <f t="shared" si="129"/>
        <v>0%</v>
      </c>
      <c r="BM286" s="150">
        <f t="shared" si="130"/>
        <v>235552.34</v>
      </c>
    </row>
    <row r="287" spans="1:65" ht="12.75">
      <c r="A287" s="3" t="s">
        <v>412</v>
      </c>
      <c r="B287" s="3" t="s">
        <v>406</v>
      </c>
      <c r="C287" s="2" t="s">
        <v>294</v>
      </c>
      <c r="D287" s="3" t="s">
        <v>344</v>
      </c>
      <c r="E287" s="6">
        <v>49480</v>
      </c>
      <c r="F287" s="5">
        <v>9.48760173758649</v>
      </c>
      <c r="G287" s="26">
        <v>477</v>
      </c>
      <c r="H287" s="6">
        <v>252</v>
      </c>
      <c r="I287" s="21">
        <v>290</v>
      </c>
      <c r="K287" s="12">
        <f t="shared" si="106"/>
        <v>0.034458367016976556</v>
      </c>
      <c r="L287" s="12">
        <f t="shared" si="107"/>
        <v>0.07554567502021019</v>
      </c>
      <c r="M287" s="12">
        <f t="shared" si="108"/>
        <v>0.2835286984640259</v>
      </c>
      <c r="N287" s="12">
        <f t="shared" si="109"/>
        <v>0.2530113177041229</v>
      </c>
      <c r="O287" s="12">
        <f t="shared" si="110"/>
        <v>0.16635004042037188</v>
      </c>
      <c r="P287" s="12">
        <f t="shared" si="111"/>
        <v>0.09460388035569928</v>
      </c>
      <c r="Q287" s="12">
        <f t="shared" si="112"/>
        <v>0.08528698464025869</v>
      </c>
      <c r="R287" s="12">
        <f t="shared" si="113"/>
        <v>0.007215036378334681</v>
      </c>
      <c r="S287" s="6">
        <v>1705</v>
      </c>
      <c r="T287" s="6">
        <v>3738</v>
      </c>
      <c r="U287" s="6">
        <v>14029</v>
      </c>
      <c r="V287" s="6">
        <v>12519</v>
      </c>
      <c r="W287" s="6">
        <v>8231</v>
      </c>
      <c r="X287" s="6">
        <v>4681</v>
      </c>
      <c r="Y287" s="6">
        <v>4220</v>
      </c>
      <c r="Z287" s="6">
        <v>357</v>
      </c>
      <c r="AA287" s="6">
        <v>49480</v>
      </c>
      <c r="AC287" s="6">
        <v>14</v>
      </c>
      <c r="AD287" s="6">
        <v>26</v>
      </c>
      <c r="AE287" s="6">
        <v>191</v>
      </c>
      <c r="AF287" s="6">
        <v>126</v>
      </c>
      <c r="AG287" s="6">
        <v>56</v>
      </c>
      <c r="AH287" s="6">
        <v>23</v>
      </c>
      <c r="AI287" s="6">
        <v>33</v>
      </c>
      <c r="AJ287" s="6">
        <v>8</v>
      </c>
      <c r="AK287" s="6">
        <f t="shared" si="124"/>
        <v>477</v>
      </c>
      <c r="AL287" s="6"/>
      <c r="AM287">
        <v>-1</v>
      </c>
      <c r="AN287">
        <v>-13</v>
      </c>
      <c r="AO287">
        <v>-10</v>
      </c>
      <c r="AP287">
        <v>-12</v>
      </c>
      <c r="AQ287">
        <v>0</v>
      </c>
      <c r="AR287">
        <v>2</v>
      </c>
      <c r="AS287">
        <v>-23</v>
      </c>
      <c r="AT287">
        <v>1</v>
      </c>
      <c r="AU287">
        <f t="shared" si="125"/>
        <v>-56</v>
      </c>
      <c r="AV287">
        <f t="shared" si="114"/>
        <v>1</v>
      </c>
      <c r="AW287">
        <f t="shared" si="115"/>
        <v>13</v>
      </c>
      <c r="AX287">
        <f t="shared" si="116"/>
        <v>10</v>
      </c>
      <c r="AY287">
        <f t="shared" si="117"/>
        <v>12</v>
      </c>
      <c r="AZ287">
        <f t="shared" si="118"/>
        <v>0</v>
      </c>
      <c r="BA287">
        <f t="shared" si="119"/>
        <v>-2</v>
      </c>
      <c r="BB287">
        <f t="shared" si="120"/>
        <v>23</v>
      </c>
      <c r="BC287">
        <f t="shared" si="121"/>
        <v>-1</v>
      </c>
      <c r="BD287">
        <f t="shared" si="122"/>
        <v>56</v>
      </c>
      <c r="BF287" s="13">
        <f t="shared" si="126"/>
        <v>533</v>
      </c>
      <c r="BG287" s="145">
        <v>648352.6186666666</v>
      </c>
      <c r="BH287" s="146">
        <f t="shared" si="123"/>
        <v>162088.15466666664</v>
      </c>
      <c r="BI287" s="147">
        <f t="shared" si="127"/>
        <v>3890115.7119999994</v>
      </c>
      <c r="BJ287" s="40">
        <f t="shared" si="128"/>
        <v>972528.9279999998</v>
      </c>
      <c r="BK287" s="38">
        <f t="shared" si="131"/>
        <v>0.8</v>
      </c>
      <c r="BL287" s="39">
        <f t="shared" si="129"/>
        <v>0.2</v>
      </c>
      <c r="BM287" s="150">
        <f t="shared" si="130"/>
        <v>810440.7733333332</v>
      </c>
    </row>
    <row r="288" spans="1:65" ht="12.75">
      <c r="A288" s="3"/>
      <c r="B288" s="3" t="s">
        <v>420</v>
      </c>
      <c r="C288" s="2" t="s">
        <v>295</v>
      </c>
      <c r="D288" s="3" t="s">
        <v>345</v>
      </c>
      <c r="E288" s="6">
        <v>64371</v>
      </c>
      <c r="F288" s="5">
        <v>8.036294661994594</v>
      </c>
      <c r="G288" s="26">
        <v>249</v>
      </c>
      <c r="H288" s="6">
        <v>1353</v>
      </c>
      <c r="I288" s="21">
        <v>100</v>
      </c>
      <c r="K288" s="12">
        <f t="shared" si="106"/>
        <v>0.20375634990912056</v>
      </c>
      <c r="L288" s="12">
        <f t="shared" si="107"/>
        <v>0.2630221683677432</v>
      </c>
      <c r="M288" s="12">
        <f t="shared" si="108"/>
        <v>0.25039225738298304</v>
      </c>
      <c r="N288" s="12">
        <f t="shared" si="109"/>
        <v>0.15048702055273339</v>
      </c>
      <c r="O288" s="12">
        <f t="shared" si="110"/>
        <v>0.07685137717295056</v>
      </c>
      <c r="P288" s="12">
        <f t="shared" si="111"/>
        <v>0.0349846980783272</v>
      </c>
      <c r="Q288" s="12">
        <f t="shared" si="112"/>
        <v>0.018657469978717124</v>
      </c>
      <c r="R288" s="12">
        <f t="shared" si="113"/>
        <v>0.0018486585574249274</v>
      </c>
      <c r="S288" s="6">
        <v>13116</v>
      </c>
      <c r="T288" s="6">
        <v>16931</v>
      </c>
      <c r="U288" s="6">
        <v>16118</v>
      </c>
      <c r="V288" s="6">
        <v>9687</v>
      </c>
      <c r="W288" s="6">
        <v>4947</v>
      </c>
      <c r="X288" s="6">
        <v>2252</v>
      </c>
      <c r="Y288" s="6">
        <v>1201</v>
      </c>
      <c r="Z288" s="6">
        <v>119</v>
      </c>
      <c r="AA288" s="6">
        <v>64371</v>
      </c>
      <c r="AC288" s="6">
        <v>124</v>
      </c>
      <c r="AD288" s="6">
        <v>62</v>
      </c>
      <c r="AE288" s="6">
        <v>24</v>
      </c>
      <c r="AF288" s="6">
        <v>13</v>
      </c>
      <c r="AG288" s="6">
        <v>28</v>
      </c>
      <c r="AH288" s="6">
        <v>-6</v>
      </c>
      <c r="AI288" s="6">
        <v>3</v>
      </c>
      <c r="AJ288" s="6">
        <v>1</v>
      </c>
      <c r="AK288" s="6">
        <f t="shared" si="124"/>
        <v>249</v>
      </c>
      <c r="AL288" s="6"/>
      <c r="AM288">
        <v>14</v>
      </c>
      <c r="AN288">
        <v>5</v>
      </c>
      <c r="AO288">
        <v>-9</v>
      </c>
      <c r="AP288">
        <v>-11</v>
      </c>
      <c r="AQ288">
        <v>-2</v>
      </c>
      <c r="AR288">
        <v>-3</v>
      </c>
      <c r="AS288">
        <v>-1</v>
      </c>
      <c r="AT288">
        <v>0</v>
      </c>
      <c r="AU288">
        <f t="shared" si="125"/>
        <v>-7</v>
      </c>
      <c r="AV288">
        <f t="shared" si="114"/>
        <v>-14</v>
      </c>
      <c r="AW288">
        <f t="shared" si="115"/>
        <v>-5</v>
      </c>
      <c r="AX288">
        <f t="shared" si="116"/>
        <v>9</v>
      </c>
      <c r="AY288">
        <f t="shared" si="117"/>
        <v>11</v>
      </c>
      <c r="AZ288">
        <f t="shared" si="118"/>
        <v>2</v>
      </c>
      <c r="BA288">
        <f t="shared" si="119"/>
        <v>3</v>
      </c>
      <c r="BB288">
        <f t="shared" si="120"/>
        <v>1</v>
      </c>
      <c r="BC288">
        <f t="shared" si="121"/>
        <v>0</v>
      </c>
      <c r="BD288">
        <f t="shared" si="122"/>
        <v>7</v>
      </c>
      <c r="BF288" s="13">
        <f t="shared" si="126"/>
        <v>256</v>
      </c>
      <c r="BG288" s="145">
        <v>305114.64</v>
      </c>
      <c r="BH288" s="146" t="str">
        <f t="shared" si="123"/>
        <v>0</v>
      </c>
      <c r="BI288" s="147">
        <f t="shared" si="127"/>
        <v>1830687.84</v>
      </c>
      <c r="BJ288" s="40">
        <f t="shared" si="128"/>
        <v>0</v>
      </c>
      <c r="BK288" s="38" t="str">
        <f t="shared" si="131"/>
        <v>100%</v>
      </c>
      <c r="BL288" s="39" t="str">
        <f t="shared" si="129"/>
        <v>0%</v>
      </c>
      <c r="BM288" s="150">
        <f t="shared" si="130"/>
        <v>305114.64</v>
      </c>
    </row>
    <row r="289" spans="1:65" ht="12.75">
      <c r="A289" s="3" t="s">
        <v>436</v>
      </c>
      <c r="B289" s="3" t="s">
        <v>420</v>
      </c>
      <c r="C289" s="2" t="s">
        <v>296</v>
      </c>
      <c r="D289" s="3" t="s">
        <v>345</v>
      </c>
      <c r="E289" s="6">
        <v>30033</v>
      </c>
      <c r="F289" s="5">
        <v>10.224878498311785</v>
      </c>
      <c r="G289" s="26">
        <v>270</v>
      </c>
      <c r="H289" s="6">
        <v>368</v>
      </c>
      <c r="I289" s="21">
        <v>80</v>
      </c>
      <c r="K289" s="12">
        <f t="shared" si="106"/>
        <v>0.2564512369726634</v>
      </c>
      <c r="L289" s="12">
        <f t="shared" si="107"/>
        <v>0.2181933206805847</v>
      </c>
      <c r="M289" s="12">
        <f t="shared" si="108"/>
        <v>0.2040422202244198</v>
      </c>
      <c r="N289" s="12">
        <f t="shared" si="109"/>
        <v>0.1730429860486798</v>
      </c>
      <c r="O289" s="12">
        <f t="shared" si="110"/>
        <v>0.10012319781573602</v>
      </c>
      <c r="P289" s="12">
        <f t="shared" si="111"/>
        <v>0.03476176206173209</v>
      </c>
      <c r="Q289" s="12">
        <f t="shared" si="112"/>
        <v>0.012419671694469416</v>
      </c>
      <c r="R289" s="12">
        <f t="shared" si="113"/>
        <v>0.0009656045017147804</v>
      </c>
      <c r="S289" s="6">
        <v>7702</v>
      </c>
      <c r="T289" s="6">
        <v>6553</v>
      </c>
      <c r="U289" s="6">
        <v>6128</v>
      </c>
      <c r="V289" s="6">
        <v>5197</v>
      </c>
      <c r="W289" s="6">
        <v>3007</v>
      </c>
      <c r="X289" s="6">
        <v>1044</v>
      </c>
      <c r="Y289" s="6">
        <v>373</v>
      </c>
      <c r="Z289" s="6">
        <v>29</v>
      </c>
      <c r="AA289" s="6">
        <v>30033</v>
      </c>
      <c r="AC289" s="6">
        <v>78</v>
      </c>
      <c r="AD289" s="6">
        <v>74</v>
      </c>
      <c r="AE289" s="6">
        <v>85</v>
      </c>
      <c r="AF289" s="6">
        <v>22</v>
      </c>
      <c r="AG289" s="6">
        <v>8</v>
      </c>
      <c r="AH289" s="6">
        <v>6</v>
      </c>
      <c r="AI289" s="6">
        <v>-4</v>
      </c>
      <c r="AJ289" s="6">
        <v>1</v>
      </c>
      <c r="AK289" s="6">
        <f t="shared" si="124"/>
        <v>270</v>
      </c>
      <c r="AL289" s="6"/>
      <c r="AM289">
        <v>5</v>
      </c>
      <c r="AN289">
        <v>11</v>
      </c>
      <c r="AO289">
        <v>-1</v>
      </c>
      <c r="AP289">
        <v>-21</v>
      </c>
      <c r="AQ289">
        <v>-6</v>
      </c>
      <c r="AR289">
        <v>3</v>
      </c>
      <c r="AS289">
        <v>1</v>
      </c>
      <c r="AT289">
        <v>3</v>
      </c>
      <c r="AU289">
        <f t="shared" si="125"/>
        <v>-5</v>
      </c>
      <c r="AV289">
        <f t="shared" si="114"/>
        <v>-5</v>
      </c>
      <c r="AW289">
        <f t="shared" si="115"/>
        <v>-11</v>
      </c>
      <c r="AX289">
        <f t="shared" si="116"/>
        <v>1</v>
      </c>
      <c r="AY289">
        <f t="shared" si="117"/>
        <v>21</v>
      </c>
      <c r="AZ289">
        <f t="shared" si="118"/>
        <v>6</v>
      </c>
      <c r="BA289">
        <f t="shared" si="119"/>
        <v>-3</v>
      </c>
      <c r="BB289">
        <f t="shared" si="120"/>
        <v>-1</v>
      </c>
      <c r="BC289">
        <f t="shared" si="121"/>
        <v>-3</v>
      </c>
      <c r="BD289">
        <f t="shared" si="122"/>
        <v>5</v>
      </c>
      <c r="BF289" s="13">
        <f t="shared" si="126"/>
        <v>275</v>
      </c>
      <c r="BG289" s="145">
        <v>260466.83733333336</v>
      </c>
      <c r="BH289" s="146">
        <f t="shared" si="123"/>
        <v>65116.70933333334</v>
      </c>
      <c r="BI289" s="147">
        <f t="shared" si="127"/>
        <v>1562801.0240000002</v>
      </c>
      <c r="BJ289" s="40">
        <f t="shared" si="128"/>
        <v>390700.25600000005</v>
      </c>
      <c r="BK289" s="38">
        <f t="shared" si="131"/>
        <v>0.8</v>
      </c>
      <c r="BL289" s="39">
        <f t="shared" si="129"/>
        <v>0.2</v>
      </c>
      <c r="BM289" s="150">
        <f t="shared" si="130"/>
        <v>325583.5466666667</v>
      </c>
    </row>
    <row r="290" spans="1:65" ht="12.75">
      <c r="A290" s="3"/>
      <c r="B290" s="3" t="s">
        <v>416</v>
      </c>
      <c r="C290" s="2" t="s">
        <v>297</v>
      </c>
      <c r="D290" s="3" t="s">
        <v>341</v>
      </c>
      <c r="E290" s="6">
        <v>107059</v>
      </c>
      <c r="F290" s="5">
        <v>7.838637978015838</v>
      </c>
      <c r="G290" s="26">
        <v>2934</v>
      </c>
      <c r="H290" s="6">
        <v>1623</v>
      </c>
      <c r="I290" s="21">
        <v>2030</v>
      </c>
      <c r="K290" s="12">
        <f t="shared" si="106"/>
        <v>0.016841181031020277</v>
      </c>
      <c r="L290" s="12">
        <f t="shared" si="107"/>
        <v>0.2340204933728131</v>
      </c>
      <c r="M290" s="12">
        <f t="shared" si="108"/>
        <v>0.3155082711402124</v>
      </c>
      <c r="N290" s="12">
        <f t="shared" si="109"/>
        <v>0.1885035354337328</v>
      </c>
      <c r="O290" s="12">
        <f t="shared" si="110"/>
        <v>0.14470525598034728</v>
      </c>
      <c r="P290" s="12">
        <f t="shared" si="111"/>
        <v>0.06777571245761682</v>
      </c>
      <c r="Q290" s="12">
        <f t="shared" si="112"/>
        <v>0.028423579521572217</v>
      </c>
      <c r="R290" s="12">
        <f t="shared" si="113"/>
        <v>0.004221971062685062</v>
      </c>
      <c r="S290" s="6">
        <v>1803</v>
      </c>
      <c r="T290" s="6">
        <v>25054</v>
      </c>
      <c r="U290" s="6">
        <v>33778</v>
      </c>
      <c r="V290" s="6">
        <v>20181</v>
      </c>
      <c r="W290" s="6">
        <v>15492</v>
      </c>
      <c r="X290" s="6">
        <v>7256</v>
      </c>
      <c r="Y290" s="6">
        <v>3043</v>
      </c>
      <c r="Z290" s="6">
        <v>452</v>
      </c>
      <c r="AA290" s="6">
        <v>107059</v>
      </c>
      <c r="AC290" s="6">
        <v>155</v>
      </c>
      <c r="AD290" s="6">
        <v>-238</v>
      </c>
      <c r="AE290" s="6">
        <v>392</v>
      </c>
      <c r="AF290" s="6">
        <v>1194</v>
      </c>
      <c r="AG290" s="6">
        <v>871</v>
      </c>
      <c r="AH290" s="6">
        <v>324</v>
      </c>
      <c r="AI290" s="6">
        <v>207</v>
      </c>
      <c r="AJ290" s="6">
        <v>29</v>
      </c>
      <c r="AK290" s="6">
        <f t="shared" si="124"/>
        <v>2934</v>
      </c>
      <c r="AL290" s="6"/>
      <c r="AM290">
        <v>-46</v>
      </c>
      <c r="AN290">
        <v>-184</v>
      </c>
      <c r="AO290">
        <v>82</v>
      </c>
      <c r="AP290">
        <v>173</v>
      </c>
      <c r="AQ290">
        <v>102</v>
      </c>
      <c r="AR290">
        <v>-10</v>
      </c>
      <c r="AS290">
        <v>105</v>
      </c>
      <c r="AT290">
        <v>30</v>
      </c>
      <c r="AU290">
        <f t="shared" si="125"/>
        <v>252</v>
      </c>
      <c r="AV290">
        <f t="shared" si="114"/>
        <v>46</v>
      </c>
      <c r="AW290">
        <f t="shared" si="115"/>
        <v>184</v>
      </c>
      <c r="AX290">
        <f t="shared" si="116"/>
        <v>-82</v>
      </c>
      <c r="AY290">
        <f t="shared" si="117"/>
        <v>-173</v>
      </c>
      <c r="AZ290">
        <f t="shared" si="118"/>
        <v>-102</v>
      </c>
      <c r="BA290">
        <f t="shared" si="119"/>
        <v>10</v>
      </c>
      <c r="BB290">
        <f t="shared" si="120"/>
        <v>-105</v>
      </c>
      <c r="BC290">
        <f t="shared" si="121"/>
        <v>-30</v>
      </c>
      <c r="BD290">
        <f t="shared" si="122"/>
        <v>-252</v>
      </c>
      <c r="BF290" s="13">
        <f t="shared" si="126"/>
        <v>2682</v>
      </c>
      <c r="BG290" s="145">
        <v>4287276.466666667</v>
      </c>
      <c r="BH290" s="146" t="str">
        <f t="shared" si="123"/>
        <v>0</v>
      </c>
      <c r="BI290" s="147">
        <f t="shared" si="127"/>
        <v>25723658.8</v>
      </c>
      <c r="BJ290" s="40">
        <f t="shared" si="128"/>
        <v>0</v>
      </c>
      <c r="BK290" s="38" t="str">
        <f t="shared" si="131"/>
        <v>100%</v>
      </c>
      <c r="BL290" s="39" t="str">
        <f t="shared" si="129"/>
        <v>0%</v>
      </c>
      <c r="BM290" s="150">
        <f t="shared" si="130"/>
        <v>4287276.466666667</v>
      </c>
    </row>
    <row r="291" spans="1:65" ht="12.75">
      <c r="A291" s="3"/>
      <c r="B291" s="3" t="s">
        <v>408</v>
      </c>
      <c r="C291" s="2" t="s">
        <v>298</v>
      </c>
      <c r="D291" s="3" t="s">
        <v>343</v>
      </c>
      <c r="E291" s="6">
        <v>96612</v>
      </c>
      <c r="F291" s="5">
        <v>6.607944487715075</v>
      </c>
      <c r="G291" s="26">
        <v>169</v>
      </c>
      <c r="H291" s="6">
        <v>1038</v>
      </c>
      <c r="I291" s="21">
        <v>120</v>
      </c>
      <c r="K291" s="12">
        <f t="shared" si="106"/>
        <v>0.19363019086655903</v>
      </c>
      <c r="L291" s="12">
        <f t="shared" si="107"/>
        <v>0.2139382271353455</v>
      </c>
      <c r="M291" s="12">
        <f t="shared" si="108"/>
        <v>0.26761685918933464</v>
      </c>
      <c r="N291" s="12">
        <f t="shared" si="109"/>
        <v>0.14962944561752164</v>
      </c>
      <c r="O291" s="12">
        <f t="shared" si="110"/>
        <v>0.07816834347700079</v>
      </c>
      <c r="P291" s="12">
        <f t="shared" si="111"/>
        <v>0.044942657226845525</v>
      </c>
      <c r="Q291" s="12">
        <f t="shared" si="112"/>
        <v>0.0423963896824411</v>
      </c>
      <c r="R291" s="12">
        <f t="shared" si="113"/>
        <v>0.009677886804951765</v>
      </c>
      <c r="S291" s="6">
        <v>18707</v>
      </c>
      <c r="T291" s="6">
        <v>20669</v>
      </c>
      <c r="U291" s="6">
        <v>25855</v>
      </c>
      <c r="V291" s="6">
        <v>14456</v>
      </c>
      <c r="W291" s="6">
        <v>7552</v>
      </c>
      <c r="X291" s="6">
        <v>4342</v>
      </c>
      <c r="Y291" s="6">
        <v>4096</v>
      </c>
      <c r="Z291" s="6">
        <v>935</v>
      </c>
      <c r="AA291" s="6">
        <v>96612</v>
      </c>
      <c r="AC291" s="6">
        <v>-74</v>
      </c>
      <c r="AD291" s="6">
        <v>81</v>
      </c>
      <c r="AE291" s="6">
        <v>82</v>
      </c>
      <c r="AF291" s="6">
        <v>12</v>
      </c>
      <c r="AG291" s="6">
        <v>33</v>
      </c>
      <c r="AH291" s="6">
        <v>22</v>
      </c>
      <c r="AI291" s="6">
        <v>-6</v>
      </c>
      <c r="AJ291" s="6">
        <v>19</v>
      </c>
      <c r="AK291" s="6">
        <f t="shared" si="124"/>
        <v>169</v>
      </c>
      <c r="AL291" s="6"/>
      <c r="AM291">
        <v>-155</v>
      </c>
      <c r="AN291">
        <v>-128</v>
      </c>
      <c r="AO291">
        <v>-30</v>
      </c>
      <c r="AP291">
        <v>-18</v>
      </c>
      <c r="AQ291">
        <v>-1</v>
      </c>
      <c r="AR291">
        <v>-15</v>
      </c>
      <c r="AS291">
        <v>4</v>
      </c>
      <c r="AT291">
        <v>14</v>
      </c>
      <c r="AU291">
        <f t="shared" si="125"/>
        <v>-329</v>
      </c>
      <c r="AV291">
        <f t="shared" si="114"/>
        <v>155</v>
      </c>
      <c r="AW291">
        <f t="shared" si="115"/>
        <v>128</v>
      </c>
      <c r="AX291">
        <f t="shared" si="116"/>
        <v>30</v>
      </c>
      <c r="AY291">
        <f t="shared" si="117"/>
        <v>18</v>
      </c>
      <c r="AZ291">
        <f t="shared" si="118"/>
        <v>1</v>
      </c>
      <c r="BA291">
        <f t="shared" si="119"/>
        <v>15</v>
      </c>
      <c r="BB291">
        <f t="shared" si="120"/>
        <v>-4</v>
      </c>
      <c r="BC291">
        <f t="shared" si="121"/>
        <v>-14</v>
      </c>
      <c r="BD291">
        <f t="shared" si="122"/>
        <v>329</v>
      </c>
      <c r="BF291" s="13">
        <f t="shared" si="126"/>
        <v>498</v>
      </c>
      <c r="BG291" s="145">
        <v>625261.1333333333</v>
      </c>
      <c r="BH291" s="146" t="str">
        <f t="shared" si="123"/>
        <v>0</v>
      </c>
      <c r="BI291" s="147">
        <f t="shared" si="127"/>
        <v>3751566.8</v>
      </c>
      <c r="BJ291" s="40">
        <f t="shared" si="128"/>
        <v>0</v>
      </c>
      <c r="BK291" s="38" t="str">
        <f t="shared" si="131"/>
        <v>100%</v>
      </c>
      <c r="BL291" s="39" t="str">
        <f t="shared" si="129"/>
        <v>0%</v>
      </c>
      <c r="BM291" s="150">
        <f t="shared" si="130"/>
        <v>625261.1333333333</v>
      </c>
    </row>
    <row r="292" spans="1:65" ht="12.75">
      <c r="A292" s="3" t="s">
        <v>412</v>
      </c>
      <c r="B292" s="3" t="s">
        <v>406</v>
      </c>
      <c r="C292" s="2" t="s">
        <v>299</v>
      </c>
      <c r="D292" s="3" t="s">
        <v>344</v>
      </c>
      <c r="E292" s="6">
        <v>47390</v>
      </c>
      <c r="F292" s="5">
        <v>10.36165212305487</v>
      </c>
      <c r="G292" s="26">
        <v>90</v>
      </c>
      <c r="H292" s="6">
        <v>430</v>
      </c>
      <c r="I292" s="21">
        <v>30</v>
      </c>
      <c r="K292" s="12">
        <f t="shared" si="106"/>
        <v>0.07277906731377928</v>
      </c>
      <c r="L292" s="12">
        <f t="shared" si="107"/>
        <v>0.10958008018569318</v>
      </c>
      <c r="M292" s="12">
        <f t="shared" si="108"/>
        <v>0.2774213969191813</v>
      </c>
      <c r="N292" s="12">
        <f t="shared" si="109"/>
        <v>0.20044313146233383</v>
      </c>
      <c r="O292" s="12">
        <f t="shared" si="110"/>
        <v>0.13369909263557714</v>
      </c>
      <c r="P292" s="12">
        <f t="shared" si="111"/>
        <v>0.09362734754167545</v>
      </c>
      <c r="Q292" s="12">
        <f t="shared" si="112"/>
        <v>0.1028487022578603</v>
      </c>
      <c r="R292" s="12">
        <f t="shared" si="113"/>
        <v>0.009601181683899557</v>
      </c>
      <c r="S292" s="6">
        <v>3449</v>
      </c>
      <c r="T292" s="6">
        <v>5193</v>
      </c>
      <c r="U292" s="6">
        <v>13147</v>
      </c>
      <c r="V292" s="6">
        <v>9499</v>
      </c>
      <c r="W292" s="6">
        <v>6336</v>
      </c>
      <c r="X292" s="6">
        <v>4437</v>
      </c>
      <c r="Y292" s="6">
        <v>4874</v>
      </c>
      <c r="Z292" s="6">
        <v>455</v>
      </c>
      <c r="AA292" s="6">
        <v>47390</v>
      </c>
      <c r="AC292" s="6">
        <v>-30</v>
      </c>
      <c r="AD292" s="6">
        <v>62</v>
      </c>
      <c r="AE292" s="6">
        <v>2</v>
      </c>
      <c r="AF292" s="6">
        <v>9</v>
      </c>
      <c r="AG292" s="6">
        <v>-2</v>
      </c>
      <c r="AH292" s="6">
        <v>4</v>
      </c>
      <c r="AI292" s="6">
        <v>33</v>
      </c>
      <c r="AJ292" s="6">
        <v>12</v>
      </c>
      <c r="AK292" s="6">
        <f t="shared" si="124"/>
        <v>90</v>
      </c>
      <c r="AL292" s="6"/>
      <c r="AM292">
        <v>-19</v>
      </c>
      <c r="AN292">
        <v>-11</v>
      </c>
      <c r="AO292">
        <v>-23</v>
      </c>
      <c r="AP292">
        <v>-21</v>
      </c>
      <c r="AQ292">
        <v>-9</v>
      </c>
      <c r="AR292">
        <v>-2</v>
      </c>
      <c r="AS292">
        <v>-15</v>
      </c>
      <c r="AT292">
        <v>-1</v>
      </c>
      <c r="AU292">
        <f t="shared" si="125"/>
        <v>-101</v>
      </c>
      <c r="AV292">
        <f t="shared" si="114"/>
        <v>19</v>
      </c>
      <c r="AW292">
        <f t="shared" si="115"/>
        <v>11</v>
      </c>
      <c r="AX292">
        <f t="shared" si="116"/>
        <v>23</v>
      </c>
      <c r="AY292">
        <f t="shared" si="117"/>
        <v>21</v>
      </c>
      <c r="AZ292">
        <f t="shared" si="118"/>
        <v>9</v>
      </c>
      <c r="BA292">
        <f t="shared" si="119"/>
        <v>2</v>
      </c>
      <c r="BB292">
        <f t="shared" si="120"/>
        <v>15</v>
      </c>
      <c r="BC292">
        <f t="shared" si="121"/>
        <v>1</v>
      </c>
      <c r="BD292">
        <f t="shared" si="122"/>
        <v>101</v>
      </c>
      <c r="BF292" s="13">
        <f t="shared" si="126"/>
        <v>191</v>
      </c>
      <c r="BG292" s="145">
        <v>258931.66933333332</v>
      </c>
      <c r="BH292" s="146">
        <f t="shared" si="123"/>
        <v>64732.91733333333</v>
      </c>
      <c r="BI292" s="147">
        <f t="shared" si="127"/>
        <v>1553590.0159999998</v>
      </c>
      <c r="BJ292" s="40">
        <f t="shared" si="128"/>
        <v>388397.50399999996</v>
      </c>
      <c r="BK292" s="38">
        <f t="shared" si="131"/>
        <v>0.8</v>
      </c>
      <c r="BL292" s="39">
        <f t="shared" si="129"/>
        <v>0.2</v>
      </c>
      <c r="BM292" s="150">
        <f t="shared" si="130"/>
        <v>323664.58666666667</v>
      </c>
    </row>
    <row r="293" spans="1:65" ht="12.75">
      <c r="A293" s="3" t="s">
        <v>418</v>
      </c>
      <c r="B293" s="3" t="s">
        <v>415</v>
      </c>
      <c r="C293" s="2" t="s">
        <v>300</v>
      </c>
      <c r="D293" s="3" t="s">
        <v>339</v>
      </c>
      <c r="E293" s="6">
        <v>32427</v>
      </c>
      <c r="F293" s="5">
        <v>10.325403099959436</v>
      </c>
      <c r="G293" s="26">
        <v>535</v>
      </c>
      <c r="H293" s="6">
        <v>340</v>
      </c>
      <c r="I293" s="21">
        <v>110</v>
      </c>
      <c r="K293" s="12">
        <f t="shared" si="106"/>
        <v>0.030961852777006815</v>
      </c>
      <c r="L293" s="12">
        <f t="shared" si="107"/>
        <v>0.11228297406482253</v>
      </c>
      <c r="M293" s="12">
        <f t="shared" si="108"/>
        <v>0.23831991858636323</v>
      </c>
      <c r="N293" s="12">
        <f t="shared" si="109"/>
        <v>0.19381996484411138</v>
      </c>
      <c r="O293" s="12">
        <f t="shared" si="110"/>
        <v>0.17152373022481265</v>
      </c>
      <c r="P293" s="12">
        <f t="shared" si="111"/>
        <v>0.11953002127856416</v>
      </c>
      <c r="Q293" s="12">
        <f t="shared" si="112"/>
        <v>0.12131865420791316</v>
      </c>
      <c r="R293" s="12">
        <f t="shared" si="113"/>
        <v>0.012242884016406082</v>
      </c>
      <c r="S293" s="6">
        <v>1004</v>
      </c>
      <c r="T293" s="6">
        <v>3641</v>
      </c>
      <c r="U293" s="6">
        <v>7728</v>
      </c>
      <c r="V293" s="6">
        <v>6285</v>
      </c>
      <c r="W293" s="6">
        <v>5562</v>
      </c>
      <c r="X293" s="6">
        <v>3876</v>
      </c>
      <c r="Y293" s="6">
        <v>3934</v>
      </c>
      <c r="Z293" s="6">
        <v>397</v>
      </c>
      <c r="AA293" s="6">
        <v>32427</v>
      </c>
      <c r="AC293" s="6">
        <v>22</v>
      </c>
      <c r="AD293" s="6">
        <v>53</v>
      </c>
      <c r="AE293" s="6">
        <v>44</v>
      </c>
      <c r="AF293" s="6">
        <v>157</v>
      </c>
      <c r="AG293" s="6">
        <v>169</v>
      </c>
      <c r="AH293" s="6">
        <v>98</v>
      </c>
      <c r="AI293" s="6">
        <v>-15</v>
      </c>
      <c r="AJ293" s="6">
        <v>7</v>
      </c>
      <c r="AK293" s="6">
        <f t="shared" si="124"/>
        <v>535</v>
      </c>
      <c r="AL293" s="6"/>
      <c r="AM293">
        <v>2</v>
      </c>
      <c r="AN293">
        <v>-7</v>
      </c>
      <c r="AO293">
        <v>-7</v>
      </c>
      <c r="AP293">
        <v>-9</v>
      </c>
      <c r="AQ293">
        <v>-8</v>
      </c>
      <c r="AR293">
        <v>-2</v>
      </c>
      <c r="AS293">
        <v>4</v>
      </c>
      <c r="AT293">
        <v>-3</v>
      </c>
      <c r="AU293">
        <f t="shared" si="125"/>
        <v>-30</v>
      </c>
      <c r="AV293">
        <f t="shared" si="114"/>
        <v>-2</v>
      </c>
      <c r="AW293">
        <f t="shared" si="115"/>
        <v>7</v>
      </c>
      <c r="AX293">
        <f t="shared" si="116"/>
        <v>7</v>
      </c>
      <c r="AY293">
        <f t="shared" si="117"/>
        <v>9</v>
      </c>
      <c r="AZ293">
        <f t="shared" si="118"/>
        <v>8</v>
      </c>
      <c r="BA293">
        <f t="shared" si="119"/>
        <v>2</v>
      </c>
      <c r="BB293">
        <f t="shared" si="120"/>
        <v>-4</v>
      </c>
      <c r="BC293">
        <f t="shared" si="121"/>
        <v>3</v>
      </c>
      <c r="BD293">
        <f t="shared" si="122"/>
        <v>30</v>
      </c>
      <c r="BF293" s="13">
        <f t="shared" si="126"/>
        <v>565</v>
      </c>
      <c r="BG293" s="145">
        <v>714364.8426666667</v>
      </c>
      <c r="BH293" s="146">
        <f t="shared" si="123"/>
        <v>178591.21066666668</v>
      </c>
      <c r="BI293" s="147">
        <f t="shared" si="127"/>
        <v>4286189.056</v>
      </c>
      <c r="BJ293" s="40">
        <f t="shared" si="128"/>
        <v>1071547.264</v>
      </c>
      <c r="BK293" s="38">
        <f t="shared" si="131"/>
        <v>0.8</v>
      </c>
      <c r="BL293" s="39">
        <f t="shared" si="129"/>
        <v>0.2</v>
      </c>
      <c r="BM293" s="150">
        <f t="shared" si="130"/>
        <v>892956.0533333335</v>
      </c>
    </row>
    <row r="294" spans="1:65" ht="12.75">
      <c r="A294" s="3" t="s">
        <v>431</v>
      </c>
      <c r="B294" s="3" t="s">
        <v>406</v>
      </c>
      <c r="C294" s="2" t="s">
        <v>301</v>
      </c>
      <c r="D294" s="3" t="s">
        <v>344</v>
      </c>
      <c r="E294" s="6">
        <v>50754</v>
      </c>
      <c r="F294" s="5">
        <v>8.72595625901197</v>
      </c>
      <c r="G294" s="26">
        <v>409</v>
      </c>
      <c r="H294" s="6">
        <v>372</v>
      </c>
      <c r="I294" s="21">
        <v>180</v>
      </c>
      <c r="K294" s="12">
        <f t="shared" si="106"/>
        <v>0.029987784214052095</v>
      </c>
      <c r="L294" s="12">
        <f t="shared" si="107"/>
        <v>0.1034401229459747</v>
      </c>
      <c r="M294" s="12">
        <f t="shared" si="108"/>
        <v>0.29532647673089807</v>
      </c>
      <c r="N294" s="12">
        <f t="shared" si="109"/>
        <v>0.22451432399416796</v>
      </c>
      <c r="O294" s="12">
        <f t="shared" si="110"/>
        <v>0.17017377940654924</v>
      </c>
      <c r="P294" s="12">
        <f t="shared" si="111"/>
        <v>0.09417976908223982</v>
      </c>
      <c r="Q294" s="12">
        <f t="shared" si="112"/>
        <v>0.07433896835717382</v>
      </c>
      <c r="R294" s="12">
        <f t="shared" si="113"/>
        <v>0.00803877526894432</v>
      </c>
      <c r="S294" s="6">
        <v>1522</v>
      </c>
      <c r="T294" s="6">
        <v>5250</v>
      </c>
      <c r="U294" s="6">
        <v>14989</v>
      </c>
      <c r="V294" s="6">
        <v>11395</v>
      </c>
      <c r="W294" s="6">
        <v>8637</v>
      </c>
      <c r="X294" s="6">
        <v>4780</v>
      </c>
      <c r="Y294" s="6">
        <v>3773</v>
      </c>
      <c r="Z294" s="6">
        <v>408</v>
      </c>
      <c r="AA294" s="6">
        <v>50754</v>
      </c>
      <c r="AC294" s="6">
        <v>4</v>
      </c>
      <c r="AD294" s="6">
        <v>71</v>
      </c>
      <c r="AE294" s="6">
        <v>176</v>
      </c>
      <c r="AF294" s="6">
        <v>83</v>
      </c>
      <c r="AG294" s="6">
        <v>37</v>
      </c>
      <c r="AH294" s="6">
        <v>26</v>
      </c>
      <c r="AI294" s="6">
        <v>13</v>
      </c>
      <c r="AJ294" s="6">
        <v>-1</v>
      </c>
      <c r="AK294" s="6">
        <f t="shared" si="124"/>
        <v>409</v>
      </c>
      <c r="AL294" s="6"/>
      <c r="AM294">
        <v>-17</v>
      </c>
      <c r="AN294">
        <v>-7</v>
      </c>
      <c r="AO294">
        <v>21</v>
      </c>
      <c r="AP294">
        <v>13</v>
      </c>
      <c r="AQ294">
        <v>-1</v>
      </c>
      <c r="AR294">
        <v>-4</v>
      </c>
      <c r="AS294">
        <v>1</v>
      </c>
      <c r="AT294">
        <v>-1</v>
      </c>
      <c r="AU294">
        <f t="shared" si="125"/>
        <v>5</v>
      </c>
      <c r="AV294">
        <f t="shared" si="114"/>
        <v>17</v>
      </c>
      <c r="AW294">
        <f t="shared" si="115"/>
        <v>7</v>
      </c>
      <c r="AX294">
        <f t="shared" si="116"/>
        <v>-21</v>
      </c>
      <c r="AY294">
        <f t="shared" si="117"/>
        <v>-13</v>
      </c>
      <c r="AZ294">
        <f t="shared" si="118"/>
        <v>1</v>
      </c>
      <c r="BA294">
        <f t="shared" si="119"/>
        <v>4</v>
      </c>
      <c r="BB294">
        <f t="shared" si="120"/>
        <v>-1</v>
      </c>
      <c r="BC294">
        <f t="shared" si="121"/>
        <v>1</v>
      </c>
      <c r="BD294">
        <f t="shared" si="122"/>
        <v>-5</v>
      </c>
      <c r="BF294" s="13">
        <f t="shared" si="126"/>
        <v>404</v>
      </c>
      <c r="BG294" s="145">
        <v>451595.2533333333</v>
      </c>
      <c r="BH294" s="146">
        <f t="shared" si="123"/>
        <v>112898.81333333332</v>
      </c>
      <c r="BI294" s="147">
        <f t="shared" si="127"/>
        <v>2709571.5199999996</v>
      </c>
      <c r="BJ294" s="40">
        <f t="shared" si="128"/>
        <v>677392.8799999999</v>
      </c>
      <c r="BK294" s="38">
        <f t="shared" si="131"/>
        <v>0.8</v>
      </c>
      <c r="BL294" s="39">
        <f t="shared" si="129"/>
        <v>0.2</v>
      </c>
      <c r="BM294" s="150">
        <f t="shared" si="130"/>
        <v>564494.0666666667</v>
      </c>
    </row>
    <row r="295" spans="1:65" ht="12.75">
      <c r="A295" s="3"/>
      <c r="B295" s="3" t="s">
        <v>417</v>
      </c>
      <c r="C295" s="2" t="s">
        <v>302</v>
      </c>
      <c r="D295" s="3" t="s">
        <v>347</v>
      </c>
      <c r="E295" s="6">
        <v>146202</v>
      </c>
      <c r="F295" s="5">
        <v>5.103094662405988</v>
      </c>
      <c r="G295" s="26">
        <v>828</v>
      </c>
      <c r="H295" s="6">
        <v>2872</v>
      </c>
      <c r="I295" s="21">
        <v>270</v>
      </c>
      <c r="K295" s="12">
        <f t="shared" si="106"/>
        <v>0.5260598350227768</v>
      </c>
      <c r="L295" s="12">
        <f t="shared" si="107"/>
        <v>0.18354058084020738</v>
      </c>
      <c r="M295" s="12">
        <f t="shared" si="108"/>
        <v>0.1391499432292308</v>
      </c>
      <c r="N295" s="12">
        <f t="shared" si="109"/>
        <v>0.08597009616831507</v>
      </c>
      <c r="O295" s="12">
        <f t="shared" si="110"/>
        <v>0.04327574178191817</v>
      </c>
      <c r="P295" s="12">
        <f t="shared" si="111"/>
        <v>0.014233731412702972</v>
      </c>
      <c r="Q295" s="12">
        <f t="shared" si="112"/>
        <v>0.007229723259599732</v>
      </c>
      <c r="R295" s="12">
        <f t="shared" si="113"/>
        <v>0.0005403482852491758</v>
      </c>
      <c r="S295" s="6">
        <v>76911</v>
      </c>
      <c r="T295" s="6">
        <v>26834</v>
      </c>
      <c r="U295" s="6">
        <v>20344</v>
      </c>
      <c r="V295" s="6">
        <v>12569</v>
      </c>
      <c r="W295" s="6">
        <v>6327</v>
      </c>
      <c r="X295" s="6">
        <v>2081</v>
      </c>
      <c r="Y295" s="6">
        <v>1057</v>
      </c>
      <c r="Z295" s="6">
        <v>79</v>
      </c>
      <c r="AA295" s="6">
        <v>146202</v>
      </c>
      <c r="AC295" s="6">
        <v>306</v>
      </c>
      <c r="AD295" s="6">
        <v>332</v>
      </c>
      <c r="AE295" s="6">
        <v>31</v>
      </c>
      <c r="AF295" s="6">
        <v>149</v>
      </c>
      <c r="AG295" s="6">
        <v>0</v>
      </c>
      <c r="AH295" s="6">
        <v>33</v>
      </c>
      <c r="AI295" s="6">
        <v>-23</v>
      </c>
      <c r="AJ295" s="6">
        <v>0</v>
      </c>
      <c r="AK295" s="6">
        <f t="shared" si="124"/>
        <v>828</v>
      </c>
      <c r="AL295" s="6"/>
      <c r="AM295">
        <v>-157</v>
      </c>
      <c r="AN295">
        <v>-15</v>
      </c>
      <c r="AO295">
        <v>-33</v>
      </c>
      <c r="AP295">
        <v>-39</v>
      </c>
      <c r="AQ295">
        <v>-12</v>
      </c>
      <c r="AR295">
        <v>5</v>
      </c>
      <c r="AS295">
        <v>2</v>
      </c>
      <c r="AT295">
        <v>2</v>
      </c>
      <c r="AU295">
        <f t="shared" si="125"/>
        <v>-247</v>
      </c>
      <c r="AV295">
        <f t="shared" si="114"/>
        <v>157</v>
      </c>
      <c r="AW295">
        <f t="shared" si="115"/>
        <v>15</v>
      </c>
      <c r="AX295">
        <f t="shared" si="116"/>
        <v>33</v>
      </c>
      <c r="AY295">
        <f t="shared" si="117"/>
        <v>39</v>
      </c>
      <c r="AZ295">
        <f t="shared" si="118"/>
        <v>12</v>
      </c>
      <c r="BA295">
        <f t="shared" si="119"/>
        <v>-5</v>
      </c>
      <c r="BB295">
        <f t="shared" si="120"/>
        <v>-2</v>
      </c>
      <c r="BC295">
        <f t="shared" si="121"/>
        <v>-2</v>
      </c>
      <c r="BD295">
        <f t="shared" si="122"/>
        <v>247</v>
      </c>
      <c r="BF295" s="13">
        <f t="shared" si="126"/>
        <v>1075</v>
      </c>
      <c r="BG295" s="145">
        <v>1198710.346666667</v>
      </c>
      <c r="BH295" s="146" t="str">
        <f t="shared" si="123"/>
        <v>0</v>
      </c>
      <c r="BI295" s="147">
        <f t="shared" si="127"/>
        <v>7192262.080000002</v>
      </c>
      <c r="BJ295" s="40">
        <f t="shared" si="128"/>
        <v>0</v>
      </c>
      <c r="BK295" s="38" t="str">
        <f t="shared" si="131"/>
        <v>100%</v>
      </c>
      <c r="BL295" s="39" t="str">
        <f t="shared" si="129"/>
        <v>0%</v>
      </c>
      <c r="BM295" s="150">
        <f t="shared" si="130"/>
        <v>1198710.346666667</v>
      </c>
    </row>
    <row r="296" spans="1:65" ht="12.75">
      <c r="A296" s="3"/>
      <c r="B296" s="3" t="s">
        <v>421</v>
      </c>
      <c r="C296" s="2" t="s">
        <v>303</v>
      </c>
      <c r="D296" s="3" t="s">
        <v>346</v>
      </c>
      <c r="E296" s="6">
        <v>110051</v>
      </c>
      <c r="F296" s="5">
        <v>5.6663797499777395</v>
      </c>
      <c r="G296" s="26">
        <v>704</v>
      </c>
      <c r="H296" s="6">
        <v>1370</v>
      </c>
      <c r="I296" s="21">
        <v>330</v>
      </c>
      <c r="K296" s="12">
        <f t="shared" si="106"/>
        <v>0.4475379596732424</v>
      </c>
      <c r="L296" s="12">
        <f t="shared" si="107"/>
        <v>0.23029322768534588</v>
      </c>
      <c r="M296" s="12">
        <f t="shared" si="108"/>
        <v>0.15587318606827744</v>
      </c>
      <c r="N296" s="12">
        <f t="shared" si="109"/>
        <v>0.08933131002898656</v>
      </c>
      <c r="O296" s="12">
        <f t="shared" si="110"/>
        <v>0.04892277216926698</v>
      </c>
      <c r="P296" s="12">
        <f t="shared" si="111"/>
        <v>0.02095392136373136</v>
      </c>
      <c r="Q296" s="12">
        <f t="shared" si="112"/>
        <v>0.006596941418069804</v>
      </c>
      <c r="R296" s="12">
        <f t="shared" si="113"/>
        <v>0.0004906815930795722</v>
      </c>
      <c r="S296" s="6">
        <v>49252</v>
      </c>
      <c r="T296" s="6">
        <v>25344</v>
      </c>
      <c r="U296" s="6">
        <v>17154</v>
      </c>
      <c r="V296" s="6">
        <v>9831</v>
      </c>
      <c r="W296" s="6">
        <v>5384</v>
      </c>
      <c r="X296" s="6">
        <v>2306</v>
      </c>
      <c r="Y296" s="6">
        <v>726</v>
      </c>
      <c r="Z296" s="6">
        <v>54</v>
      </c>
      <c r="AA296" s="6">
        <v>110051</v>
      </c>
      <c r="AC296" s="6">
        <v>218</v>
      </c>
      <c r="AD296" s="6">
        <v>282</v>
      </c>
      <c r="AE296" s="6">
        <v>105</v>
      </c>
      <c r="AF296" s="6">
        <v>30</v>
      </c>
      <c r="AG296" s="6">
        <v>36</v>
      </c>
      <c r="AH296" s="6">
        <v>33</v>
      </c>
      <c r="AI296" s="6">
        <v>0</v>
      </c>
      <c r="AJ296" s="6">
        <v>0</v>
      </c>
      <c r="AK296" s="6">
        <f t="shared" si="124"/>
        <v>704</v>
      </c>
      <c r="AL296" s="6"/>
      <c r="AM296">
        <v>-99</v>
      </c>
      <c r="AN296">
        <v>-8</v>
      </c>
      <c r="AO296">
        <v>14</v>
      </c>
      <c r="AP296">
        <v>7</v>
      </c>
      <c r="AQ296">
        <v>0</v>
      </c>
      <c r="AR296">
        <v>4</v>
      </c>
      <c r="AS296">
        <v>-4</v>
      </c>
      <c r="AT296">
        <v>0</v>
      </c>
      <c r="AU296">
        <f t="shared" si="125"/>
        <v>-86</v>
      </c>
      <c r="AV296">
        <f t="shared" si="114"/>
        <v>99</v>
      </c>
      <c r="AW296">
        <f t="shared" si="115"/>
        <v>8</v>
      </c>
      <c r="AX296">
        <f t="shared" si="116"/>
        <v>-14</v>
      </c>
      <c r="AY296">
        <f t="shared" si="117"/>
        <v>-7</v>
      </c>
      <c r="AZ296">
        <f t="shared" si="118"/>
        <v>0</v>
      </c>
      <c r="BA296">
        <f t="shared" si="119"/>
        <v>-4</v>
      </c>
      <c r="BB296">
        <f t="shared" si="120"/>
        <v>4</v>
      </c>
      <c r="BC296">
        <f t="shared" si="121"/>
        <v>0</v>
      </c>
      <c r="BD296">
        <f t="shared" si="122"/>
        <v>86</v>
      </c>
      <c r="BF296" s="13">
        <f t="shared" si="126"/>
        <v>790</v>
      </c>
      <c r="BG296" s="145">
        <v>911506</v>
      </c>
      <c r="BH296" s="146" t="str">
        <f t="shared" si="123"/>
        <v>0</v>
      </c>
      <c r="BI296" s="147">
        <f t="shared" si="127"/>
        <v>5469036</v>
      </c>
      <c r="BJ296" s="40">
        <f t="shared" si="128"/>
        <v>0</v>
      </c>
      <c r="BK296" s="38" t="str">
        <f t="shared" si="131"/>
        <v>100%</v>
      </c>
      <c r="BL296" s="39" t="str">
        <f t="shared" si="129"/>
        <v>0%</v>
      </c>
      <c r="BM296" s="150">
        <f t="shared" si="130"/>
        <v>911506</v>
      </c>
    </row>
    <row r="297" spans="1:65" ht="12.75">
      <c r="A297" s="3"/>
      <c r="B297" s="3" t="s">
        <v>416</v>
      </c>
      <c r="C297" s="2" t="s">
        <v>304</v>
      </c>
      <c r="D297" s="3" t="s">
        <v>341</v>
      </c>
      <c r="E297" s="6">
        <v>98352</v>
      </c>
      <c r="F297" s="5">
        <v>9.690154472689978</v>
      </c>
      <c r="G297" s="26">
        <v>519</v>
      </c>
      <c r="H297" s="6">
        <v>775</v>
      </c>
      <c r="I297" s="21">
        <v>240</v>
      </c>
      <c r="K297" s="12">
        <f t="shared" si="106"/>
        <v>0.03617618350414836</v>
      </c>
      <c r="L297" s="12">
        <f t="shared" si="107"/>
        <v>0.2906499105254596</v>
      </c>
      <c r="M297" s="12">
        <f t="shared" si="108"/>
        <v>0.34200626321782984</v>
      </c>
      <c r="N297" s="12">
        <f t="shared" si="109"/>
        <v>0.22611639824304539</v>
      </c>
      <c r="O297" s="12">
        <f t="shared" si="110"/>
        <v>0.08218439889376931</v>
      </c>
      <c r="P297" s="12">
        <f t="shared" si="111"/>
        <v>0.01815926468195868</v>
      </c>
      <c r="Q297" s="12">
        <f t="shared" si="112"/>
        <v>0.004402554091426712</v>
      </c>
      <c r="R297" s="12">
        <f t="shared" si="113"/>
        <v>0.0003050268423621279</v>
      </c>
      <c r="S297" s="6">
        <v>3558</v>
      </c>
      <c r="T297" s="6">
        <v>28586</v>
      </c>
      <c r="U297" s="6">
        <v>33637</v>
      </c>
      <c r="V297" s="6">
        <v>22239</v>
      </c>
      <c r="W297" s="6">
        <v>8083</v>
      </c>
      <c r="X297" s="6">
        <v>1786</v>
      </c>
      <c r="Y297" s="6">
        <v>433</v>
      </c>
      <c r="Z297" s="6">
        <v>30</v>
      </c>
      <c r="AA297" s="6">
        <v>98352</v>
      </c>
      <c r="AC297" s="6">
        <v>114</v>
      </c>
      <c r="AD297" s="6">
        <v>279</v>
      </c>
      <c r="AE297" s="6">
        <v>153</v>
      </c>
      <c r="AF297" s="6">
        <v>-25</v>
      </c>
      <c r="AG297" s="6">
        <v>-3</v>
      </c>
      <c r="AH297" s="6">
        <v>4</v>
      </c>
      <c r="AI297" s="6">
        <v>-2</v>
      </c>
      <c r="AJ297" s="6">
        <v>-1</v>
      </c>
      <c r="AK297" s="6">
        <f t="shared" si="124"/>
        <v>519</v>
      </c>
      <c r="AL297" s="6"/>
      <c r="AM297">
        <v>-15</v>
      </c>
      <c r="AN297">
        <v>-74</v>
      </c>
      <c r="AO297">
        <v>30</v>
      </c>
      <c r="AP297">
        <v>8</v>
      </c>
      <c r="AQ297">
        <v>-13</v>
      </c>
      <c r="AR297">
        <v>4</v>
      </c>
      <c r="AS297">
        <v>-3</v>
      </c>
      <c r="AT297">
        <v>1</v>
      </c>
      <c r="AU297">
        <f t="shared" si="125"/>
        <v>-62</v>
      </c>
      <c r="AV297">
        <f t="shared" si="114"/>
        <v>15</v>
      </c>
      <c r="AW297">
        <f t="shared" si="115"/>
        <v>74</v>
      </c>
      <c r="AX297">
        <f t="shared" si="116"/>
        <v>-30</v>
      </c>
      <c r="AY297">
        <f t="shared" si="117"/>
        <v>-8</v>
      </c>
      <c r="AZ297">
        <f t="shared" si="118"/>
        <v>13</v>
      </c>
      <c r="BA297">
        <f t="shared" si="119"/>
        <v>-4</v>
      </c>
      <c r="BB297">
        <f t="shared" si="120"/>
        <v>3</v>
      </c>
      <c r="BC297">
        <f t="shared" si="121"/>
        <v>-1</v>
      </c>
      <c r="BD297">
        <f t="shared" si="122"/>
        <v>62</v>
      </c>
      <c r="BF297" s="13">
        <f t="shared" si="126"/>
        <v>581</v>
      </c>
      <c r="BG297" s="145">
        <v>643011.5133333333</v>
      </c>
      <c r="BH297" s="146" t="str">
        <f t="shared" si="123"/>
        <v>0</v>
      </c>
      <c r="BI297" s="147">
        <f t="shared" si="127"/>
        <v>3858069.08</v>
      </c>
      <c r="BJ297" s="40">
        <f t="shared" si="128"/>
        <v>0</v>
      </c>
      <c r="BK297" s="38" t="str">
        <f t="shared" si="131"/>
        <v>100%</v>
      </c>
      <c r="BL297" s="39" t="str">
        <f t="shared" si="129"/>
        <v>0%</v>
      </c>
      <c r="BM297" s="150">
        <f t="shared" si="130"/>
        <v>643011.5133333333</v>
      </c>
    </row>
    <row r="298" spans="1:65" ht="12.75">
      <c r="A298" s="3"/>
      <c r="B298" s="3" t="s">
        <v>416</v>
      </c>
      <c r="C298" s="2" t="s">
        <v>305</v>
      </c>
      <c r="D298" s="3" t="s">
        <v>341</v>
      </c>
      <c r="E298" s="6">
        <v>133784</v>
      </c>
      <c r="F298" s="5">
        <v>12.345661197538755</v>
      </c>
      <c r="G298" s="26">
        <v>620</v>
      </c>
      <c r="H298" s="6">
        <v>657</v>
      </c>
      <c r="I298" s="21">
        <v>280</v>
      </c>
      <c r="K298" s="12">
        <f t="shared" si="106"/>
        <v>0.04490821024935717</v>
      </c>
      <c r="L298" s="12">
        <f t="shared" si="107"/>
        <v>0.09117682234048914</v>
      </c>
      <c r="M298" s="12">
        <f t="shared" si="108"/>
        <v>0.26646684207379057</v>
      </c>
      <c r="N298" s="12">
        <f t="shared" si="109"/>
        <v>0.2338545715481672</v>
      </c>
      <c r="O298" s="12">
        <f t="shared" si="110"/>
        <v>0.15310500508282007</v>
      </c>
      <c r="P298" s="12">
        <f t="shared" si="111"/>
        <v>0.10341296418106799</v>
      </c>
      <c r="Q298" s="12">
        <f t="shared" si="112"/>
        <v>0.08891197751599593</v>
      </c>
      <c r="R298" s="12">
        <f t="shared" si="113"/>
        <v>0.018163607008311905</v>
      </c>
      <c r="S298" s="6">
        <v>6008</v>
      </c>
      <c r="T298" s="6">
        <v>12198</v>
      </c>
      <c r="U298" s="6">
        <v>35649</v>
      </c>
      <c r="V298" s="6">
        <v>31286</v>
      </c>
      <c r="W298" s="6">
        <v>20483</v>
      </c>
      <c r="X298" s="6">
        <v>13835</v>
      </c>
      <c r="Y298" s="6">
        <v>11895</v>
      </c>
      <c r="Z298" s="6">
        <v>2430</v>
      </c>
      <c r="AA298" s="6">
        <v>133784</v>
      </c>
      <c r="AC298" s="6">
        <v>-68</v>
      </c>
      <c r="AD298" s="6">
        <v>122</v>
      </c>
      <c r="AE298" s="6">
        <v>52</v>
      </c>
      <c r="AF298" s="6">
        <v>226</v>
      </c>
      <c r="AG298" s="6">
        <v>143</v>
      </c>
      <c r="AH298" s="6">
        <v>38</v>
      </c>
      <c r="AI298" s="6">
        <v>47</v>
      </c>
      <c r="AJ298" s="6">
        <v>60</v>
      </c>
      <c r="AK298" s="6">
        <f t="shared" si="124"/>
        <v>620</v>
      </c>
      <c r="AL298" s="6"/>
      <c r="AM298">
        <v>-83</v>
      </c>
      <c r="AN298">
        <v>2</v>
      </c>
      <c r="AO298">
        <v>-39</v>
      </c>
      <c r="AP298">
        <v>6</v>
      </c>
      <c r="AQ298">
        <v>65</v>
      </c>
      <c r="AR298">
        <v>6</v>
      </c>
      <c r="AS298">
        <v>-3</v>
      </c>
      <c r="AT298">
        <v>-1</v>
      </c>
      <c r="AU298">
        <f t="shared" si="125"/>
        <v>-47</v>
      </c>
      <c r="AV298">
        <f t="shared" si="114"/>
        <v>83</v>
      </c>
      <c r="AW298">
        <f t="shared" si="115"/>
        <v>-2</v>
      </c>
      <c r="AX298">
        <f t="shared" si="116"/>
        <v>39</v>
      </c>
      <c r="AY298">
        <f t="shared" si="117"/>
        <v>-6</v>
      </c>
      <c r="AZ298">
        <f t="shared" si="118"/>
        <v>-65</v>
      </c>
      <c r="BA298">
        <f t="shared" si="119"/>
        <v>-6</v>
      </c>
      <c r="BB298">
        <f t="shared" si="120"/>
        <v>3</v>
      </c>
      <c r="BC298">
        <f t="shared" si="121"/>
        <v>1</v>
      </c>
      <c r="BD298">
        <f t="shared" si="122"/>
        <v>47</v>
      </c>
      <c r="BF298" s="13">
        <f t="shared" si="126"/>
        <v>667</v>
      </c>
      <c r="BG298" s="145">
        <v>1081014.1333333335</v>
      </c>
      <c r="BH298" s="146" t="str">
        <f t="shared" si="123"/>
        <v>0</v>
      </c>
      <c r="BI298" s="147">
        <f t="shared" si="127"/>
        <v>6486084.800000001</v>
      </c>
      <c r="BJ298" s="40">
        <f t="shared" si="128"/>
        <v>0</v>
      </c>
      <c r="BK298" s="38" t="str">
        <f t="shared" si="131"/>
        <v>100%</v>
      </c>
      <c r="BL298" s="39" t="str">
        <f t="shared" si="129"/>
        <v>0%</v>
      </c>
      <c r="BM298" s="150">
        <f t="shared" si="130"/>
        <v>1081014.1333333335</v>
      </c>
    </row>
    <row r="299" spans="1:65" ht="12.75">
      <c r="A299" s="3"/>
      <c r="B299" s="3" t="s">
        <v>408</v>
      </c>
      <c r="C299" s="2" t="s">
        <v>306</v>
      </c>
      <c r="D299" s="3" t="s">
        <v>343</v>
      </c>
      <c r="E299" s="6">
        <v>88178</v>
      </c>
      <c r="F299" s="5">
        <v>5.483535195972736</v>
      </c>
      <c r="G299" s="26">
        <v>457</v>
      </c>
      <c r="H299" s="6">
        <v>916</v>
      </c>
      <c r="I299" s="21">
        <v>140</v>
      </c>
      <c r="K299" s="12">
        <f t="shared" si="106"/>
        <v>0.29608292317811696</v>
      </c>
      <c r="L299" s="12">
        <f t="shared" si="107"/>
        <v>0.21411236362811586</v>
      </c>
      <c r="M299" s="12">
        <f t="shared" si="108"/>
        <v>0.2103585928462882</v>
      </c>
      <c r="N299" s="12">
        <f t="shared" si="109"/>
        <v>0.1262446415205607</v>
      </c>
      <c r="O299" s="12">
        <f t="shared" si="110"/>
        <v>0.07400939009730319</v>
      </c>
      <c r="P299" s="12">
        <f t="shared" si="111"/>
        <v>0.04847013994420377</v>
      </c>
      <c r="Q299" s="12">
        <f t="shared" si="112"/>
        <v>0.028601238404137086</v>
      </c>
      <c r="R299" s="12">
        <f t="shared" si="113"/>
        <v>0.002120710381274241</v>
      </c>
      <c r="S299" s="6">
        <v>26108</v>
      </c>
      <c r="T299" s="6">
        <v>18880</v>
      </c>
      <c r="U299" s="6">
        <v>18549</v>
      </c>
      <c r="V299" s="6">
        <v>11132</v>
      </c>
      <c r="W299" s="6">
        <v>6526</v>
      </c>
      <c r="X299" s="6">
        <v>4274</v>
      </c>
      <c r="Y299" s="6">
        <v>2522</v>
      </c>
      <c r="Z299" s="6">
        <v>187</v>
      </c>
      <c r="AA299" s="6">
        <v>88178</v>
      </c>
      <c r="AC299" s="6">
        <v>41</v>
      </c>
      <c r="AD299" s="6">
        <v>188</v>
      </c>
      <c r="AE299" s="6">
        <v>21</v>
      </c>
      <c r="AF299" s="6">
        <v>119</v>
      </c>
      <c r="AG299" s="6">
        <v>42</v>
      </c>
      <c r="AH299" s="6">
        <v>18</v>
      </c>
      <c r="AI299" s="6">
        <v>23</v>
      </c>
      <c r="AJ299" s="6">
        <v>5</v>
      </c>
      <c r="AK299" s="6">
        <f t="shared" si="124"/>
        <v>457</v>
      </c>
      <c r="AL299" s="6"/>
      <c r="AM299">
        <v>-16</v>
      </c>
      <c r="AN299">
        <v>1</v>
      </c>
      <c r="AO299">
        <v>2</v>
      </c>
      <c r="AP299">
        <v>-16</v>
      </c>
      <c r="AQ299">
        <v>-10</v>
      </c>
      <c r="AR299">
        <v>0</v>
      </c>
      <c r="AS299">
        <v>2</v>
      </c>
      <c r="AT299">
        <v>2</v>
      </c>
      <c r="AU299">
        <f t="shared" si="125"/>
        <v>-35</v>
      </c>
      <c r="AV299">
        <f t="shared" si="114"/>
        <v>16</v>
      </c>
      <c r="AW299">
        <f t="shared" si="115"/>
        <v>-1</v>
      </c>
      <c r="AX299">
        <f t="shared" si="116"/>
        <v>-2</v>
      </c>
      <c r="AY299">
        <f t="shared" si="117"/>
        <v>16</v>
      </c>
      <c r="AZ299">
        <f t="shared" si="118"/>
        <v>10</v>
      </c>
      <c r="BA299">
        <f t="shared" si="119"/>
        <v>0</v>
      </c>
      <c r="BB299">
        <f t="shared" si="120"/>
        <v>-2</v>
      </c>
      <c r="BC299">
        <f t="shared" si="121"/>
        <v>-2</v>
      </c>
      <c r="BD299">
        <f t="shared" si="122"/>
        <v>35</v>
      </c>
      <c r="BF299" s="13">
        <f t="shared" si="126"/>
        <v>492</v>
      </c>
      <c r="BG299" s="145">
        <v>670516.6066666666</v>
      </c>
      <c r="BH299" s="146" t="str">
        <f t="shared" si="123"/>
        <v>0</v>
      </c>
      <c r="BI299" s="147">
        <f t="shared" si="127"/>
        <v>4023099.6399999997</v>
      </c>
      <c r="BJ299" s="40">
        <f t="shared" si="128"/>
        <v>0</v>
      </c>
      <c r="BK299" s="38" t="str">
        <f t="shared" si="131"/>
        <v>100%</v>
      </c>
      <c r="BL299" s="39" t="str">
        <f t="shared" si="129"/>
        <v>0%</v>
      </c>
      <c r="BM299" s="150">
        <f t="shared" si="130"/>
        <v>670516.6066666666</v>
      </c>
    </row>
    <row r="300" spans="1:65" ht="12.75">
      <c r="A300" s="3" t="s">
        <v>440</v>
      </c>
      <c r="B300" s="3" t="s">
        <v>421</v>
      </c>
      <c r="C300" s="2" t="s">
        <v>307</v>
      </c>
      <c r="D300" s="3" t="s">
        <v>346</v>
      </c>
      <c r="E300" s="6">
        <v>59962</v>
      </c>
      <c r="F300" s="5">
        <v>8.38813994782212</v>
      </c>
      <c r="G300" s="26">
        <v>189</v>
      </c>
      <c r="H300" s="6">
        <v>571</v>
      </c>
      <c r="I300" s="21">
        <v>80</v>
      </c>
      <c r="K300" s="12">
        <f t="shared" si="106"/>
        <v>0.07768253227043795</v>
      </c>
      <c r="L300" s="12">
        <f t="shared" si="107"/>
        <v>0.18723524899102764</v>
      </c>
      <c r="M300" s="12">
        <f t="shared" si="108"/>
        <v>0.2722724392115006</v>
      </c>
      <c r="N300" s="12">
        <f t="shared" si="109"/>
        <v>0.2024782362162703</v>
      </c>
      <c r="O300" s="12">
        <f t="shared" si="110"/>
        <v>0.1112537940695774</v>
      </c>
      <c r="P300" s="12">
        <f t="shared" si="111"/>
        <v>0.0793335779326907</v>
      </c>
      <c r="Q300" s="12">
        <f t="shared" si="112"/>
        <v>0.06293986191254461</v>
      </c>
      <c r="R300" s="12">
        <f t="shared" si="113"/>
        <v>0.006804309395950768</v>
      </c>
      <c r="S300" s="6">
        <v>4658</v>
      </c>
      <c r="T300" s="6">
        <v>11227</v>
      </c>
      <c r="U300" s="6">
        <v>16326</v>
      </c>
      <c r="V300" s="6">
        <v>12141</v>
      </c>
      <c r="W300" s="6">
        <v>6671</v>
      </c>
      <c r="X300" s="6">
        <v>4757</v>
      </c>
      <c r="Y300" s="6">
        <v>3774</v>
      </c>
      <c r="Z300" s="6">
        <v>408</v>
      </c>
      <c r="AA300" s="6">
        <v>59962</v>
      </c>
      <c r="AC300" s="6">
        <v>34</v>
      </c>
      <c r="AD300" s="6">
        <v>46</v>
      </c>
      <c r="AE300" s="6">
        <v>29</v>
      </c>
      <c r="AF300" s="6">
        <v>40</v>
      </c>
      <c r="AG300" s="6">
        <v>20</v>
      </c>
      <c r="AH300" s="6">
        <v>-5</v>
      </c>
      <c r="AI300" s="6">
        <v>24</v>
      </c>
      <c r="AJ300" s="6">
        <v>1</v>
      </c>
      <c r="AK300" s="6">
        <f t="shared" si="124"/>
        <v>189</v>
      </c>
      <c r="AL300" s="6"/>
      <c r="AM300">
        <v>-28</v>
      </c>
      <c r="AN300">
        <v>-23</v>
      </c>
      <c r="AO300">
        <v>-20</v>
      </c>
      <c r="AP300">
        <v>-13</v>
      </c>
      <c r="AQ300">
        <v>-6</v>
      </c>
      <c r="AR300">
        <v>1</v>
      </c>
      <c r="AS300">
        <v>-2</v>
      </c>
      <c r="AT300">
        <v>3</v>
      </c>
      <c r="AU300">
        <f t="shared" si="125"/>
        <v>-88</v>
      </c>
      <c r="AV300">
        <f t="shared" si="114"/>
        <v>28</v>
      </c>
      <c r="AW300">
        <f t="shared" si="115"/>
        <v>23</v>
      </c>
      <c r="AX300">
        <f t="shared" si="116"/>
        <v>20</v>
      </c>
      <c r="AY300">
        <f t="shared" si="117"/>
        <v>13</v>
      </c>
      <c r="AZ300">
        <f t="shared" si="118"/>
        <v>6</v>
      </c>
      <c r="BA300">
        <f t="shared" si="119"/>
        <v>-1</v>
      </c>
      <c r="BB300">
        <f t="shared" si="120"/>
        <v>2</v>
      </c>
      <c r="BC300">
        <f t="shared" si="121"/>
        <v>-3</v>
      </c>
      <c r="BD300">
        <f t="shared" si="122"/>
        <v>88</v>
      </c>
      <c r="BF300" s="13">
        <f t="shared" si="126"/>
        <v>277</v>
      </c>
      <c r="BG300" s="145">
        <v>292449.504</v>
      </c>
      <c r="BH300" s="146">
        <f t="shared" si="123"/>
        <v>73112.376</v>
      </c>
      <c r="BI300" s="147">
        <f t="shared" si="127"/>
        <v>1754697.0240000002</v>
      </c>
      <c r="BJ300" s="40">
        <f t="shared" si="128"/>
        <v>438674.25600000005</v>
      </c>
      <c r="BK300" s="38">
        <f t="shared" si="131"/>
        <v>0.8</v>
      </c>
      <c r="BL300" s="39">
        <f t="shared" si="129"/>
        <v>0.2</v>
      </c>
      <c r="BM300" s="150">
        <f t="shared" si="130"/>
        <v>365561.88</v>
      </c>
    </row>
    <row r="301" spans="1:65" ht="12.75">
      <c r="A301" s="3" t="s">
        <v>426</v>
      </c>
      <c r="B301" s="3" t="s">
        <v>415</v>
      </c>
      <c r="C301" s="2" t="s">
        <v>308</v>
      </c>
      <c r="D301" s="3" t="s">
        <v>339</v>
      </c>
      <c r="E301" s="6">
        <v>36504</v>
      </c>
      <c r="F301" s="5">
        <v>9.19556071923498</v>
      </c>
      <c r="G301" s="26">
        <v>572</v>
      </c>
      <c r="H301" s="6">
        <v>622</v>
      </c>
      <c r="I301" s="21">
        <v>210</v>
      </c>
      <c r="K301" s="12">
        <f t="shared" si="106"/>
        <v>0.007670392285776901</v>
      </c>
      <c r="L301" s="12">
        <f t="shared" si="107"/>
        <v>0.10450909489371028</v>
      </c>
      <c r="M301" s="12">
        <f t="shared" si="108"/>
        <v>0.3603440718825334</v>
      </c>
      <c r="N301" s="12">
        <f t="shared" si="109"/>
        <v>0.32516984440061364</v>
      </c>
      <c r="O301" s="12">
        <f t="shared" si="110"/>
        <v>0.09440061363138286</v>
      </c>
      <c r="P301" s="12">
        <f t="shared" si="111"/>
        <v>0.056432171816787204</v>
      </c>
      <c r="Q301" s="12">
        <f t="shared" si="112"/>
        <v>0.049364453210607055</v>
      </c>
      <c r="R301" s="12">
        <f t="shared" si="113"/>
        <v>0.0021093578785886477</v>
      </c>
      <c r="S301" s="6">
        <v>280</v>
      </c>
      <c r="T301" s="6">
        <v>3815</v>
      </c>
      <c r="U301" s="6">
        <v>13154</v>
      </c>
      <c r="V301" s="6">
        <v>11870</v>
      </c>
      <c r="W301" s="6">
        <v>3446</v>
      </c>
      <c r="X301" s="6">
        <v>2060</v>
      </c>
      <c r="Y301" s="6">
        <v>1802</v>
      </c>
      <c r="Z301" s="6">
        <v>77</v>
      </c>
      <c r="AA301" s="6">
        <v>36504</v>
      </c>
      <c r="AC301" s="6">
        <v>-5</v>
      </c>
      <c r="AD301" s="6">
        <v>25</v>
      </c>
      <c r="AE301" s="6">
        <v>287</v>
      </c>
      <c r="AF301" s="6">
        <v>219</v>
      </c>
      <c r="AG301" s="6">
        <v>22</v>
      </c>
      <c r="AH301" s="6">
        <v>7</v>
      </c>
      <c r="AI301" s="6">
        <v>16</v>
      </c>
      <c r="AJ301" s="6">
        <v>1</v>
      </c>
      <c r="AK301" s="6">
        <f t="shared" si="124"/>
        <v>572</v>
      </c>
      <c r="AL301" s="6"/>
      <c r="AM301">
        <v>13</v>
      </c>
      <c r="AN301">
        <v>42</v>
      </c>
      <c r="AO301">
        <v>67</v>
      </c>
      <c r="AP301">
        <v>77</v>
      </c>
      <c r="AQ301">
        <v>12</v>
      </c>
      <c r="AR301">
        <v>-1</v>
      </c>
      <c r="AS301">
        <v>-1</v>
      </c>
      <c r="AT301">
        <v>1</v>
      </c>
      <c r="AU301">
        <f t="shared" si="125"/>
        <v>210</v>
      </c>
      <c r="AV301">
        <f t="shared" si="114"/>
        <v>-13</v>
      </c>
      <c r="AW301">
        <f t="shared" si="115"/>
        <v>-42</v>
      </c>
      <c r="AX301">
        <f t="shared" si="116"/>
        <v>-67</v>
      </c>
      <c r="AY301">
        <f t="shared" si="117"/>
        <v>-77</v>
      </c>
      <c r="AZ301">
        <f t="shared" si="118"/>
        <v>-12</v>
      </c>
      <c r="BA301">
        <f t="shared" si="119"/>
        <v>1</v>
      </c>
      <c r="BB301">
        <f t="shared" si="120"/>
        <v>1</v>
      </c>
      <c r="BC301">
        <f t="shared" si="121"/>
        <v>-1</v>
      </c>
      <c r="BD301">
        <f t="shared" si="122"/>
        <v>-210</v>
      </c>
      <c r="BF301" s="13">
        <f t="shared" si="126"/>
        <v>362</v>
      </c>
      <c r="BG301" s="145">
        <v>419612.5866666667</v>
      </c>
      <c r="BH301" s="146">
        <f t="shared" si="123"/>
        <v>104903.14666666668</v>
      </c>
      <c r="BI301" s="147">
        <f t="shared" si="127"/>
        <v>2517675.5200000005</v>
      </c>
      <c r="BJ301" s="40">
        <f t="shared" si="128"/>
        <v>629418.8800000001</v>
      </c>
      <c r="BK301" s="38">
        <f t="shared" si="131"/>
        <v>0.8</v>
      </c>
      <c r="BL301" s="39">
        <f t="shared" si="129"/>
        <v>0.2</v>
      </c>
      <c r="BM301" s="150">
        <f t="shared" si="130"/>
        <v>524515.7333333334</v>
      </c>
    </row>
    <row r="302" spans="1:65" ht="12.75">
      <c r="A302" s="3" t="s">
        <v>414</v>
      </c>
      <c r="B302" s="3" t="s">
        <v>415</v>
      </c>
      <c r="C302" s="2" t="s">
        <v>309</v>
      </c>
      <c r="D302" s="3" t="s">
        <v>339</v>
      </c>
      <c r="E302" s="6">
        <v>54740</v>
      </c>
      <c r="F302" s="5">
        <v>7.1116390569654016</v>
      </c>
      <c r="G302" s="26">
        <v>203</v>
      </c>
      <c r="H302" s="6">
        <v>1045</v>
      </c>
      <c r="I302" s="21">
        <v>120</v>
      </c>
      <c r="K302" s="12">
        <f t="shared" si="106"/>
        <v>0.33896602119108515</v>
      </c>
      <c r="L302" s="12">
        <f t="shared" si="107"/>
        <v>0.27661673364998174</v>
      </c>
      <c r="M302" s="12">
        <f t="shared" si="108"/>
        <v>0.18883814395323348</v>
      </c>
      <c r="N302" s="12">
        <f t="shared" si="109"/>
        <v>0.11424917793204238</v>
      </c>
      <c r="O302" s="12">
        <f t="shared" si="110"/>
        <v>0.052758494702228716</v>
      </c>
      <c r="P302" s="12">
        <f t="shared" si="111"/>
        <v>0.01742784070149799</v>
      </c>
      <c r="Q302" s="12">
        <f t="shared" si="112"/>
        <v>0.010358056265984655</v>
      </c>
      <c r="R302" s="12">
        <f t="shared" si="113"/>
        <v>0.0007855316039459262</v>
      </c>
      <c r="S302" s="6">
        <v>18555</v>
      </c>
      <c r="T302" s="6">
        <v>15142</v>
      </c>
      <c r="U302" s="6">
        <v>10337</v>
      </c>
      <c r="V302" s="6">
        <v>6254</v>
      </c>
      <c r="W302" s="6">
        <v>2888</v>
      </c>
      <c r="X302" s="6">
        <v>954</v>
      </c>
      <c r="Y302" s="6">
        <v>567</v>
      </c>
      <c r="Z302" s="6">
        <v>43</v>
      </c>
      <c r="AA302" s="6">
        <v>54740</v>
      </c>
      <c r="AC302" s="6">
        <v>96</v>
      </c>
      <c r="AD302" s="6">
        <v>48</v>
      </c>
      <c r="AE302" s="6">
        <v>22</v>
      </c>
      <c r="AF302" s="6">
        <v>22</v>
      </c>
      <c r="AG302" s="6">
        <v>5</v>
      </c>
      <c r="AH302" s="6">
        <v>8</v>
      </c>
      <c r="AI302" s="6">
        <v>1</v>
      </c>
      <c r="AJ302" s="6">
        <v>1</v>
      </c>
      <c r="AK302" s="6">
        <f t="shared" si="124"/>
        <v>203</v>
      </c>
      <c r="AL302" s="6"/>
      <c r="AM302">
        <v>47</v>
      </c>
      <c r="AN302">
        <v>-15</v>
      </c>
      <c r="AO302">
        <v>8</v>
      </c>
      <c r="AP302">
        <v>-13</v>
      </c>
      <c r="AQ302">
        <v>-3</v>
      </c>
      <c r="AR302">
        <v>-6</v>
      </c>
      <c r="AS302">
        <v>-7</v>
      </c>
      <c r="AT302">
        <v>0</v>
      </c>
      <c r="AU302">
        <f t="shared" si="125"/>
        <v>11</v>
      </c>
      <c r="AV302">
        <f t="shared" si="114"/>
        <v>-47</v>
      </c>
      <c r="AW302">
        <f t="shared" si="115"/>
        <v>15</v>
      </c>
      <c r="AX302">
        <f t="shared" si="116"/>
        <v>-8</v>
      </c>
      <c r="AY302">
        <f t="shared" si="117"/>
        <v>13</v>
      </c>
      <c r="AZ302">
        <f t="shared" si="118"/>
        <v>3</v>
      </c>
      <c r="BA302">
        <f t="shared" si="119"/>
        <v>6</v>
      </c>
      <c r="BB302">
        <f t="shared" si="120"/>
        <v>7</v>
      </c>
      <c r="BC302">
        <f t="shared" si="121"/>
        <v>0</v>
      </c>
      <c r="BD302">
        <f t="shared" si="122"/>
        <v>-11</v>
      </c>
      <c r="BF302" s="13">
        <f t="shared" si="126"/>
        <v>192</v>
      </c>
      <c r="BG302" s="145">
        <v>200851.14666666667</v>
      </c>
      <c r="BH302" s="146">
        <f t="shared" si="123"/>
        <v>50212.78666666667</v>
      </c>
      <c r="BI302" s="147">
        <f t="shared" si="127"/>
        <v>1205106.88</v>
      </c>
      <c r="BJ302" s="40">
        <f t="shared" si="128"/>
        <v>301276.72</v>
      </c>
      <c r="BK302" s="38">
        <f t="shared" si="131"/>
        <v>0.8</v>
      </c>
      <c r="BL302" s="39">
        <f t="shared" si="129"/>
        <v>0.2</v>
      </c>
      <c r="BM302" s="150">
        <f t="shared" si="130"/>
        <v>251063.93333333335</v>
      </c>
    </row>
    <row r="303" spans="1:65" ht="12.75">
      <c r="A303" s="3" t="s">
        <v>438</v>
      </c>
      <c r="B303" s="3" t="s">
        <v>406</v>
      </c>
      <c r="C303" s="2" t="s">
        <v>310</v>
      </c>
      <c r="D303" s="3" t="s">
        <v>344</v>
      </c>
      <c r="E303" s="6">
        <v>51012</v>
      </c>
      <c r="F303" s="5">
        <v>12.142800066951487</v>
      </c>
      <c r="G303" s="26">
        <v>140</v>
      </c>
      <c r="H303" s="6">
        <v>613</v>
      </c>
      <c r="I303" s="21">
        <v>50</v>
      </c>
      <c r="K303" s="12">
        <f t="shared" si="106"/>
        <v>0.01776052693483886</v>
      </c>
      <c r="L303" s="12">
        <f t="shared" si="107"/>
        <v>0.06225986042499804</v>
      </c>
      <c r="M303" s="12">
        <f t="shared" si="108"/>
        <v>0.183094173919862</v>
      </c>
      <c r="N303" s="12">
        <f t="shared" si="109"/>
        <v>0.23694424841213832</v>
      </c>
      <c r="O303" s="12">
        <f t="shared" si="110"/>
        <v>0.17917352779738102</v>
      </c>
      <c r="P303" s="12">
        <f t="shared" si="111"/>
        <v>0.12975378342350818</v>
      </c>
      <c r="Q303" s="12">
        <f t="shared" si="112"/>
        <v>0.15414020230533992</v>
      </c>
      <c r="R303" s="12">
        <f t="shared" si="113"/>
        <v>0.036873676781933665</v>
      </c>
      <c r="S303" s="6">
        <v>906</v>
      </c>
      <c r="T303" s="6">
        <v>3176</v>
      </c>
      <c r="U303" s="6">
        <v>9340</v>
      </c>
      <c r="V303" s="6">
        <v>12087</v>
      </c>
      <c r="W303" s="6">
        <v>9140</v>
      </c>
      <c r="X303" s="6">
        <v>6619</v>
      </c>
      <c r="Y303" s="6">
        <v>7863</v>
      </c>
      <c r="Z303" s="6">
        <v>1881</v>
      </c>
      <c r="AA303" s="6">
        <v>51012</v>
      </c>
      <c r="AC303" s="6">
        <v>26</v>
      </c>
      <c r="AD303" s="6">
        <v>-36</v>
      </c>
      <c r="AE303" s="6">
        <v>54</v>
      </c>
      <c r="AF303" s="6">
        <v>23</v>
      </c>
      <c r="AG303" s="6">
        <v>7</v>
      </c>
      <c r="AH303" s="6">
        <v>31</v>
      </c>
      <c r="AI303" s="6">
        <v>21</v>
      </c>
      <c r="AJ303" s="6">
        <v>14</v>
      </c>
      <c r="AK303" s="6">
        <f t="shared" si="124"/>
        <v>140</v>
      </c>
      <c r="AL303" s="6"/>
      <c r="AM303">
        <v>2</v>
      </c>
      <c r="AN303">
        <v>-38</v>
      </c>
      <c r="AO303">
        <v>-9</v>
      </c>
      <c r="AP303">
        <v>-32</v>
      </c>
      <c r="AQ303">
        <v>-8</v>
      </c>
      <c r="AR303">
        <v>-12</v>
      </c>
      <c r="AS303">
        <v>1</v>
      </c>
      <c r="AT303">
        <v>0</v>
      </c>
      <c r="AU303">
        <f t="shared" si="125"/>
        <v>-96</v>
      </c>
      <c r="AV303">
        <f t="shared" si="114"/>
        <v>-2</v>
      </c>
      <c r="AW303">
        <f t="shared" si="115"/>
        <v>38</v>
      </c>
      <c r="AX303">
        <f t="shared" si="116"/>
        <v>9</v>
      </c>
      <c r="AY303">
        <f t="shared" si="117"/>
        <v>32</v>
      </c>
      <c r="AZ303">
        <f t="shared" si="118"/>
        <v>8</v>
      </c>
      <c r="BA303">
        <f t="shared" si="119"/>
        <v>12</v>
      </c>
      <c r="BB303">
        <f t="shared" si="120"/>
        <v>-1</v>
      </c>
      <c r="BC303">
        <f t="shared" si="121"/>
        <v>0</v>
      </c>
      <c r="BD303">
        <f t="shared" si="122"/>
        <v>96</v>
      </c>
      <c r="BF303" s="13">
        <f t="shared" si="126"/>
        <v>236</v>
      </c>
      <c r="BG303" s="145">
        <v>311255.31200000003</v>
      </c>
      <c r="BH303" s="146">
        <f t="shared" si="123"/>
        <v>77813.82800000001</v>
      </c>
      <c r="BI303" s="147">
        <f t="shared" si="127"/>
        <v>1867531.8720000002</v>
      </c>
      <c r="BJ303" s="40">
        <f t="shared" si="128"/>
        <v>466882.96800000005</v>
      </c>
      <c r="BK303" s="38">
        <f t="shared" si="131"/>
        <v>0.8</v>
      </c>
      <c r="BL303" s="39">
        <f t="shared" si="129"/>
        <v>0.2</v>
      </c>
      <c r="BM303" s="150">
        <f t="shared" si="130"/>
        <v>389069.14</v>
      </c>
    </row>
    <row r="304" spans="1:65" ht="12.75">
      <c r="A304" s="3" t="s">
        <v>437</v>
      </c>
      <c r="B304" s="3" t="s">
        <v>406</v>
      </c>
      <c r="C304" s="2" t="s">
        <v>311</v>
      </c>
      <c r="D304" s="3" t="s">
        <v>344</v>
      </c>
      <c r="E304" s="6">
        <v>64226</v>
      </c>
      <c r="F304" s="5">
        <v>10.944454288662588</v>
      </c>
      <c r="G304" s="26">
        <v>371</v>
      </c>
      <c r="H304" s="6">
        <v>465</v>
      </c>
      <c r="I304" s="21">
        <v>90</v>
      </c>
      <c r="K304" s="12">
        <f t="shared" si="106"/>
        <v>0.061781832902562825</v>
      </c>
      <c r="L304" s="12">
        <f t="shared" si="107"/>
        <v>0.11131006134587239</v>
      </c>
      <c r="M304" s="12">
        <f t="shared" si="108"/>
        <v>0.24409117802759006</v>
      </c>
      <c r="N304" s="12">
        <f t="shared" si="109"/>
        <v>0.20272163921153427</v>
      </c>
      <c r="O304" s="12">
        <f t="shared" si="110"/>
        <v>0.15745959580232305</v>
      </c>
      <c r="P304" s="12">
        <f t="shared" si="111"/>
        <v>0.11050042039049605</v>
      </c>
      <c r="Q304" s="12">
        <f t="shared" si="112"/>
        <v>0.09916544701522748</v>
      </c>
      <c r="R304" s="12">
        <f t="shared" si="113"/>
        <v>0.01296982530439386</v>
      </c>
      <c r="S304" s="6">
        <v>3968</v>
      </c>
      <c r="T304" s="6">
        <v>7149</v>
      </c>
      <c r="U304" s="6">
        <v>15677</v>
      </c>
      <c r="V304" s="6">
        <v>13020</v>
      </c>
      <c r="W304" s="6">
        <v>10113</v>
      </c>
      <c r="X304" s="6">
        <v>7097</v>
      </c>
      <c r="Y304" s="6">
        <v>6369</v>
      </c>
      <c r="Z304" s="6">
        <v>833</v>
      </c>
      <c r="AA304" s="6">
        <v>64226</v>
      </c>
      <c r="AC304" s="6">
        <v>64</v>
      </c>
      <c r="AD304" s="6">
        <v>46</v>
      </c>
      <c r="AE304" s="6">
        <v>69</v>
      </c>
      <c r="AF304" s="6">
        <v>69</v>
      </c>
      <c r="AG304" s="6">
        <v>43</v>
      </c>
      <c r="AH304" s="6">
        <v>30</v>
      </c>
      <c r="AI304" s="6">
        <v>40</v>
      </c>
      <c r="AJ304" s="6">
        <v>10</v>
      </c>
      <c r="AK304" s="6">
        <f t="shared" si="124"/>
        <v>371</v>
      </c>
      <c r="AL304" s="6"/>
      <c r="AM304">
        <v>10</v>
      </c>
      <c r="AN304">
        <v>-12</v>
      </c>
      <c r="AO304">
        <v>-16</v>
      </c>
      <c r="AP304">
        <v>-1</v>
      </c>
      <c r="AQ304">
        <v>-20</v>
      </c>
      <c r="AR304">
        <v>-15</v>
      </c>
      <c r="AS304">
        <v>1</v>
      </c>
      <c r="AT304">
        <v>0</v>
      </c>
      <c r="AU304">
        <f t="shared" si="125"/>
        <v>-53</v>
      </c>
      <c r="AV304">
        <f t="shared" si="114"/>
        <v>-10</v>
      </c>
      <c r="AW304">
        <f t="shared" si="115"/>
        <v>12</v>
      </c>
      <c r="AX304">
        <f t="shared" si="116"/>
        <v>16</v>
      </c>
      <c r="AY304">
        <f t="shared" si="117"/>
        <v>1</v>
      </c>
      <c r="AZ304">
        <f t="shared" si="118"/>
        <v>20</v>
      </c>
      <c r="BA304">
        <f t="shared" si="119"/>
        <v>15</v>
      </c>
      <c r="BB304">
        <f t="shared" si="120"/>
        <v>-1</v>
      </c>
      <c r="BC304">
        <f t="shared" si="121"/>
        <v>0</v>
      </c>
      <c r="BD304">
        <f t="shared" si="122"/>
        <v>53</v>
      </c>
      <c r="BF304" s="13">
        <f t="shared" si="126"/>
        <v>424</v>
      </c>
      <c r="BG304" s="145">
        <v>522340.912</v>
      </c>
      <c r="BH304" s="146">
        <f t="shared" si="123"/>
        <v>130585.228</v>
      </c>
      <c r="BI304" s="147">
        <f t="shared" si="127"/>
        <v>3134045.472</v>
      </c>
      <c r="BJ304" s="40">
        <f t="shared" si="128"/>
        <v>783511.368</v>
      </c>
      <c r="BK304" s="38">
        <f t="shared" si="131"/>
        <v>0.8</v>
      </c>
      <c r="BL304" s="39">
        <f t="shared" si="129"/>
        <v>0.2</v>
      </c>
      <c r="BM304" s="150">
        <f t="shared" si="130"/>
        <v>652926.14</v>
      </c>
    </row>
    <row r="305" spans="1:65" ht="12.75">
      <c r="A305" s="3" t="s">
        <v>433</v>
      </c>
      <c r="B305" s="3" t="s">
        <v>410</v>
      </c>
      <c r="C305" s="2" t="s">
        <v>312</v>
      </c>
      <c r="D305" s="3" t="s">
        <v>340</v>
      </c>
      <c r="E305" s="6">
        <v>33187</v>
      </c>
      <c r="F305" s="5">
        <v>6.021855314667456</v>
      </c>
      <c r="G305" s="26">
        <v>252</v>
      </c>
      <c r="H305" s="6">
        <v>432</v>
      </c>
      <c r="I305" s="21">
        <v>110</v>
      </c>
      <c r="K305" s="12">
        <f t="shared" si="106"/>
        <v>0.3123813541446952</v>
      </c>
      <c r="L305" s="12">
        <f t="shared" si="107"/>
        <v>0.2852623015036008</v>
      </c>
      <c r="M305" s="12">
        <f t="shared" si="108"/>
        <v>0.1955886341037153</v>
      </c>
      <c r="N305" s="12">
        <f t="shared" si="109"/>
        <v>0.1076927712658571</v>
      </c>
      <c r="O305" s="12">
        <f t="shared" si="110"/>
        <v>0.06252448247807876</v>
      </c>
      <c r="P305" s="12">
        <f t="shared" si="111"/>
        <v>0.022900533341368608</v>
      </c>
      <c r="Q305" s="12">
        <f t="shared" si="112"/>
        <v>0.012565161057040407</v>
      </c>
      <c r="R305" s="12">
        <f t="shared" si="113"/>
        <v>0.0010847621056437762</v>
      </c>
      <c r="S305" s="6">
        <v>10367</v>
      </c>
      <c r="T305" s="6">
        <v>9467</v>
      </c>
      <c r="U305" s="6">
        <v>6491</v>
      </c>
      <c r="V305" s="6">
        <v>3574</v>
      </c>
      <c r="W305" s="6">
        <v>2075</v>
      </c>
      <c r="X305" s="6">
        <v>760</v>
      </c>
      <c r="Y305" s="6">
        <v>417</v>
      </c>
      <c r="Z305" s="6">
        <v>36</v>
      </c>
      <c r="AA305" s="6">
        <v>33187</v>
      </c>
      <c r="AC305" s="6">
        <v>37</v>
      </c>
      <c r="AD305" s="6">
        <v>116</v>
      </c>
      <c r="AE305" s="6">
        <v>65</v>
      </c>
      <c r="AF305" s="6">
        <v>-2</v>
      </c>
      <c r="AG305" s="6">
        <v>20</v>
      </c>
      <c r="AH305" s="6">
        <v>7</v>
      </c>
      <c r="AI305" s="6">
        <v>8</v>
      </c>
      <c r="AJ305" s="6">
        <v>1</v>
      </c>
      <c r="AK305" s="6">
        <f t="shared" si="124"/>
        <v>252</v>
      </c>
      <c r="AL305" s="6"/>
      <c r="AM305">
        <v>-29</v>
      </c>
      <c r="AN305">
        <v>17</v>
      </c>
      <c r="AO305">
        <v>17</v>
      </c>
      <c r="AP305">
        <v>5</v>
      </c>
      <c r="AQ305">
        <v>-1</v>
      </c>
      <c r="AR305">
        <v>0</v>
      </c>
      <c r="AS305">
        <v>-3</v>
      </c>
      <c r="AT305">
        <v>0</v>
      </c>
      <c r="AU305">
        <f t="shared" si="125"/>
        <v>6</v>
      </c>
      <c r="AV305">
        <f t="shared" si="114"/>
        <v>29</v>
      </c>
      <c r="AW305">
        <f t="shared" si="115"/>
        <v>-17</v>
      </c>
      <c r="AX305">
        <f t="shared" si="116"/>
        <v>-17</v>
      </c>
      <c r="AY305">
        <f t="shared" si="117"/>
        <v>-5</v>
      </c>
      <c r="AZ305">
        <f t="shared" si="118"/>
        <v>1</v>
      </c>
      <c r="BA305">
        <f t="shared" si="119"/>
        <v>0</v>
      </c>
      <c r="BB305">
        <f t="shared" si="120"/>
        <v>3</v>
      </c>
      <c r="BC305">
        <f t="shared" si="121"/>
        <v>0</v>
      </c>
      <c r="BD305">
        <f t="shared" si="122"/>
        <v>-6</v>
      </c>
      <c r="BF305" s="13">
        <f t="shared" si="126"/>
        <v>246</v>
      </c>
      <c r="BG305" s="145">
        <v>244987.22666666665</v>
      </c>
      <c r="BH305" s="146">
        <f t="shared" si="123"/>
        <v>61246.806666666664</v>
      </c>
      <c r="BI305" s="147">
        <f t="shared" si="127"/>
        <v>1469923.3599999999</v>
      </c>
      <c r="BJ305" s="40">
        <f t="shared" si="128"/>
        <v>367480.83999999997</v>
      </c>
      <c r="BK305" s="38">
        <f t="shared" si="131"/>
        <v>0.8</v>
      </c>
      <c r="BL305" s="39">
        <f t="shared" si="129"/>
        <v>0.2</v>
      </c>
      <c r="BM305" s="150">
        <f t="shared" si="130"/>
        <v>306234.0333333333</v>
      </c>
    </row>
    <row r="306" spans="1:65" s="3" customFormat="1" ht="12.75">
      <c r="A306" s="3" t="s">
        <v>426</v>
      </c>
      <c r="B306" s="3" t="s">
        <v>415</v>
      </c>
      <c r="C306" s="30" t="s">
        <v>313</v>
      </c>
      <c r="D306" s="3" t="s">
        <v>339</v>
      </c>
      <c r="E306" s="31">
        <v>45475</v>
      </c>
      <c r="F306" s="32">
        <v>8.532671537685339</v>
      </c>
      <c r="G306" s="26">
        <v>118</v>
      </c>
      <c r="H306" s="31">
        <v>211</v>
      </c>
      <c r="I306" s="21">
        <v>20</v>
      </c>
      <c r="K306" s="12">
        <f t="shared" si="106"/>
        <v>0.014425508521165475</v>
      </c>
      <c r="L306" s="12">
        <f t="shared" si="107"/>
        <v>0.10601429356789445</v>
      </c>
      <c r="M306" s="12">
        <f t="shared" si="108"/>
        <v>0.3297855964815833</v>
      </c>
      <c r="N306" s="12">
        <f t="shared" si="109"/>
        <v>0.25165475536008797</v>
      </c>
      <c r="O306" s="12">
        <f t="shared" si="110"/>
        <v>0.10959868059373282</v>
      </c>
      <c r="P306" s="12">
        <f t="shared" si="111"/>
        <v>0.09341396371632765</v>
      </c>
      <c r="Q306" s="12">
        <f t="shared" si="112"/>
        <v>0.08200109950522265</v>
      </c>
      <c r="R306" s="12">
        <f t="shared" si="113"/>
        <v>0.013106102253985707</v>
      </c>
      <c r="S306" s="31">
        <v>656</v>
      </c>
      <c r="T306" s="31">
        <v>4821</v>
      </c>
      <c r="U306" s="31">
        <v>14997</v>
      </c>
      <c r="V306" s="31">
        <v>11444</v>
      </c>
      <c r="W306" s="31">
        <v>4984</v>
      </c>
      <c r="X306" s="31">
        <v>4248</v>
      </c>
      <c r="Y306" s="31">
        <v>3729</v>
      </c>
      <c r="Z306" s="31">
        <v>596</v>
      </c>
      <c r="AA306" s="31">
        <v>45475</v>
      </c>
      <c r="AC306" s="31">
        <v>7</v>
      </c>
      <c r="AD306" s="31">
        <v>6</v>
      </c>
      <c r="AE306" s="31">
        <v>37</v>
      </c>
      <c r="AF306" s="31">
        <v>9</v>
      </c>
      <c r="AG306" s="31">
        <v>41</v>
      </c>
      <c r="AH306" s="31">
        <v>0</v>
      </c>
      <c r="AI306" s="31">
        <v>13</v>
      </c>
      <c r="AJ306" s="31">
        <v>5</v>
      </c>
      <c r="AK306" s="31">
        <f t="shared" si="124"/>
        <v>118</v>
      </c>
      <c r="AL306" s="6"/>
      <c r="AM306" s="31">
        <v>-1</v>
      </c>
      <c r="AN306" s="31">
        <v>-35</v>
      </c>
      <c r="AO306" s="31">
        <v>-19</v>
      </c>
      <c r="AP306" s="31">
        <v>-15</v>
      </c>
      <c r="AQ306" s="31">
        <v>3</v>
      </c>
      <c r="AR306" s="31">
        <v>-11</v>
      </c>
      <c r="AS306" s="31">
        <v>5</v>
      </c>
      <c r="AT306" s="31">
        <v>2</v>
      </c>
      <c r="AU306" s="3">
        <f t="shared" si="125"/>
        <v>-71</v>
      </c>
      <c r="AV306" s="3">
        <f t="shared" si="114"/>
        <v>1</v>
      </c>
      <c r="AW306" s="3">
        <f t="shared" si="115"/>
        <v>35</v>
      </c>
      <c r="AX306" s="3">
        <f t="shared" si="116"/>
        <v>19</v>
      </c>
      <c r="AY306" s="3">
        <f t="shared" si="117"/>
        <v>15</v>
      </c>
      <c r="AZ306" s="3">
        <f t="shared" si="118"/>
        <v>-3</v>
      </c>
      <c r="BA306" s="3">
        <f t="shared" si="119"/>
        <v>11</v>
      </c>
      <c r="BB306" s="3">
        <f t="shared" si="120"/>
        <v>-5</v>
      </c>
      <c r="BC306" s="3">
        <f t="shared" si="121"/>
        <v>-2</v>
      </c>
      <c r="BD306" s="3">
        <f t="shared" si="122"/>
        <v>71</v>
      </c>
      <c r="BF306" s="13">
        <f t="shared" si="126"/>
        <v>189</v>
      </c>
      <c r="BG306" s="145">
        <v>221831.77599999998</v>
      </c>
      <c r="BH306" s="146">
        <f t="shared" si="123"/>
        <v>55457.943999999996</v>
      </c>
      <c r="BI306" s="147">
        <f t="shared" si="127"/>
        <v>1330990.656</v>
      </c>
      <c r="BJ306" s="40">
        <f t="shared" si="128"/>
        <v>332747.664</v>
      </c>
      <c r="BK306" s="38">
        <f t="shared" si="131"/>
        <v>0.8</v>
      </c>
      <c r="BL306" s="39">
        <f t="shared" si="129"/>
        <v>0.2</v>
      </c>
      <c r="BM306" s="150">
        <f t="shared" si="130"/>
        <v>277289.72</v>
      </c>
    </row>
    <row r="307" spans="1:65" ht="12.75">
      <c r="A307" s="3"/>
      <c r="B307" s="3" t="s">
        <v>406</v>
      </c>
      <c r="C307" s="2" t="s">
        <v>314</v>
      </c>
      <c r="D307" s="3" t="s">
        <v>344</v>
      </c>
      <c r="E307" s="6">
        <v>64691</v>
      </c>
      <c r="F307" s="5">
        <v>9.130520057645924</v>
      </c>
      <c r="G307" s="26">
        <v>198</v>
      </c>
      <c r="H307" s="6">
        <v>412</v>
      </c>
      <c r="I307" s="21">
        <v>90</v>
      </c>
      <c r="K307" s="12">
        <f t="shared" si="106"/>
        <v>0.035538173779969394</v>
      </c>
      <c r="L307" s="12">
        <f t="shared" si="107"/>
        <v>0.09460357700452922</v>
      </c>
      <c r="M307" s="12">
        <f t="shared" si="108"/>
        <v>0.284429055046297</v>
      </c>
      <c r="N307" s="12">
        <f t="shared" si="109"/>
        <v>0.2580575350512436</v>
      </c>
      <c r="O307" s="12">
        <f t="shared" si="110"/>
        <v>0.15540028752067522</v>
      </c>
      <c r="P307" s="12">
        <f t="shared" si="111"/>
        <v>0.09801981728524833</v>
      </c>
      <c r="Q307" s="12">
        <f t="shared" si="112"/>
        <v>0.06396562118378137</v>
      </c>
      <c r="R307" s="12">
        <f t="shared" si="113"/>
        <v>0.009985933128255863</v>
      </c>
      <c r="S307" s="6">
        <v>2299</v>
      </c>
      <c r="T307" s="6">
        <v>6120</v>
      </c>
      <c r="U307" s="6">
        <v>18400</v>
      </c>
      <c r="V307" s="6">
        <v>16694</v>
      </c>
      <c r="W307" s="6">
        <v>10053</v>
      </c>
      <c r="X307" s="6">
        <v>6341</v>
      </c>
      <c r="Y307" s="6">
        <v>4138</v>
      </c>
      <c r="Z307" s="6">
        <v>646</v>
      </c>
      <c r="AA307" s="6">
        <v>64691</v>
      </c>
      <c r="AC307" s="6">
        <v>28</v>
      </c>
      <c r="AD307" s="6">
        <v>10</v>
      </c>
      <c r="AE307" s="6">
        <v>-12</v>
      </c>
      <c r="AF307" s="6">
        <v>15</v>
      </c>
      <c r="AG307" s="6">
        <v>45</v>
      </c>
      <c r="AH307" s="6">
        <v>39</v>
      </c>
      <c r="AI307" s="6">
        <v>67</v>
      </c>
      <c r="AJ307" s="6">
        <v>6</v>
      </c>
      <c r="AK307" s="6">
        <f t="shared" si="124"/>
        <v>198</v>
      </c>
      <c r="AL307" s="6"/>
      <c r="AM307">
        <v>13</v>
      </c>
      <c r="AN307">
        <v>-5</v>
      </c>
      <c r="AO307">
        <v>15</v>
      </c>
      <c r="AP307">
        <v>1</v>
      </c>
      <c r="AQ307">
        <v>7</v>
      </c>
      <c r="AR307">
        <v>-13</v>
      </c>
      <c r="AS307">
        <v>-11</v>
      </c>
      <c r="AT307">
        <v>-2</v>
      </c>
      <c r="AU307">
        <f t="shared" si="125"/>
        <v>5</v>
      </c>
      <c r="AV307">
        <f t="shared" si="114"/>
        <v>-13</v>
      </c>
      <c r="AW307">
        <f t="shared" si="115"/>
        <v>5</v>
      </c>
      <c r="AX307">
        <f t="shared" si="116"/>
        <v>-15</v>
      </c>
      <c r="AY307">
        <f t="shared" si="117"/>
        <v>-1</v>
      </c>
      <c r="AZ307">
        <f t="shared" si="118"/>
        <v>-7</v>
      </c>
      <c r="BA307">
        <f t="shared" si="119"/>
        <v>13</v>
      </c>
      <c r="BB307">
        <f t="shared" si="120"/>
        <v>11</v>
      </c>
      <c r="BC307">
        <f t="shared" si="121"/>
        <v>2</v>
      </c>
      <c r="BD307">
        <f t="shared" si="122"/>
        <v>-5</v>
      </c>
      <c r="BF307" s="13">
        <f t="shared" si="126"/>
        <v>193</v>
      </c>
      <c r="BG307" s="145">
        <v>401862.20666666667</v>
      </c>
      <c r="BH307" s="146" t="str">
        <f t="shared" si="123"/>
        <v>0</v>
      </c>
      <c r="BI307" s="147">
        <f t="shared" si="127"/>
        <v>2411173.24</v>
      </c>
      <c r="BJ307" s="40">
        <f t="shared" si="128"/>
        <v>0</v>
      </c>
      <c r="BK307" s="38" t="str">
        <f t="shared" si="131"/>
        <v>100%</v>
      </c>
      <c r="BL307" s="39" t="str">
        <f t="shared" si="129"/>
        <v>0%</v>
      </c>
      <c r="BM307" s="150">
        <f t="shared" si="130"/>
        <v>401862.20666666667</v>
      </c>
    </row>
    <row r="308" spans="1:65" ht="12.75">
      <c r="A308" s="3" t="s">
        <v>436</v>
      </c>
      <c r="B308" s="3" t="s">
        <v>420</v>
      </c>
      <c r="C308" s="2" t="s">
        <v>315</v>
      </c>
      <c r="D308" s="3" t="s">
        <v>345</v>
      </c>
      <c r="E308" s="6">
        <v>24186</v>
      </c>
      <c r="F308" s="5">
        <v>10.188668561845619</v>
      </c>
      <c r="G308" s="26">
        <v>336</v>
      </c>
      <c r="H308" s="6">
        <v>365</v>
      </c>
      <c r="I308" s="21">
        <v>80</v>
      </c>
      <c r="K308" s="12">
        <f t="shared" si="106"/>
        <v>0.1323492929794096</v>
      </c>
      <c r="L308" s="12">
        <f t="shared" si="107"/>
        <v>0.2532870255519722</v>
      </c>
      <c r="M308" s="12">
        <f t="shared" si="108"/>
        <v>0.20168692632101215</v>
      </c>
      <c r="N308" s="12">
        <f t="shared" si="109"/>
        <v>0.1671214752336062</v>
      </c>
      <c r="O308" s="12">
        <f t="shared" si="110"/>
        <v>0.13090217481187463</v>
      </c>
      <c r="P308" s="12">
        <f t="shared" si="111"/>
        <v>0.0699578268419747</v>
      </c>
      <c r="Q308" s="12">
        <f t="shared" si="112"/>
        <v>0.04122219465806665</v>
      </c>
      <c r="R308" s="12">
        <f t="shared" si="113"/>
        <v>0.0034730836020838503</v>
      </c>
      <c r="S308" s="6">
        <v>3201</v>
      </c>
      <c r="T308" s="6">
        <v>6126</v>
      </c>
      <c r="U308" s="6">
        <v>4878</v>
      </c>
      <c r="V308" s="6">
        <v>4042</v>
      </c>
      <c r="W308" s="6">
        <v>3166</v>
      </c>
      <c r="X308" s="6">
        <v>1692</v>
      </c>
      <c r="Y308" s="6">
        <v>997</v>
      </c>
      <c r="Z308" s="6">
        <v>84</v>
      </c>
      <c r="AA308" s="6">
        <v>24186</v>
      </c>
      <c r="AC308" s="6">
        <v>36</v>
      </c>
      <c r="AD308" s="6">
        <v>75</v>
      </c>
      <c r="AE308" s="6">
        <v>119</v>
      </c>
      <c r="AF308" s="6">
        <v>56</v>
      </c>
      <c r="AG308" s="6">
        <v>40</v>
      </c>
      <c r="AH308" s="6">
        <v>12</v>
      </c>
      <c r="AI308" s="6">
        <v>-2</v>
      </c>
      <c r="AJ308" s="6">
        <v>0</v>
      </c>
      <c r="AK308" s="6">
        <f t="shared" si="124"/>
        <v>336</v>
      </c>
      <c r="AL308" s="6"/>
      <c r="AM308">
        <v>2</v>
      </c>
      <c r="AN308">
        <v>-13</v>
      </c>
      <c r="AO308">
        <v>1</v>
      </c>
      <c r="AP308">
        <v>11</v>
      </c>
      <c r="AQ308">
        <v>11</v>
      </c>
      <c r="AR308">
        <v>4</v>
      </c>
      <c r="AS308">
        <v>2</v>
      </c>
      <c r="AT308">
        <v>0</v>
      </c>
      <c r="AU308">
        <f t="shared" si="125"/>
        <v>18</v>
      </c>
      <c r="AV308">
        <f t="shared" si="114"/>
        <v>-2</v>
      </c>
      <c r="AW308">
        <f t="shared" si="115"/>
        <v>13</v>
      </c>
      <c r="AX308">
        <f t="shared" si="116"/>
        <v>-1</v>
      </c>
      <c r="AY308">
        <f t="shared" si="117"/>
        <v>-11</v>
      </c>
      <c r="AZ308">
        <f t="shared" si="118"/>
        <v>-11</v>
      </c>
      <c r="BA308">
        <f t="shared" si="119"/>
        <v>-4</v>
      </c>
      <c r="BB308">
        <f t="shared" si="120"/>
        <v>-2</v>
      </c>
      <c r="BC308">
        <f t="shared" si="121"/>
        <v>0</v>
      </c>
      <c r="BD308">
        <f t="shared" si="122"/>
        <v>-18</v>
      </c>
      <c r="BF308" s="13">
        <f t="shared" si="126"/>
        <v>318</v>
      </c>
      <c r="BG308" s="145">
        <v>323920.448</v>
      </c>
      <c r="BH308" s="146">
        <f t="shared" si="123"/>
        <v>80980.112</v>
      </c>
      <c r="BI308" s="147">
        <f t="shared" si="127"/>
        <v>1943522.6879999998</v>
      </c>
      <c r="BJ308" s="40">
        <f t="shared" si="128"/>
        <v>485880.67199999996</v>
      </c>
      <c r="BK308" s="38">
        <f t="shared" si="131"/>
        <v>0.8</v>
      </c>
      <c r="BL308" s="39">
        <f t="shared" si="129"/>
        <v>0.2</v>
      </c>
      <c r="BM308" s="150">
        <f t="shared" si="130"/>
        <v>404900.55999999994</v>
      </c>
    </row>
    <row r="309" spans="1:65" ht="12.75">
      <c r="A309" s="3" t="s">
        <v>432</v>
      </c>
      <c r="B309" s="3" t="s">
        <v>420</v>
      </c>
      <c r="C309" s="2" t="s">
        <v>316</v>
      </c>
      <c r="D309" s="3" t="s">
        <v>345</v>
      </c>
      <c r="E309" s="6">
        <v>48579</v>
      </c>
      <c r="F309" s="5">
        <v>10.37262794233429</v>
      </c>
      <c r="G309" s="26">
        <v>308</v>
      </c>
      <c r="H309" s="6">
        <v>545</v>
      </c>
      <c r="I309" s="21">
        <v>90</v>
      </c>
      <c r="K309" s="12">
        <f t="shared" si="106"/>
        <v>0.10889478992980506</v>
      </c>
      <c r="L309" s="12">
        <f t="shared" si="107"/>
        <v>0.17198789600444636</v>
      </c>
      <c r="M309" s="12">
        <f t="shared" si="108"/>
        <v>0.23279606414294243</v>
      </c>
      <c r="N309" s="12">
        <f t="shared" si="109"/>
        <v>0.19868667531237777</v>
      </c>
      <c r="O309" s="12">
        <f t="shared" si="110"/>
        <v>0.14823277547911648</v>
      </c>
      <c r="P309" s="12">
        <f t="shared" si="111"/>
        <v>0.08707466189094053</v>
      </c>
      <c r="Q309" s="12">
        <f t="shared" si="112"/>
        <v>0.04689269025710698</v>
      </c>
      <c r="R309" s="12">
        <f t="shared" si="113"/>
        <v>0.0054344469832643735</v>
      </c>
      <c r="S309" s="6">
        <v>5290</v>
      </c>
      <c r="T309" s="6">
        <v>8355</v>
      </c>
      <c r="U309" s="6">
        <v>11309</v>
      </c>
      <c r="V309" s="6">
        <v>9652</v>
      </c>
      <c r="W309" s="6">
        <v>7201</v>
      </c>
      <c r="X309" s="6">
        <v>4230</v>
      </c>
      <c r="Y309" s="6">
        <v>2278</v>
      </c>
      <c r="Z309" s="6">
        <v>264</v>
      </c>
      <c r="AA309" s="6">
        <v>48579</v>
      </c>
      <c r="AC309" s="6">
        <v>46</v>
      </c>
      <c r="AD309" s="6">
        <v>41</v>
      </c>
      <c r="AE309" s="6">
        <v>76</v>
      </c>
      <c r="AF309" s="6">
        <v>76</v>
      </c>
      <c r="AG309" s="6">
        <v>17</v>
      </c>
      <c r="AH309" s="6">
        <v>39</v>
      </c>
      <c r="AI309" s="6">
        <v>15</v>
      </c>
      <c r="AJ309" s="6">
        <v>-2</v>
      </c>
      <c r="AK309" s="6">
        <f t="shared" si="124"/>
        <v>308</v>
      </c>
      <c r="AL309" s="6"/>
      <c r="AM309">
        <v>10</v>
      </c>
      <c r="AN309">
        <v>21</v>
      </c>
      <c r="AO309">
        <v>-17</v>
      </c>
      <c r="AP309">
        <v>11</v>
      </c>
      <c r="AQ309">
        <v>-1</v>
      </c>
      <c r="AR309">
        <v>-8</v>
      </c>
      <c r="AS309">
        <v>-5</v>
      </c>
      <c r="AT309">
        <v>0</v>
      </c>
      <c r="AU309">
        <f t="shared" si="125"/>
        <v>11</v>
      </c>
      <c r="AV309">
        <f t="shared" si="114"/>
        <v>-10</v>
      </c>
      <c r="AW309">
        <f t="shared" si="115"/>
        <v>-21</v>
      </c>
      <c r="AX309">
        <f t="shared" si="116"/>
        <v>17</v>
      </c>
      <c r="AY309">
        <f t="shared" si="117"/>
        <v>-11</v>
      </c>
      <c r="AZ309">
        <f t="shared" si="118"/>
        <v>1</v>
      </c>
      <c r="BA309">
        <f t="shared" si="119"/>
        <v>8</v>
      </c>
      <c r="BB309">
        <f t="shared" si="120"/>
        <v>5</v>
      </c>
      <c r="BC309">
        <f t="shared" si="121"/>
        <v>0</v>
      </c>
      <c r="BD309">
        <f t="shared" si="122"/>
        <v>-11</v>
      </c>
      <c r="BF309" s="13">
        <f t="shared" si="126"/>
        <v>297</v>
      </c>
      <c r="BG309" s="145">
        <v>352832.7786666667</v>
      </c>
      <c r="BH309" s="146">
        <f t="shared" si="123"/>
        <v>88208.19466666668</v>
      </c>
      <c r="BI309" s="147">
        <f t="shared" si="127"/>
        <v>2116996.6720000003</v>
      </c>
      <c r="BJ309" s="40">
        <f t="shared" si="128"/>
        <v>529249.1680000001</v>
      </c>
      <c r="BK309" s="38">
        <f t="shared" si="131"/>
        <v>0.8</v>
      </c>
      <c r="BL309" s="39">
        <f t="shared" si="129"/>
        <v>0.2</v>
      </c>
      <c r="BM309" s="150">
        <f t="shared" si="130"/>
        <v>441040.9733333334</v>
      </c>
    </row>
    <row r="310" spans="1:65" ht="12.75">
      <c r="A310" s="3" t="s">
        <v>427</v>
      </c>
      <c r="B310" s="3" t="s">
        <v>408</v>
      </c>
      <c r="C310" s="2" t="s">
        <v>317</v>
      </c>
      <c r="D310" s="3" t="s">
        <v>343</v>
      </c>
      <c r="E310" s="6">
        <v>47481</v>
      </c>
      <c r="F310" s="5">
        <v>6.777275164948775</v>
      </c>
      <c r="G310" s="26">
        <v>152</v>
      </c>
      <c r="H310" s="6">
        <v>776</v>
      </c>
      <c r="I310" s="21">
        <v>30</v>
      </c>
      <c r="K310" s="12">
        <f t="shared" si="106"/>
        <v>0.3022050925633411</v>
      </c>
      <c r="L310" s="12">
        <f t="shared" si="107"/>
        <v>0.1810408373875866</v>
      </c>
      <c r="M310" s="12">
        <f t="shared" si="108"/>
        <v>0.196984056780607</v>
      </c>
      <c r="N310" s="12">
        <f t="shared" si="109"/>
        <v>0.1394031296729218</v>
      </c>
      <c r="O310" s="12">
        <f t="shared" si="110"/>
        <v>0.09671236915818959</v>
      </c>
      <c r="P310" s="12">
        <f t="shared" si="111"/>
        <v>0.050167435395210715</v>
      </c>
      <c r="Q310" s="12">
        <f t="shared" si="112"/>
        <v>0.03184431667403804</v>
      </c>
      <c r="R310" s="12">
        <f t="shared" si="113"/>
        <v>0.0016427623681051367</v>
      </c>
      <c r="S310" s="6">
        <v>14349</v>
      </c>
      <c r="T310" s="6">
        <v>8596</v>
      </c>
      <c r="U310" s="6">
        <v>9353</v>
      </c>
      <c r="V310" s="6">
        <v>6619</v>
      </c>
      <c r="W310" s="6">
        <v>4592</v>
      </c>
      <c r="X310" s="6">
        <v>2382</v>
      </c>
      <c r="Y310" s="6">
        <v>1512</v>
      </c>
      <c r="Z310" s="6">
        <v>78</v>
      </c>
      <c r="AA310" s="6">
        <v>47481</v>
      </c>
      <c r="AC310" s="6">
        <v>21</v>
      </c>
      <c r="AD310" s="6">
        <v>43</v>
      </c>
      <c r="AE310" s="6">
        <v>17</v>
      </c>
      <c r="AF310" s="6">
        <v>30</v>
      </c>
      <c r="AG310" s="6">
        <v>24</v>
      </c>
      <c r="AH310" s="6">
        <v>6</v>
      </c>
      <c r="AI310" s="6">
        <v>9</v>
      </c>
      <c r="AJ310" s="6">
        <v>2</v>
      </c>
      <c r="AK310" s="6">
        <f t="shared" si="124"/>
        <v>152</v>
      </c>
      <c r="AL310" s="6"/>
      <c r="AM310">
        <v>-2</v>
      </c>
      <c r="AN310">
        <v>-23</v>
      </c>
      <c r="AO310">
        <v>11</v>
      </c>
      <c r="AP310">
        <v>-9</v>
      </c>
      <c r="AQ310">
        <v>-1</v>
      </c>
      <c r="AR310">
        <v>5</v>
      </c>
      <c r="AS310">
        <v>4</v>
      </c>
      <c r="AT310">
        <v>2</v>
      </c>
      <c r="AU310">
        <f t="shared" si="125"/>
        <v>-13</v>
      </c>
      <c r="AV310">
        <f t="shared" si="114"/>
        <v>2</v>
      </c>
      <c r="AW310">
        <f t="shared" si="115"/>
        <v>23</v>
      </c>
      <c r="AX310">
        <f t="shared" si="116"/>
        <v>-11</v>
      </c>
      <c r="AY310">
        <f t="shared" si="117"/>
        <v>9</v>
      </c>
      <c r="AZ310">
        <f t="shared" si="118"/>
        <v>1</v>
      </c>
      <c r="BA310">
        <f t="shared" si="119"/>
        <v>-5</v>
      </c>
      <c r="BB310">
        <f t="shared" si="120"/>
        <v>-4</v>
      </c>
      <c r="BC310">
        <f t="shared" si="121"/>
        <v>-2</v>
      </c>
      <c r="BD310">
        <f t="shared" si="122"/>
        <v>13</v>
      </c>
      <c r="BF310" s="13">
        <f t="shared" si="126"/>
        <v>165</v>
      </c>
      <c r="BG310" s="145">
        <v>174241.568</v>
      </c>
      <c r="BH310" s="146">
        <f t="shared" si="123"/>
        <v>43560.392</v>
      </c>
      <c r="BI310" s="147">
        <f t="shared" si="127"/>
        <v>1045449.408</v>
      </c>
      <c r="BJ310" s="40">
        <f t="shared" si="128"/>
        <v>261362.352</v>
      </c>
      <c r="BK310" s="38">
        <f t="shared" si="131"/>
        <v>0.8</v>
      </c>
      <c r="BL310" s="39">
        <f t="shared" si="129"/>
        <v>0.2</v>
      </c>
      <c r="BM310" s="150">
        <f t="shared" si="130"/>
        <v>217801.96</v>
      </c>
    </row>
    <row r="311" spans="1:65" ht="12.75">
      <c r="A311" s="3" t="s">
        <v>423</v>
      </c>
      <c r="B311" s="3" t="s">
        <v>410</v>
      </c>
      <c r="C311" s="2" t="s">
        <v>318</v>
      </c>
      <c r="D311" s="3" t="s">
        <v>340</v>
      </c>
      <c r="E311" s="6">
        <v>40583</v>
      </c>
      <c r="F311" s="5">
        <v>6.30700181326302</v>
      </c>
      <c r="G311" s="26">
        <v>443</v>
      </c>
      <c r="H311" s="6">
        <v>927</v>
      </c>
      <c r="I311" s="21">
        <v>110</v>
      </c>
      <c r="K311" s="12">
        <f t="shared" si="106"/>
        <v>0.3739250425054826</v>
      </c>
      <c r="L311" s="12">
        <f t="shared" si="107"/>
        <v>0.18653130621196068</v>
      </c>
      <c r="M311" s="12">
        <f t="shared" si="108"/>
        <v>0.17879407633738265</v>
      </c>
      <c r="N311" s="12">
        <f t="shared" si="109"/>
        <v>0.13365202178251978</v>
      </c>
      <c r="O311" s="12">
        <f t="shared" si="110"/>
        <v>0.08015671586624941</v>
      </c>
      <c r="P311" s="12">
        <f t="shared" si="111"/>
        <v>0.033068033413005446</v>
      </c>
      <c r="Q311" s="12">
        <f t="shared" si="112"/>
        <v>0.012394352315008747</v>
      </c>
      <c r="R311" s="12">
        <f t="shared" si="113"/>
        <v>0.0014784515683907054</v>
      </c>
      <c r="S311" s="6">
        <v>15175</v>
      </c>
      <c r="T311" s="6">
        <v>7570</v>
      </c>
      <c r="U311" s="6">
        <v>7256</v>
      </c>
      <c r="V311" s="6">
        <v>5424</v>
      </c>
      <c r="W311" s="6">
        <v>3253</v>
      </c>
      <c r="X311" s="6">
        <v>1342</v>
      </c>
      <c r="Y311" s="6">
        <v>503</v>
      </c>
      <c r="Z311" s="6">
        <v>60</v>
      </c>
      <c r="AA311" s="6">
        <v>40583</v>
      </c>
      <c r="AC311" s="6">
        <v>241</v>
      </c>
      <c r="AD311" s="6">
        <v>35</v>
      </c>
      <c r="AE311" s="6">
        <v>73</v>
      </c>
      <c r="AF311" s="6">
        <v>44</v>
      </c>
      <c r="AG311" s="6">
        <v>34</v>
      </c>
      <c r="AH311" s="6">
        <v>8</v>
      </c>
      <c r="AI311" s="6">
        <v>5</v>
      </c>
      <c r="AJ311" s="6">
        <v>3</v>
      </c>
      <c r="AK311" s="6">
        <f t="shared" si="124"/>
        <v>443</v>
      </c>
      <c r="AL311" s="6"/>
      <c r="AM311">
        <v>-24</v>
      </c>
      <c r="AN311">
        <v>15</v>
      </c>
      <c r="AO311">
        <v>-9</v>
      </c>
      <c r="AP311">
        <v>-12</v>
      </c>
      <c r="AQ311">
        <v>-5</v>
      </c>
      <c r="AR311">
        <v>1</v>
      </c>
      <c r="AS311">
        <v>-5</v>
      </c>
      <c r="AT311">
        <v>0</v>
      </c>
      <c r="AU311">
        <f t="shared" si="125"/>
        <v>-39</v>
      </c>
      <c r="AV311">
        <f t="shared" si="114"/>
        <v>24</v>
      </c>
      <c r="AW311">
        <f t="shared" si="115"/>
        <v>-15</v>
      </c>
      <c r="AX311">
        <f t="shared" si="116"/>
        <v>9</v>
      </c>
      <c r="AY311">
        <f t="shared" si="117"/>
        <v>12</v>
      </c>
      <c r="AZ311">
        <f t="shared" si="118"/>
        <v>5</v>
      </c>
      <c r="BA311">
        <f t="shared" si="119"/>
        <v>-1</v>
      </c>
      <c r="BB311">
        <f t="shared" si="120"/>
        <v>5</v>
      </c>
      <c r="BC311">
        <f t="shared" si="121"/>
        <v>0</v>
      </c>
      <c r="BD311">
        <f t="shared" si="122"/>
        <v>39</v>
      </c>
      <c r="BF311" s="13">
        <f t="shared" si="126"/>
        <v>482</v>
      </c>
      <c r="BG311" s="145">
        <v>462341.4293333332</v>
      </c>
      <c r="BH311" s="146">
        <f t="shared" si="123"/>
        <v>115585.3573333333</v>
      </c>
      <c r="BI311" s="147">
        <f t="shared" si="127"/>
        <v>2774048.5759999994</v>
      </c>
      <c r="BJ311" s="40">
        <f t="shared" si="128"/>
        <v>693512.1439999999</v>
      </c>
      <c r="BK311" s="38">
        <f t="shared" si="131"/>
        <v>0.8</v>
      </c>
      <c r="BL311" s="39">
        <f t="shared" si="129"/>
        <v>0.2</v>
      </c>
      <c r="BM311" s="150">
        <f t="shared" si="130"/>
        <v>577926.7866666665</v>
      </c>
    </row>
    <row r="312" spans="1:65" ht="12.75">
      <c r="A312" s="3" t="s">
        <v>431</v>
      </c>
      <c r="B312" s="3" t="s">
        <v>406</v>
      </c>
      <c r="C312" s="2" t="s">
        <v>319</v>
      </c>
      <c r="D312" s="3" t="s">
        <v>344</v>
      </c>
      <c r="E312" s="6">
        <v>45512</v>
      </c>
      <c r="F312" s="5">
        <v>9.302143569387168</v>
      </c>
      <c r="G312" s="26">
        <v>207</v>
      </c>
      <c r="H312" s="6">
        <v>296</v>
      </c>
      <c r="I312" s="21">
        <v>80</v>
      </c>
      <c r="K312" s="12">
        <f t="shared" si="106"/>
        <v>0.03476006328001406</v>
      </c>
      <c r="L312" s="12">
        <f t="shared" si="107"/>
        <v>0.11618913693091931</v>
      </c>
      <c r="M312" s="12">
        <f t="shared" si="108"/>
        <v>0.3418658815257514</v>
      </c>
      <c r="N312" s="12">
        <f t="shared" si="109"/>
        <v>0.2187994375109861</v>
      </c>
      <c r="O312" s="12">
        <f t="shared" si="110"/>
        <v>0.14899367199859379</v>
      </c>
      <c r="P312" s="12">
        <f t="shared" si="111"/>
        <v>0.07971523993671999</v>
      </c>
      <c r="Q312" s="12">
        <f t="shared" si="112"/>
        <v>0.05231587273686061</v>
      </c>
      <c r="R312" s="12">
        <f t="shared" si="113"/>
        <v>0.007360696080154685</v>
      </c>
      <c r="S312" s="6">
        <v>1582</v>
      </c>
      <c r="T312" s="6">
        <v>5288</v>
      </c>
      <c r="U312" s="6">
        <v>15559</v>
      </c>
      <c r="V312" s="6">
        <v>9958</v>
      </c>
      <c r="W312" s="6">
        <v>6781</v>
      </c>
      <c r="X312" s="6">
        <v>3628</v>
      </c>
      <c r="Y312" s="6">
        <v>2381</v>
      </c>
      <c r="Z312" s="6">
        <v>335</v>
      </c>
      <c r="AA312" s="6">
        <v>45512</v>
      </c>
      <c r="AC312" s="6">
        <v>-53</v>
      </c>
      <c r="AD312" s="6">
        <v>66</v>
      </c>
      <c r="AE312" s="6">
        <v>155</v>
      </c>
      <c r="AF312" s="6">
        <v>10</v>
      </c>
      <c r="AG312" s="6">
        <v>5</v>
      </c>
      <c r="AH312" s="6">
        <v>17</v>
      </c>
      <c r="AI312" s="6">
        <v>5</v>
      </c>
      <c r="AJ312" s="6">
        <v>2</v>
      </c>
      <c r="AK312" s="6">
        <f t="shared" si="124"/>
        <v>207</v>
      </c>
      <c r="AL312" s="6"/>
      <c r="AM312">
        <v>30</v>
      </c>
      <c r="AN312">
        <v>-25</v>
      </c>
      <c r="AO312">
        <v>-18</v>
      </c>
      <c r="AP312">
        <v>-15</v>
      </c>
      <c r="AQ312">
        <v>-14</v>
      </c>
      <c r="AR312">
        <v>-15</v>
      </c>
      <c r="AS312">
        <v>-2</v>
      </c>
      <c r="AT312">
        <v>-9</v>
      </c>
      <c r="AU312">
        <f t="shared" si="125"/>
        <v>-68</v>
      </c>
      <c r="AV312">
        <f t="shared" si="114"/>
        <v>-30</v>
      </c>
      <c r="AW312">
        <f t="shared" si="115"/>
        <v>25</v>
      </c>
      <c r="AX312">
        <f t="shared" si="116"/>
        <v>18</v>
      </c>
      <c r="AY312">
        <f t="shared" si="117"/>
        <v>15</v>
      </c>
      <c r="AZ312">
        <f t="shared" si="118"/>
        <v>14</v>
      </c>
      <c r="BA312">
        <f t="shared" si="119"/>
        <v>15</v>
      </c>
      <c r="BB312">
        <f t="shared" si="120"/>
        <v>2</v>
      </c>
      <c r="BC312">
        <f t="shared" si="121"/>
        <v>9</v>
      </c>
      <c r="BD312">
        <f t="shared" si="122"/>
        <v>68</v>
      </c>
      <c r="BF312" s="13">
        <f t="shared" si="126"/>
        <v>275</v>
      </c>
      <c r="BG312" s="145">
        <v>342342.46400000004</v>
      </c>
      <c r="BH312" s="146">
        <f t="shared" si="123"/>
        <v>85585.61600000001</v>
      </c>
      <c r="BI312" s="147">
        <f t="shared" si="127"/>
        <v>2054054.7840000002</v>
      </c>
      <c r="BJ312" s="40">
        <f t="shared" si="128"/>
        <v>513513.69600000005</v>
      </c>
      <c r="BK312" s="38">
        <f t="shared" si="131"/>
        <v>0.8</v>
      </c>
      <c r="BL312" s="39">
        <f t="shared" si="129"/>
        <v>0.2</v>
      </c>
      <c r="BM312" s="150">
        <f t="shared" si="130"/>
        <v>427928.0800000001</v>
      </c>
    </row>
    <row r="313" spans="1:65" ht="12.75">
      <c r="A313" s="3" t="s">
        <v>439</v>
      </c>
      <c r="B313" s="3" t="s">
        <v>420</v>
      </c>
      <c r="C313" s="2" t="s">
        <v>320</v>
      </c>
      <c r="D313" s="3" t="s">
        <v>345</v>
      </c>
      <c r="E313" s="6">
        <v>17416</v>
      </c>
      <c r="F313" s="5">
        <v>8.917703494465812</v>
      </c>
      <c r="G313" s="26">
        <v>100</v>
      </c>
      <c r="H313" s="6">
        <v>324</v>
      </c>
      <c r="I313" s="21">
        <v>50</v>
      </c>
      <c r="K313" s="12">
        <f t="shared" si="106"/>
        <v>0.15709692237023426</v>
      </c>
      <c r="L313" s="12">
        <f t="shared" si="107"/>
        <v>0.21807533302710153</v>
      </c>
      <c r="M313" s="12">
        <f t="shared" si="108"/>
        <v>0.2133670188332568</v>
      </c>
      <c r="N313" s="12">
        <f t="shared" si="109"/>
        <v>0.1936150666054203</v>
      </c>
      <c r="O313" s="12">
        <f t="shared" si="110"/>
        <v>0.10364033073036288</v>
      </c>
      <c r="P313" s="12">
        <f t="shared" si="111"/>
        <v>0.07292145153881488</v>
      </c>
      <c r="Q313" s="12">
        <f t="shared" si="112"/>
        <v>0.03864262746899403</v>
      </c>
      <c r="R313" s="12">
        <f t="shared" si="113"/>
        <v>0.002641249425815342</v>
      </c>
      <c r="S313" s="6">
        <v>2736</v>
      </c>
      <c r="T313" s="6">
        <v>3798</v>
      </c>
      <c r="U313" s="6">
        <v>3716</v>
      </c>
      <c r="V313" s="6">
        <v>3372</v>
      </c>
      <c r="W313" s="6">
        <v>1805</v>
      </c>
      <c r="X313" s="6">
        <v>1270</v>
      </c>
      <c r="Y313" s="6">
        <v>673</v>
      </c>
      <c r="Z313" s="6">
        <v>46</v>
      </c>
      <c r="AA313" s="6">
        <v>17416</v>
      </c>
      <c r="AC313" s="6">
        <v>33</v>
      </c>
      <c r="AD313" s="6">
        <v>16</v>
      </c>
      <c r="AE313" s="6">
        <v>27</v>
      </c>
      <c r="AF313" s="6">
        <v>9</v>
      </c>
      <c r="AG313" s="6">
        <v>2</v>
      </c>
      <c r="AH313" s="6">
        <v>1</v>
      </c>
      <c r="AI313" s="6">
        <v>8</v>
      </c>
      <c r="AJ313" s="6">
        <v>4</v>
      </c>
      <c r="AK313" s="6">
        <f t="shared" si="124"/>
        <v>100</v>
      </c>
      <c r="AL313" s="6"/>
      <c r="AM313">
        <v>12</v>
      </c>
      <c r="AN313">
        <v>1</v>
      </c>
      <c r="AO313">
        <v>8</v>
      </c>
      <c r="AP313">
        <v>5</v>
      </c>
      <c r="AQ313">
        <v>-4</v>
      </c>
      <c r="AR313">
        <v>3</v>
      </c>
      <c r="AS313">
        <v>-3</v>
      </c>
      <c r="AT313">
        <v>-1</v>
      </c>
      <c r="AU313">
        <f t="shared" si="125"/>
        <v>21</v>
      </c>
      <c r="AV313">
        <f t="shared" si="114"/>
        <v>-12</v>
      </c>
      <c r="AW313">
        <f t="shared" si="115"/>
        <v>-1</v>
      </c>
      <c r="AX313">
        <f t="shared" si="116"/>
        <v>-8</v>
      </c>
      <c r="AY313">
        <f t="shared" si="117"/>
        <v>-5</v>
      </c>
      <c r="AZ313">
        <f t="shared" si="118"/>
        <v>4</v>
      </c>
      <c r="BA313">
        <f t="shared" si="119"/>
        <v>-3</v>
      </c>
      <c r="BB313">
        <f t="shared" si="120"/>
        <v>3</v>
      </c>
      <c r="BC313">
        <f t="shared" si="121"/>
        <v>1</v>
      </c>
      <c r="BD313">
        <f t="shared" si="122"/>
        <v>-21</v>
      </c>
      <c r="BF313" s="13">
        <f t="shared" si="126"/>
        <v>79</v>
      </c>
      <c r="BG313" s="145">
        <v>91342.496</v>
      </c>
      <c r="BH313" s="146">
        <f t="shared" si="123"/>
        <v>22835.624</v>
      </c>
      <c r="BI313" s="147">
        <f t="shared" si="127"/>
        <v>548054.976</v>
      </c>
      <c r="BJ313" s="40">
        <f t="shared" si="128"/>
        <v>137013.744</v>
      </c>
      <c r="BK313" s="38">
        <f t="shared" si="131"/>
        <v>0.8</v>
      </c>
      <c r="BL313" s="39">
        <f t="shared" si="129"/>
        <v>0.2</v>
      </c>
      <c r="BM313" s="150">
        <f t="shared" si="130"/>
        <v>114178.12</v>
      </c>
    </row>
    <row r="314" spans="1:65" ht="12.75">
      <c r="A314" s="3"/>
      <c r="B314" s="3" t="s">
        <v>416</v>
      </c>
      <c r="C314" s="2" t="s">
        <v>321</v>
      </c>
      <c r="D314" s="3" t="s">
        <v>341</v>
      </c>
      <c r="E314" s="6">
        <v>120801</v>
      </c>
      <c r="F314" s="5">
        <v>14.454989666714214</v>
      </c>
      <c r="G314" s="26">
        <v>868</v>
      </c>
      <c r="H314" s="6">
        <v>2499</v>
      </c>
      <c r="I314" s="21">
        <v>520</v>
      </c>
      <c r="K314" s="12">
        <f t="shared" si="106"/>
        <v>0.014436966581402472</v>
      </c>
      <c r="L314" s="12">
        <f t="shared" si="107"/>
        <v>0.05622470012665458</v>
      </c>
      <c r="M314" s="12">
        <f t="shared" si="108"/>
        <v>0.13138964081423168</v>
      </c>
      <c r="N314" s="12">
        <f t="shared" si="109"/>
        <v>0.18469217970049917</v>
      </c>
      <c r="O314" s="12">
        <f t="shared" si="110"/>
        <v>0.18165412537975678</v>
      </c>
      <c r="P314" s="12">
        <f t="shared" si="111"/>
        <v>0.13667933212473407</v>
      </c>
      <c r="Q314" s="12">
        <f t="shared" si="112"/>
        <v>0.17768064833900382</v>
      </c>
      <c r="R314" s="12">
        <f t="shared" si="113"/>
        <v>0.11724240693371743</v>
      </c>
      <c r="S314" s="6">
        <v>1744</v>
      </c>
      <c r="T314" s="6">
        <v>6792</v>
      </c>
      <c r="U314" s="6">
        <v>15872</v>
      </c>
      <c r="V314" s="6">
        <v>22311</v>
      </c>
      <c r="W314" s="6">
        <v>21944</v>
      </c>
      <c r="X314" s="6">
        <v>16511</v>
      </c>
      <c r="Y314" s="6">
        <v>21464</v>
      </c>
      <c r="Z314" s="6">
        <v>14163</v>
      </c>
      <c r="AA314" s="6">
        <v>120801</v>
      </c>
      <c r="AC314" s="6">
        <v>24</v>
      </c>
      <c r="AD314" s="6">
        <v>-13</v>
      </c>
      <c r="AE314" s="6">
        <v>79</v>
      </c>
      <c r="AF314" s="6">
        <v>147</v>
      </c>
      <c r="AG314" s="6">
        <v>234</v>
      </c>
      <c r="AH314" s="6">
        <v>168</v>
      </c>
      <c r="AI314" s="6">
        <v>99</v>
      </c>
      <c r="AJ314" s="6">
        <v>130</v>
      </c>
      <c r="AK314" s="6">
        <f t="shared" si="124"/>
        <v>868</v>
      </c>
      <c r="AL314" s="6"/>
      <c r="AM314">
        <v>4</v>
      </c>
      <c r="AN314">
        <v>24</v>
      </c>
      <c r="AO314">
        <v>16</v>
      </c>
      <c r="AP314">
        <v>-7</v>
      </c>
      <c r="AQ314">
        <v>14</v>
      </c>
      <c r="AR314">
        <v>-6</v>
      </c>
      <c r="AS314">
        <v>-10</v>
      </c>
      <c r="AT314">
        <v>9</v>
      </c>
      <c r="AU314">
        <f t="shared" si="125"/>
        <v>44</v>
      </c>
      <c r="AV314">
        <f t="shared" si="114"/>
        <v>-4</v>
      </c>
      <c r="AW314">
        <f t="shared" si="115"/>
        <v>-24</v>
      </c>
      <c r="AX314">
        <f t="shared" si="116"/>
        <v>-16</v>
      </c>
      <c r="AY314">
        <f t="shared" si="117"/>
        <v>7</v>
      </c>
      <c r="AZ314">
        <f t="shared" si="118"/>
        <v>-14</v>
      </c>
      <c r="BA314">
        <f t="shared" si="119"/>
        <v>6</v>
      </c>
      <c r="BB314">
        <f t="shared" si="120"/>
        <v>10</v>
      </c>
      <c r="BC314">
        <f t="shared" si="121"/>
        <v>-9</v>
      </c>
      <c r="BD314">
        <f t="shared" si="122"/>
        <v>-44</v>
      </c>
      <c r="BF314" s="13">
        <f t="shared" si="126"/>
        <v>824</v>
      </c>
      <c r="BG314" s="145">
        <v>1638472.0133333332</v>
      </c>
      <c r="BH314" s="146" t="str">
        <f t="shared" si="123"/>
        <v>0</v>
      </c>
      <c r="BI314" s="147">
        <f t="shared" si="127"/>
        <v>9830832.079999998</v>
      </c>
      <c r="BJ314" s="40">
        <f t="shared" si="128"/>
        <v>0</v>
      </c>
      <c r="BK314" s="38" t="str">
        <f t="shared" si="131"/>
        <v>100%</v>
      </c>
      <c r="BL314" s="39" t="str">
        <f t="shared" si="129"/>
        <v>0%</v>
      </c>
      <c r="BM314" s="150">
        <f t="shared" si="130"/>
        <v>1638472.0133333332</v>
      </c>
    </row>
    <row r="315" spans="1:65" ht="12.75">
      <c r="A315" s="3" t="s">
        <v>432</v>
      </c>
      <c r="B315" s="3" t="s">
        <v>420</v>
      </c>
      <c r="C315" s="2" t="s">
        <v>322</v>
      </c>
      <c r="D315" s="3" t="s">
        <v>345</v>
      </c>
      <c r="E315" s="6">
        <v>30703</v>
      </c>
      <c r="F315" s="5">
        <v>8.693780221236008</v>
      </c>
      <c r="G315" s="26">
        <v>182</v>
      </c>
      <c r="H315" s="6">
        <v>427</v>
      </c>
      <c r="I315" s="21">
        <v>110</v>
      </c>
      <c r="K315" s="12">
        <f t="shared" si="106"/>
        <v>0.23658925837866007</v>
      </c>
      <c r="L315" s="12">
        <f t="shared" si="107"/>
        <v>0.30185975311858776</v>
      </c>
      <c r="M315" s="12">
        <f t="shared" si="108"/>
        <v>0.19502980164804742</v>
      </c>
      <c r="N315" s="12">
        <f t="shared" si="109"/>
        <v>0.15402403673908088</v>
      </c>
      <c r="O315" s="12">
        <f t="shared" si="110"/>
        <v>0.07461811549359998</v>
      </c>
      <c r="P315" s="12">
        <f t="shared" si="111"/>
        <v>0.027130899260658568</v>
      </c>
      <c r="Q315" s="12">
        <f t="shared" si="112"/>
        <v>0.010161873432563593</v>
      </c>
      <c r="R315" s="12">
        <f t="shared" si="113"/>
        <v>0.0005862619288017457</v>
      </c>
      <c r="S315" s="6">
        <v>7264</v>
      </c>
      <c r="T315" s="6">
        <v>9268</v>
      </c>
      <c r="U315" s="6">
        <v>5988</v>
      </c>
      <c r="V315" s="6">
        <v>4729</v>
      </c>
      <c r="W315" s="6">
        <v>2291</v>
      </c>
      <c r="X315" s="6">
        <v>833</v>
      </c>
      <c r="Y315" s="6">
        <v>312</v>
      </c>
      <c r="Z315" s="6">
        <v>18</v>
      </c>
      <c r="AA315" s="6">
        <v>30703</v>
      </c>
      <c r="AC315" s="6">
        <v>63</v>
      </c>
      <c r="AD315" s="6">
        <v>58</v>
      </c>
      <c r="AE315" s="6">
        <v>37</v>
      </c>
      <c r="AF315" s="6">
        <v>21</v>
      </c>
      <c r="AG315" s="6">
        <v>-9</v>
      </c>
      <c r="AH315" s="6">
        <v>9</v>
      </c>
      <c r="AI315" s="6">
        <v>3</v>
      </c>
      <c r="AJ315" s="6">
        <v>0</v>
      </c>
      <c r="AK315" s="6">
        <f t="shared" si="124"/>
        <v>182</v>
      </c>
      <c r="AL315" s="6"/>
      <c r="AM315">
        <v>-20</v>
      </c>
      <c r="AN315">
        <v>11</v>
      </c>
      <c r="AO315">
        <v>2</v>
      </c>
      <c r="AP315">
        <v>4</v>
      </c>
      <c r="AQ315">
        <v>-4</v>
      </c>
      <c r="AR315">
        <v>0</v>
      </c>
      <c r="AS315">
        <v>-3</v>
      </c>
      <c r="AT315">
        <v>0</v>
      </c>
      <c r="AU315">
        <f t="shared" si="125"/>
        <v>-10</v>
      </c>
      <c r="AV315">
        <f t="shared" si="114"/>
        <v>20</v>
      </c>
      <c r="AW315">
        <f t="shared" si="115"/>
        <v>-11</v>
      </c>
      <c r="AX315">
        <f t="shared" si="116"/>
        <v>-2</v>
      </c>
      <c r="AY315">
        <f t="shared" si="117"/>
        <v>-4</v>
      </c>
      <c r="AZ315">
        <f t="shared" si="118"/>
        <v>4</v>
      </c>
      <c r="BA315">
        <f t="shared" si="119"/>
        <v>0</v>
      </c>
      <c r="BB315">
        <f t="shared" si="120"/>
        <v>3</v>
      </c>
      <c r="BC315">
        <f t="shared" si="121"/>
        <v>0</v>
      </c>
      <c r="BD315">
        <f t="shared" si="122"/>
        <v>10</v>
      </c>
      <c r="BF315" s="13">
        <f t="shared" si="126"/>
        <v>192</v>
      </c>
      <c r="BG315" s="145">
        <v>180638.10133333332</v>
      </c>
      <c r="BH315" s="146">
        <f t="shared" si="123"/>
        <v>45159.52533333333</v>
      </c>
      <c r="BI315" s="147">
        <f t="shared" si="127"/>
        <v>1083828.608</v>
      </c>
      <c r="BJ315" s="40">
        <f t="shared" si="128"/>
        <v>270957.152</v>
      </c>
      <c r="BK315" s="38">
        <f t="shared" si="131"/>
        <v>0.8</v>
      </c>
      <c r="BL315" s="39">
        <f t="shared" si="129"/>
        <v>0.2</v>
      </c>
      <c r="BM315" s="150">
        <f t="shared" si="130"/>
        <v>225797.62666666665</v>
      </c>
    </row>
    <row r="316" spans="1:65" ht="12.75">
      <c r="A316" s="3"/>
      <c r="B316" s="3" t="s">
        <v>408</v>
      </c>
      <c r="C316" s="2" t="s">
        <v>323</v>
      </c>
      <c r="D316" s="3" t="s">
        <v>343</v>
      </c>
      <c r="E316" s="6">
        <v>139654</v>
      </c>
      <c r="F316" s="5">
        <v>4.569885069430631</v>
      </c>
      <c r="G316" s="26">
        <v>466</v>
      </c>
      <c r="H316" s="6">
        <v>2296</v>
      </c>
      <c r="I316" s="21">
        <v>60</v>
      </c>
      <c r="K316" s="12">
        <f t="shared" si="106"/>
        <v>0.4770432640669082</v>
      </c>
      <c r="L316" s="12">
        <f t="shared" si="107"/>
        <v>0.22123247454423073</v>
      </c>
      <c r="M316" s="12">
        <f t="shared" si="108"/>
        <v>0.16307445543987284</v>
      </c>
      <c r="N316" s="12">
        <f t="shared" si="109"/>
        <v>0.08194537929454222</v>
      </c>
      <c r="O316" s="12">
        <f t="shared" si="110"/>
        <v>0.03974107436951323</v>
      </c>
      <c r="P316" s="12">
        <f t="shared" si="111"/>
        <v>0.012523808841852006</v>
      </c>
      <c r="Q316" s="12">
        <f t="shared" si="112"/>
        <v>0.004081515746058115</v>
      </c>
      <c r="R316" s="12">
        <f t="shared" si="113"/>
        <v>0.00035802769702264166</v>
      </c>
      <c r="S316" s="6">
        <v>66621</v>
      </c>
      <c r="T316" s="6">
        <v>30896</v>
      </c>
      <c r="U316" s="6">
        <v>22774</v>
      </c>
      <c r="V316" s="6">
        <v>11444</v>
      </c>
      <c r="W316" s="6">
        <v>5550</v>
      </c>
      <c r="X316" s="6">
        <v>1749</v>
      </c>
      <c r="Y316" s="6">
        <v>570</v>
      </c>
      <c r="Z316" s="6">
        <v>50</v>
      </c>
      <c r="AA316" s="6">
        <v>139654</v>
      </c>
      <c r="AC316" s="6">
        <v>95</v>
      </c>
      <c r="AD316" s="6">
        <v>144</v>
      </c>
      <c r="AE316" s="6">
        <v>81</v>
      </c>
      <c r="AF316" s="6">
        <v>13</v>
      </c>
      <c r="AG316" s="6">
        <v>100</v>
      </c>
      <c r="AH316" s="6">
        <v>26</v>
      </c>
      <c r="AI316" s="6">
        <v>7</v>
      </c>
      <c r="AJ316" s="6">
        <v>0</v>
      </c>
      <c r="AK316" s="6">
        <f t="shared" si="124"/>
        <v>466</v>
      </c>
      <c r="AL316" s="6"/>
      <c r="AM316">
        <v>-95</v>
      </c>
      <c r="AN316">
        <v>-105</v>
      </c>
      <c r="AO316">
        <v>-40</v>
      </c>
      <c r="AP316">
        <v>2</v>
      </c>
      <c r="AQ316">
        <v>-5</v>
      </c>
      <c r="AR316">
        <v>5</v>
      </c>
      <c r="AS316">
        <v>-3</v>
      </c>
      <c r="AT316">
        <v>0</v>
      </c>
      <c r="AU316">
        <f t="shared" si="125"/>
        <v>-241</v>
      </c>
      <c r="AV316">
        <f t="shared" si="114"/>
        <v>95</v>
      </c>
      <c r="AW316">
        <f t="shared" si="115"/>
        <v>105</v>
      </c>
      <c r="AX316">
        <f t="shared" si="116"/>
        <v>40</v>
      </c>
      <c r="AY316">
        <f t="shared" si="117"/>
        <v>-2</v>
      </c>
      <c r="AZ316">
        <f t="shared" si="118"/>
        <v>5</v>
      </c>
      <c r="BA316">
        <f t="shared" si="119"/>
        <v>-5</v>
      </c>
      <c r="BB316">
        <f t="shared" si="120"/>
        <v>3</v>
      </c>
      <c r="BC316">
        <f t="shared" si="121"/>
        <v>0</v>
      </c>
      <c r="BD316">
        <f t="shared" si="122"/>
        <v>241</v>
      </c>
      <c r="BF316" s="13">
        <f t="shared" si="126"/>
        <v>707</v>
      </c>
      <c r="BG316" s="145">
        <v>884000.9066666666</v>
      </c>
      <c r="BH316" s="146" t="str">
        <f t="shared" si="123"/>
        <v>0</v>
      </c>
      <c r="BI316" s="147">
        <f t="shared" si="127"/>
        <v>5304005.4399999995</v>
      </c>
      <c r="BJ316" s="40">
        <f t="shared" si="128"/>
        <v>0</v>
      </c>
      <c r="BK316" s="38" t="str">
        <f t="shared" si="131"/>
        <v>100%</v>
      </c>
      <c r="BL316" s="39" t="str">
        <f t="shared" si="129"/>
        <v>0%</v>
      </c>
      <c r="BM316" s="150">
        <f t="shared" si="130"/>
        <v>884000.9066666666</v>
      </c>
    </row>
    <row r="317" spans="1:65" ht="12.75">
      <c r="A317" s="3"/>
      <c r="B317" s="3" t="s">
        <v>420</v>
      </c>
      <c r="C317" s="2" t="s">
        <v>324</v>
      </c>
      <c r="D317" s="3" t="s">
        <v>345</v>
      </c>
      <c r="E317" s="6">
        <v>201249</v>
      </c>
      <c r="F317" s="5">
        <v>8.568197789459592</v>
      </c>
      <c r="G317" s="26">
        <v>1355</v>
      </c>
      <c r="H317" s="6">
        <v>1724</v>
      </c>
      <c r="I317" s="21">
        <v>570</v>
      </c>
      <c r="K317" s="12">
        <f t="shared" si="106"/>
        <v>0.1210738935348747</v>
      </c>
      <c r="L317" s="12">
        <f t="shared" si="107"/>
        <v>0.19433636937326396</v>
      </c>
      <c r="M317" s="12">
        <f t="shared" si="108"/>
        <v>0.24840868774503228</v>
      </c>
      <c r="N317" s="12">
        <f t="shared" si="109"/>
        <v>0.17184184766135485</v>
      </c>
      <c r="O317" s="12">
        <f t="shared" si="110"/>
        <v>0.12952610944650655</v>
      </c>
      <c r="P317" s="12">
        <f t="shared" si="111"/>
        <v>0.07801777897033028</v>
      </c>
      <c r="Q317" s="12">
        <f t="shared" si="112"/>
        <v>0.05049962981182515</v>
      </c>
      <c r="R317" s="12">
        <f t="shared" si="113"/>
        <v>0.006295683456812208</v>
      </c>
      <c r="S317" s="6">
        <v>24366</v>
      </c>
      <c r="T317" s="6">
        <v>39110</v>
      </c>
      <c r="U317" s="6">
        <v>49992</v>
      </c>
      <c r="V317" s="6">
        <v>34583</v>
      </c>
      <c r="W317" s="6">
        <v>26067</v>
      </c>
      <c r="X317" s="6">
        <v>15701</v>
      </c>
      <c r="Y317" s="6">
        <v>10163</v>
      </c>
      <c r="Z317" s="6">
        <v>1267</v>
      </c>
      <c r="AA317" s="6">
        <v>201249</v>
      </c>
      <c r="AC317" s="6">
        <v>194</v>
      </c>
      <c r="AD317" s="6">
        <v>314</v>
      </c>
      <c r="AE317" s="6">
        <v>224</v>
      </c>
      <c r="AF317" s="6">
        <v>318</v>
      </c>
      <c r="AG317" s="6">
        <v>146</v>
      </c>
      <c r="AH317" s="6">
        <v>138</v>
      </c>
      <c r="AI317" s="6">
        <v>19</v>
      </c>
      <c r="AJ317" s="6">
        <v>2</v>
      </c>
      <c r="AK317" s="6">
        <f t="shared" si="124"/>
        <v>1355</v>
      </c>
      <c r="AL317" s="6"/>
      <c r="AM317">
        <v>41</v>
      </c>
      <c r="AN317">
        <v>20</v>
      </c>
      <c r="AO317">
        <v>46</v>
      </c>
      <c r="AP317">
        <v>-16</v>
      </c>
      <c r="AQ317">
        <v>-23</v>
      </c>
      <c r="AR317">
        <v>-3</v>
      </c>
      <c r="AS317">
        <v>-10</v>
      </c>
      <c r="AT317">
        <v>3</v>
      </c>
      <c r="AU317">
        <f t="shared" si="125"/>
        <v>58</v>
      </c>
      <c r="AV317">
        <f t="shared" si="114"/>
        <v>-41</v>
      </c>
      <c r="AW317">
        <f t="shared" si="115"/>
        <v>-20</v>
      </c>
      <c r="AX317">
        <f t="shared" si="116"/>
        <v>-46</v>
      </c>
      <c r="AY317">
        <f t="shared" si="117"/>
        <v>16</v>
      </c>
      <c r="AZ317">
        <f t="shared" si="118"/>
        <v>23</v>
      </c>
      <c r="BA317">
        <f t="shared" si="119"/>
        <v>3</v>
      </c>
      <c r="BB317">
        <f t="shared" si="120"/>
        <v>10</v>
      </c>
      <c r="BC317">
        <f t="shared" si="121"/>
        <v>-3</v>
      </c>
      <c r="BD317">
        <f t="shared" si="122"/>
        <v>-58</v>
      </c>
      <c r="BF317" s="13">
        <f t="shared" si="126"/>
        <v>1297</v>
      </c>
      <c r="BG317" s="145">
        <v>1841402.0333333334</v>
      </c>
      <c r="BH317" s="146" t="str">
        <f t="shared" si="123"/>
        <v>0</v>
      </c>
      <c r="BI317" s="147">
        <f t="shared" si="127"/>
        <v>11048412.200000001</v>
      </c>
      <c r="BJ317" s="40">
        <f t="shared" si="128"/>
        <v>0</v>
      </c>
      <c r="BK317" s="38" t="str">
        <f t="shared" si="131"/>
        <v>100%</v>
      </c>
      <c r="BL317" s="39" t="str">
        <f t="shared" si="129"/>
        <v>0%</v>
      </c>
      <c r="BM317" s="150">
        <f t="shared" si="130"/>
        <v>1841402.0333333334</v>
      </c>
    </row>
    <row r="318" spans="1:65" ht="12.75">
      <c r="A318" s="3" t="s">
        <v>419</v>
      </c>
      <c r="B318" s="3" t="s">
        <v>406</v>
      </c>
      <c r="C318" s="2" t="s">
        <v>325</v>
      </c>
      <c r="D318" s="3" t="s">
        <v>344</v>
      </c>
      <c r="E318" s="6">
        <v>48771</v>
      </c>
      <c r="F318" s="5">
        <v>11.698220396988365</v>
      </c>
      <c r="G318" s="26">
        <v>419</v>
      </c>
      <c r="H318" s="6">
        <v>336</v>
      </c>
      <c r="I318" s="21">
        <v>150</v>
      </c>
      <c r="K318" s="12">
        <f t="shared" si="106"/>
        <v>0.04365299050665354</v>
      </c>
      <c r="L318" s="12">
        <f t="shared" si="107"/>
        <v>0.12853950093293146</v>
      </c>
      <c r="M318" s="12">
        <f t="shared" si="108"/>
        <v>0.23450411104959915</v>
      </c>
      <c r="N318" s="12">
        <f t="shared" si="109"/>
        <v>0.18205490967993274</v>
      </c>
      <c r="O318" s="12">
        <f t="shared" si="110"/>
        <v>0.167517582169732</v>
      </c>
      <c r="P318" s="12">
        <f t="shared" si="111"/>
        <v>0.12694018986692912</v>
      </c>
      <c r="Q318" s="12">
        <f t="shared" si="112"/>
        <v>0.10379118738594657</v>
      </c>
      <c r="R318" s="12">
        <f t="shared" si="113"/>
        <v>0.01299952840827541</v>
      </c>
      <c r="S318" s="6">
        <v>2129</v>
      </c>
      <c r="T318" s="6">
        <v>6269</v>
      </c>
      <c r="U318" s="6">
        <v>11437</v>
      </c>
      <c r="V318" s="6">
        <v>8879</v>
      </c>
      <c r="W318" s="6">
        <v>8170</v>
      </c>
      <c r="X318" s="6">
        <v>6191</v>
      </c>
      <c r="Y318" s="6">
        <v>5062</v>
      </c>
      <c r="Z318" s="6">
        <v>634</v>
      </c>
      <c r="AA318" s="6">
        <v>48771</v>
      </c>
      <c r="AC318" s="6">
        <v>36</v>
      </c>
      <c r="AD318" s="6">
        <v>91</v>
      </c>
      <c r="AE318" s="6">
        <v>163</v>
      </c>
      <c r="AF318" s="6">
        <v>41</v>
      </c>
      <c r="AG318" s="6">
        <v>24</v>
      </c>
      <c r="AH318" s="6">
        <v>39</v>
      </c>
      <c r="AI318" s="6">
        <v>22</v>
      </c>
      <c r="AJ318" s="6">
        <v>3</v>
      </c>
      <c r="AK318" s="6">
        <f t="shared" si="124"/>
        <v>419</v>
      </c>
      <c r="AL318" s="6"/>
      <c r="AM318">
        <v>-2</v>
      </c>
      <c r="AN318">
        <v>-9</v>
      </c>
      <c r="AO318">
        <v>-1</v>
      </c>
      <c r="AP318">
        <v>-1</v>
      </c>
      <c r="AQ318">
        <v>2</v>
      </c>
      <c r="AR318">
        <v>-3</v>
      </c>
      <c r="AS318">
        <v>3</v>
      </c>
      <c r="AT318">
        <v>-7</v>
      </c>
      <c r="AU318">
        <f t="shared" si="125"/>
        <v>-18</v>
      </c>
      <c r="AV318">
        <f t="shared" si="114"/>
        <v>2</v>
      </c>
      <c r="AW318">
        <f t="shared" si="115"/>
        <v>9</v>
      </c>
      <c r="AX318">
        <f t="shared" si="116"/>
        <v>1</v>
      </c>
      <c r="AY318">
        <f t="shared" si="117"/>
        <v>1</v>
      </c>
      <c r="AZ318">
        <f t="shared" si="118"/>
        <v>-2</v>
      </c>
      <c r="BA318">
        <f t="shared" si="119"/>
        <v>3</v>
      </c>
      <c r="BB318">
        <f t="shared" si="120"/>
        <v>-3</v>
      </c>
      <c r="BC318">
        <f t="shared" si="121"/>
        <v>7</v>
      </c>
      <c r="BD318">
        <f t="shared" si="122"/>
        <v>18</v>
      </c>
      <c r="BF318" s="13">
        <f t="shared" si="126"/>
        <v>437</v>
      </c>
      <c r="BG318" s="145">
        <v>495219.61066666676</v>
      </c>
      <c r="BH318" s="146">
        <f t="shared" si="123"/>
        <v>123804.90266666669</v>
      </c>
      <c r="BI318" s="147">
        <f t="shared" si="127"/>
        <v>2971317.664000001</v>
      </c>
      <c r="BJ318" s="40">
        <f t="shared" si="128"/>
        <v>742829.4160000002</v>
      </c>
      <c r="BK318" s="38">
        <f t="shared" si="131"/>
        <v>0.8</v>
      </c>
      <c r="BL318" s="39">
        <f t="shared" si="129"/>
        <v>0.2</v>
      </c>
      <c r="BM318" s="150">
        <f t="shared" si="130"/>
        <v>619024.5133333334</v>
      </c>
    </row>
    <row r="319" spans="1:65" ht="12.75">
      <c r="A319" s="3"/>
      <c r="B319" s="3" t="s">
        <v>406</v>
      </c>
      <c r="C319" s="2" t="s">
        <v>326</v>
      </c>
      <c r="D319" s="3" t="s">
        <v>344</v>
      </c>
      <c r="E319" s="6">
        <v>61145</v>
      </c>
      <c r="F319" s="5">
        <v>10.531388423196786</v>
      </c>
      <c r="G319" s="26">
        <v>277</v>
      </c>
      <c r="H319" s="6">
        <v>811</v>
      </c>
      <c r="I319" s="21">
        <v>190</v>
      </c>
      <c r="K319" s="12">
        <f t="shared" si="106"/>
        <v>0.028914874478698175</v>
      </c>
      <c r="L319" s="12">
        <f t="shared" si="107"/>
        <v>0.05738817564804972</v>
      </c>
      <c r="M319" s="12">
        <f t="shared" si="108"/>
        <v>0.1473546487856734</v>
      </c>
      <c r="N319" s="12">
        <f t="shared" si="109"/>
        <v>0.25612887398806117</v>
      </c>
      <c r="O319" s="12">
        <f t="shared" si="110"/>
        <v>0.2071633003516232</v>
      </c>
      <c r="P319" s="12">
        <f t="shared" si="111"/>
        <v>0.12795813230844713</v>
      </c>
      <c r="Q319" s="12">
        <f t="shared" si="112"/>
        <v>0.1491863602911113</v>
      </c>
      <c r="R319" s="12">
        <f t="shared" si="113"/>
        <v>0.025905634148335924</v>
      </c>
      <c r="S319" s="6">
        <v>1768</v>
      </c>
      <c r="T319" s="6">
        <v>3509</v>
      </c>
      <c r="U319" s="6">
        <v>9010</v>
      </c>
      <c r="V319" s="6">
        <v>15661</v>
      </c>
      <c r="W319" s="6">
        <v>12667</v>
      </c>
      <c r="X319" s="6">
        <v>7824</v>
      </c>
      <c r="Y319" s="6">
        <v>9122</v>
      </c>
      <c r="Z319" s="6">
        <v>1584</v>
      </c>
      <c r="AA319" s="6">
        <v>61145</v>
      </c>
      <c r="AC319" s="6">
        <v>-1</v>
      </c>
      <c r="AD319" s="6">
        <v>-3</v>
      </c>
      <c r="AE319" s="6">
        <v>82</v>
      </c>
      <c r="AF319" s="6">
        <v>138</v>
      </c>
      <c r="AG319" s="6">
        <v>-15</v>
      </c>
      <c r="AH319" s="6">
        <v>48</v>
      </c>
      <c r="AI319" s="6">
        <v>0</v>
      </c>
      <c r="AJ319" s="6">
        <v>28</v>
      </c>
      <c r="AK319" s="6">
        <f t="shared" si="124"/>
        <v>277</v>
      </c>
      <c r="AL319" s="6"/>
      <c r="AM319">
        <v>-20</v>
      </c>
      <c r="AN319">
        <v>4</v>
      </c>
      <c r="AO319">
        <v>-28</v>
      </c>
      <c r="AP319">
        <v>-40</v>
      </c>
      <c r="AQ319">
        <v>-11</v>
      </c>
      <c r="AR319">
        <v>-10</v>
      </c>
      <c r="AS319">
        <v>-8</v>
      </c>
      <c r="AT319">
        <v>1</v>
      </c>
      <c r="AU319">
        <f t="shared" si="125"/>
        <v>-112</v>
      </c>
      <c r="AV319">
        <f t="shared" si="114"/>
        <v>20</v>
      </c>
      <c r="AW319">
        <f t="shared" si="115"/>
        <v>-4</v>
      </c>
      <c r="AX319">
        <f t="shared" si="116"/>
        <v>28</v>
      </c>
      <c r="AY319">
        <f t="shared" si="117"/>
        <v>40</v>
      </c>
      <c r="AZ319">
        <f t="shared" si="118"/>
        <v>11</v>
      </c>
      <c r="BA319">
        <f t="shared" si="119"/>
        <v>10</v>
      </c>
      <c r="BB319">
        <f t="shared" si="120"/>
        <v>8</v>
      </c>
      <c r="BC319">
        <f t="shared" si="121"/>
        <v>-1</v>
      </c>
      <c r="BD319">
        <f t="shared" si="122"/>
        <v>112</v>
      </c>
      <c r="BF319" s="13">
        <f t="shared" si="126"/>
        <v>389</v>
      </c>
      <c r="BG319" s="145">
        <v>617745.2066666667</v>
      </c>
      <c r="BH319" s="146" t="str">
        <f t="shared" si="123"/>
        <v>0</v>
      </c>
      <c r="BI319" s="147">
        <f t="shared" si="127"/>
        <v>3706471.24</v>
      </c>
      <c r="BJ319" s="40">
        <f t="shared" si="128"/>
        <v>0</v>
      </c>
      <c r="BK319" s="38" t="str">
        <f t="shared" si="131"/>
        <v>100%</v>
      </c>
      <c r="BL319" s="39" t="str">
        <f t="shared" si="129"/>
        <v>0%</v>
      </c>
      <c r="BM319" s="150">
        <f t="shared" si="130"/>
        <v>617745.2066666667</v>
      </c>
    </row>
    <row r="320" spans="1:65" ht="12.75">
      <c r="A320" s="3"/>
      <c r="B320" s="3" t="s">
        <v>408</v>
      </c>
      <c r="C320" s="2" t="s">
        <v>327</v>
      </c>
      <c r="D320" s="3" t="s">
        <v>343</v>
      </c>
      <c r="E320" s="6">
        <v>145717</v>
      </c>
      <c r="F320" s="5">
        <v>5.942621863542545</v>
      </c>
      <c r="G320" s="26">
        <v>280</v>
      </c>
      <c r="H320" s="6">
        <v>2982</v>
      </c>
      <c r="I320" s="21">
        <v>190</v>
      </c>
      <c r="K320" s="12">
        <f t="shared" si="106"/>
        <v>0.4032268026379901</v>
      </c>
      <c r="L320" s="12">
        <f t="shared" si="107"/>
        <v>0.21302250252201185</v>
      </c>
      <c r="M320" s="12">
        <f t="shared" si="108"/>
        <v>0.1867112279281072</v>
      </c>
      <c r="N320" s="12">
        <f t="shared" si="109"/>
        <v>0.08940617772806193</v>
      </c>
      <c r="O320" s="12">
        <f t="shared" si="110"/>
        <v>0.05516858019311405</v>
      </c>
      <c r="P320" s="12">
        <f t="shared" si="111"/>
        <v>0.029323963573227557</v>
      </c>
      <c r="Q320" s="12">
        <f t="shared" si="112"/>
        <v>0.02128097613867977</v>
      </c>
      <c r="R320" s="12">
        <f t="shared" si="113"/>
        <v>0.0018597692788075515</v>
      </c>
      <c r="S320" s="6">
        <v>58757</v>
      </c>
      <c r="T320" s="6">
        <v>31041</v>
      </c>
      <c r="U320" s="6">
        <v>27207</v>
      </c>
      <c r="V320" s="6">
        <v>13028</v>
      </c>
      <c r="W320" s="6">
        <v>8039</v>
      </c>
      <c r="X320" s="6">
        <v>4273</v>
      </c>
      <c r="Y320" s="6">
        <v>3101</v>
      </c>
      <c r="Z320" s="6">
        <v>271</v>
      </c>
      <c r="AA320" s="6">
        <v>145717</v>
      </c>
      <c r="AC320" s="6">
        <v>126</v>
      </c>
      <c r="AD320" s="6">
        <v>141</v>
      </c>
      <c r="AE320" s="6">
        <v>4</v>
      </c>
      <c r="AF320" s="6">
        <v>21</v>
      </c>
      <c r="AG320" s="6">
        <v>-8</v>
      </c>
      <c r="AH320" s="6">
        <v>-5</v>
      </c>
      <c r="AI320" s="6">
        <v>-1</v>
      </c>
      <c r="AJ320" s="6">
        <v>2</v>
      </c>
      <c r="AK320" s="6">
        <f t="shared" si="124"/>
        <v>280</v>
      </c>
      <c r="AL320" s="6"/>
      <c r="AM320">
        <v>83</v>
      </c>
      <c r="AN320">
        <v>-15</v>
      </c>
      <c r="AO320">
        <v>-10</v>
      </c>
      <c r="AP320">
        <v>-19</v>
      </c>
      <c r="AQ320">
        <v>-3</v>
      </c>
      <c r="AR320">
        <v>-8</v>
      </c>
      <c r="AS320">
        <v>11</v>
      </c>
      <c r="AT320">
        <v>2</v>
      </c>
      <c r="AU320">
        <f t="shared" si="125"/>
        <v>41</v>
      </c>
      <c r="AV320">
        <f t="shared" si="114"/>
        <v>-83</v>
      </c>
      <c r="AW320">
        <f t="shared" si="115"/>
        <v>15</v>
      </c>
      <c r="AX320">
        <f t="shared" si="116"/>
        <v>10</v>
      </c>
      <c r="AY320">
        <f t="shared" si="117"/>
        <v>19</v>
      </c>
      <c r="AZ320">
        <f t="shared" si="118"/>
        <v>3</v>
      </c>
      <c r="BA320">
        <f t="shared" si="119"/>
        <v>8</v>
      </c>
      <c r="BB320">
        <f t="shared" si="120"/>
        <v>-11</v>
      </c>
      <c r="BC320">
        <f t="shared" si="121"/>
        <v>-2</v>
      </c>
      <c r="BD320">
        <f t="shared" si="122"/>
        <v>-41</v>
      </c>
      <c r="BF320" s="13">
        <f t="shared" si="126"/>
        <v>239</v>
      </c>
      <c r="BG320" s="145">
        <v>260019.08</v>
      </c>
      <c r="BH320" s="146" t="str">
        <f t="shared" si="123"/>
        <v>0</v>
      </c>
      <c r="BI320" s="147">
        <f t="shared" si="127"/>
        <v>1560114.48</v>
      </c>
      <c r="BJ320" s="40">
        <f t="shared" si="128"/>
        <v>0</v>
      </c>
      <c r="BK320" s="38" t="str">
        <f t="shared" si="131"/>
        <v>100%</v>
      </c>
      <c r="BL320" s="39" t="str">
        <f t="shared" si="129"/>
        <v>0%</v>
      </c>
      <c r="BM320" s="150">
        <f t="shared" si="130"/>
        <v>260019.08</v>
      </c>
    </row>
    <row r="321" spans="1:65" ht="12.75">
      <c r="A321" s="3" t="s">
        <v>438</v>
      </c>
      <c r="B321" s="3" t="s">
        <v>406</v>
      </c>
      <c r="C321" s="2" t="s">
        <v>328</v>
      </c>
      <c r="D321" s="3" t="s">
        <v>344</v>
      </c>
      <c r="E321" s="6">
        <v>40390</v>
      </c>
      <c r="F321" s="5">
        <v>11.085823587851483</v>
      </c>
      <c r="G321" s="26">
        <v>297</v>
      </c>
      <c r="H321" s="6">
        <v>228</v>
      </c>
      <c r="I321" s="21">
        <v>40</v>
      </c>
      <c r="K321" s="12">
        <f t="shared" si="106"/>
        <v>0.00787323594949245</v>
      </c>
      <c r="L321" s="12">
        <f t="shared" si="107"/>
        <v>0.07905422134191632</v>
      </c>
      <c r="M321" s="12">
        <f t="shared" si="108"/>
        <v>0.24723941569695468</v>
      </c>
      <c r="N321" s="12">
        <f t="shared" si="109"/>
        <v>0.27930180737806387</v>
      </c>
      <c r="O321" s="12">
        <f t="shared" si="110"/>
        <v>0.14758603614756127</v>
      </c>
      <c r="P321" s="12">
        <f t="shared" si="111"/>
        <v>0.10071799950482793</v>
      </c>
      <c r="Q321" s="12">
        <f t="shared" si="112"/>
        <v>0.12181232978460015</v>
      </c>
      <c r="R321" s="12">
        <f t="shared" si="113"/>
        <v>0.01641495419658331</v>
      </c>
      <c r="S321" s="6">
        <v>318</v>
      </c>
      <c r="T321" s="6">
        <v>3193</v>
      </c>
      <c r="U321" s="6">
        <v>9986</v>
      </c>
      <c r="V321" s="6">
        <v>11281</v>
      </c>
      <c r="W321" s="6">
        <v>5961</v>
      </c>
      <c r="X321" s="6">
        <v>4068</v>
      </c>
      <c r="Y321" s="6">
        <v>4920</v>
      </c>
      <c r="Z321" s="6">
        <v>663</v>
      </c>
      <c r="AA321" s="6">
        <v>40390</v>
      </c>
      <c r="AC321" s="6">
        <v>8</v>
      </c>
      <c r="AD321" s="6">
        <v>7</v>
      </c>
      <c r="AE321" s="6">
        <v>175</v>
      </c>
      <c r="AF321" s="6">
        <v>70</v>
      </c>
      <c r="AG321" s="6">
        <v>20</v>
      </c>
      <c r="AH321" s="6">
        <v>9</v>
      </c>
      <c r="AI321" s="6">
        <v>-4</v>
      </c>
      <c r="AJ321" s="6">
        <v>12</v>
      </c>
      <c r="AK321" s="6">
        <f t="shared" si="124"/>
        <v>297</v>
      </c>
      <c r="AL321" s="6"/>
      <c r="AM321">
        <v>6</v>
      </c>
      <c r="AN321">
        <v>2</v>
      </c>
      <c r="AO321">
        <v>15</v>
      </c>
      <c r="AP321">
        <v>-3</v>
      </c>
      <c r="AQ321">
        <v>0</v>
      </c>
      <c r="AR321">
        <v>6</v>
      </c>
      <c r="AS321">
        <v>-3</v>
      </c>
      <c r="AT321">
        <v>1</v>
      </c>
      <c r="AU321">
        <f t="shared" si="125"/>
        <v>24</v>
      </c>
      <c r="AV321">
        <f t="shared" si="114"/>
        <v>-6</v>
      </c>
      <c r="AW321">
        <f t="shared" si="115"/>
        <v>-2</v>
      </c>
      <c r="AX321">
        <f t="shared" si="116"/>
        <v>-15</v>
      </c>
      <c r="AY321">
        <f t="shared" si="117"/>
        <v>3</v>
      </c>
      <c r="AZ321">
        <f t="shared" si="118"/>
        <v>0</v>
      </c>
      <c r="BA321">
        <f t="shared" si="119"/>
        <v>-6</v>
      </c>
      <c r="BB321">
        <f t="shared" si="120"/>
        <v>3</v>
      </c>
      <c r="BC321">
        <f t="shared" si="121"/>
        <v>-1</v>
      </c>
      <c r="BD321">
        <f t="shared" si="122"/>
        <v>-24</v>
      </c>
      <c r="BF321" s="13">
        <f t="shared" si="126"/>
        <v>273</v>
      </c>
      <c r="BG321" s="145">
        <v>310359.79733333335</v>
      </c>
      <c r="BH321" s="146">
        <f t="shared" si="123"/>
        <v>77589.94933333334</v>
      </c>
      <c r="BI321" s="147">
        <f t="shared" si="127"/>
        <v>1862158.784</v>
      </c>
      <c r="BJ321" s="40">
        <f t="shared" si="128"/>
        <v>465539.696</v>
      </c>
      <c r="BK321" s="38">
        <f t="shared" si="131"/>
        <v>0.8</v>
      </c>
      <c r="BL321" s="39">
        <f t="shared" si="129"/>
        <v>0.2</v>
      </c>
      <c r="BM321" s="150">
        <f t="shared" si="130"/>
        <v>387949.7466666667</v>
      </c>
    </row>
    <row r="322" spans="1:65" ht="12.75">
      <c r="A322" s="3"/>
      <c r="B322" s="3" t="s">
        <v>406</v>
      </c>
      <c r="C322" s="2" t="s">
        <v>329</v>
      </c>
      <c r="D322" s="3" t="s">
        <v>344</v>
      </c>
      <c r="E322" s="6">
        <v>62121</v>
      </c>
      <c r="F322" s="5">
        <v>10.096480393159569</v>
      </c>
      <c r="G322" s="26">
        <v>327</v>
      </c>
      <c r="H322" s="6">
        <v>439</v>
      </c>
      <c r="I322" s="21">
        <v>80</v>
      </c>
      <c r="K322" s="12">
        <f t="shared" si="106"/>
        <v>0.027494728030778643</v>
      </c>
      <c r="L322" s="12">
        <f t="shared" si="107"/>
        <v>0.05384652532959869</v>
      </c>
      <c r="M322" s="12">
        <f t="shared" si="108"/>
        <v>0.15225125158963956</v>
      </c>
      <c r="N322" s="12">
        <f t="shared" si="109"/>
        <v>0.2837848714605367</v>
      </c>
      <c r="O322" s="12">
        <f t="shared" si="110"/>
        <v>0.23190225527599362</v>
      </c>
      <c r="P322" s="12">
        <f t="shared" si="111"/>
        <v>0.1504000257561855</v>
      </c>
      <c r="Q322" s="12">
        <f t="shared" si="112"/>
        <v>0.09317300107854026</v>
      </c>
      <c r="R322" s="12">
        <f t="shared" si="113"/>
        <v>0.0071473414787270005</v>
      </c>
      <c r="S322" s="6">
        <v>1708</v>
      </c>
      <c r="T322" s="6">
        <v>3345</v>
      </c>
      <c r="U322" s="6">
        <v>9458</v>
      </c>
      <c r="V322" s="6">
        <v>17629</v>
      </c>
      <c r="W322" s="6">
        <v>14406</v>
      </c>
      <c r="X322" s="6">
        <v>9343</v>
      </c>
      <c r="Y322" s="6">
        <v>5788</v>
      </c>
      <c r="Z322" s="6">
        <v>444</v>
      </c>
      <c r="AA322" s="6">
        <v>62121</v>
      </c>
      <c r="AC322" s="6">
        <v>57</v>
      </c>
      <c r="AD322" s="6">
        <v>14</v>
      </c>
      <c r="AE322" s="6">
        <v>82</v>
      </c>
      <c r="AF322" s="6">
        <v>57</v>
      </c>
      <c r="AG322" s="6">
        <v>63</v>
      </c>
      <c r="AH322" s="6">
        <v>7</v>
      </c>
      <c r="AI322" s="6">
        <v>37</v>
      </c>
      <c r="AJ322" s="6">
        <v>10</v>
      </c>
      <c r="AK322" s="6">
        <f t="shared" si="124"/>
        <v>327</v>
      </c>
      <c r="AL322" s="6"/>
      <c r="AM322">
        <v>16</v>
      </c>
      <c r="AN322">
        <v>13</v>
      </c>
      <c r="AO322">
        <v>-30</v>
      </c>
      <c r="AP322">
        <v>-6</v>
      </c>
      <c r="AQ322">
        <v>-17</v>
      </c>
      <c r="AR322">
        <v>-13</v>
      </c>
      <c r="AS322">
        <v>-4</v>
      </c>
      <c r="AT322">
        <v>1</v>
      </c>
      <c r="AU322">
        <f t="shared" si="125"/>
        <v>-40</v>
      </c>
      <c r="AV322">
        <f t="shared" si="114"/>
        <v>-16</v>
      </c>
      <c r="AW322">
        <f t="shared" si="115"/>
        <v>-13</v>
      </c>
      <c r="AX322">
        <f t="shared" si="116"/>
        <v>30</v>
      </c>
      <c r="AY322">
        <f t="shared" si="117"/>
        <v>6</v>
      </c>
      <c r="AZ322">
        <f t="shared" si="118"/>
        <v>17</v>
      </c>
      <c r="BA322">
        <f t="shared" si="119"/>
        <v>13</v>
      </c>
      <c r="BB322">
        <f t="shared" si="120"/>
        <v>4</v>
      </c>
      <c r="BC322">
        <f t="shared" si="121"/>
        <v>-1</v>
      </c>
      <c r="BD322">
        <f t="shared" si="122"/>
        <v>40</v>
      </c>
      <c r="BF322" s="13">
        <f t="shared" si="126"/>
        <v>367</v>
      </c>
      <c r="BG322" s="145">
        <v>580965.14</v>
      </c>
      <c r="BH322" s="146" t="str">
        <f t="shared" si="123"/>
        <v>0</v>
      </c>
      <c r="BI322" s="147">
        <f t="shared" si="127"/>
        <v>3485790.84</v>
      </c>
      <c r="BJ322" s="40">
        <f t="shared" si="128"/>
        <v>0</v>
      </c>
      <c r="BK322" s="38" t="str">
        <f t="shared" si="131"/>
        <v>100%</v>
      </c>
      <c r="BL322" s="39" t="str">
        <f t="shared" si="129"/>
        <v>0%</v>
      </c>
      <c r="BM322" s="150">
        <f t="shared" si="130"/>
        <v>580965.14</v>
      </c>
    </row>
    <row r="323" spans="1:65" ht="12.75">
      <c r="A323" s="3"/>
      <c r="B323" s="3" t="s">
        <v>421</v>
      </c>
      <c r="C323" s="2" t="s">
        <v>330</v>
      </c>
      <c r="D323" s="3" t="s">
        <v>346</v>
      </c>
      <c r="E323" s="6">
        <v>105329</v>
      </c>
      <c r="F323" s="5">
        <v>4.821015739401007</v>
      </c>
      <c r="G323" s="26">
        <v>258</v>
      </c>
      <c r="H323" s="6">
        <v>1811</v>
      </c>
      <c r="I323" s="21">
        <v>160</v>
      </c>
      <c r="K323" s="12">
        <f t="shared" si="106"/>
        <v>0.5244424612404941</v>
      </c>
      <c r="L323" s="12">
        <f t="shared" si="107"/>
        <v>0.21578102896638152</v>
      </c>
      <c r="M323" s="12">
        <f t="shared" si="108"/>
        <v>0.14833521632219046</v>
      </c>
      <c r="N323" s="12">
        <f t="shared" si="109"/>
        <v>0.058910651387557085</v>
      </c>
      <c r="O323" s="12">
        <f t="shared" si="110"/>
        <v>0.02750429606281271</v>
      </c>
      <c r="P323" s="12">
        <f t="shared" si="111"/>
        <v>0.015570260801868432</v>
      </c>
      <c r="Q323" s="12">
        <f t="shared" si="112"/>
        <v>0.008335785965878343</v>
      </c>
      <c r="R323" s="12">
        <f t="shared" si="113"/>
        <v>0.0011202992528173627</v>
      </c>
      <c r="S323" s="6">
        <v>55239</v>
      </c>
      <c r="T323" s="6">
        <v>22728</v>
      </c>
      <c r="U323" s="6">
        <v>15624</v>
      </c>
      <c r="V323" s="6">
        <v>6205</v>
      </c>
      <c r="W323" s="6">
        <v>2897</v>
      </c>
      <c r="X323" s="6">
        <v>1640</v>
      </c>
      <c r="Y323" s="6">
        <v>878</v>
      </c>
      <c r="Z323" s="6">
        <v>118</v>
      </c>
      <c r="AA323" s="6">
        <v>105329</v>
      </c>
      <c r="AC323" s="6">
        <v>123</v>
      </c>
      <c r="AD323" s="6">
        <v>76</v>
      </c>
      <c r="AE323" s="6">
        <v>35</v>
      </c>
      <c r="AF323" s="6">
        <v>14</v>
      </c>
      <c r="AG323" s="6">
        <v>4</v>
      </c>
      <c r="AH323" s="6">
        <v>5</v>
      </c>
      <c r="AI323" s="6">
        <v>-2</v>
      </c>
      <c r="AJ323" s="6">
        <v>3</v>
      </c>
      <c r="AK323" s="6">
        <f t="shared" si="124"/>
        <v>258</v>
      </c>
      <c r="AL323" s="6"/>
      <c r="AM323">
        <v>-101</v>
      </c>
      <c r="AN323">
        <v>-54</v>
      </c>
      <c r="AO323">
        <v>4</v>
      </c>
      <c r="AP323">
        <v>-1</v>
      </c>
      <c r="AQ323">
        <v>1</v>
      </c>
      <c r="AR323">
        <v>-1</v>
      </c>
      <c r="AS323">
        <v>1</v>
      </c>
      <c r="AT323">
        <v>-1</v>
      </c>
      <c r="AU323">
        <f t="shared" si="125"/>
        <v>-152</v>
      </c>
      <c r="AV323">
        <f t="shared" si="114"/>
        <v>101</v>
      </c>
      <c r="AW323">
        <f t="shared" si="115"/>
        <v>54</v>
      </c>
      <c r="AX323">
        <f t="shared" si="116"/>
        <v>-4</v>
      </c>
      <c r="AY323">
        <f t="shared" si="117"/>
        <v>1</v>
      </c>
      <c r="AZ323">
        <f t="shared" si="118"/>
        <v>-1</v>
      </c>
      <c r="BA323">
        <f t="shared" si="119"/>
        <v>1</v>
      </c>
      <c r="BB323">
        <f t="shared" si="120"/>
        <v>-1</v>
      </c>
      <c r="BC323">
        <f t="shared" si="121"/>
        <v>1</v>
      </c>
      <c r="BD323">
        <f t="shared" si="122"/>
        <v>152</v>
      </c>
      <c r="BF323" s="13">
        <f t="shared" si="126"/>
        <v>410</v>
      </c>
      <c r="BG323" s="145">
        <v>443759.5</v>
      </c>
      <c r="BH323" s="146" t="str">
        <f t="shared" si="123"/>
        <v>0</v>
      </c>
      <c r="BI323" s="147">
        <f t="shared" si="127"/>
        <v>2662557</v>
      </c>
      <c r="BJ323" s="40">
        <f t="shared" si="128"/>
        <v>0</v>
      </c>
      <c r="BK323" s="38" t="str">
        <f t="shared" si="131"/>
        <v>100%</v>
      </c>
      <c r="BL323" s="39" t="str">
        <f t="shared" si="129"/>
        <v>0%</v>
      </c>
      <c r="BM323" s="150">
        <f t="shared" si="130"/>
        <v>443759.5</v>
      </c>
    </row>
    <row r="324" spans="1:65" ht="12.75">
      <c r="A324" s="3" t="s">
        <v>425</v>
      </c>
      <c r="B324" s="3" t="s">
        <v>421</v>
      </c>
      <c r="C324" s="2" t="s">
        <v>331</v>
      </c>
      <c r="D324" s="3" t="s">
        <v>346</v>
      </c>
      <c r="E324" s="6">
        <v>43039</v>
      </c>
      <c r="F324" s="5">
        <v>6.921755096043307</v>
      </c>
      <c r="G324" s="26">
        <v>214</v>
      </c>
      <c r="H324" s="6">
        <v>382</v>
      </c>
      <c r="I324" s="21">
        <v>150</v>
      </c>
      <c r="K324" s="12">
        <f t="shared" si="106"/>
        <v>0.18611027207881223</v>
      </c>
      <c r="L324" s="12">
        <f t="shared" si="107"/>
        <v>0.3307000627337996</v>
      </c>
      <c r="M324" s="12">
        <f t="shared" si="108"/>
        <v>0.25411835776853553</v>
      </c>
      <c r="N324" s="12">
        <f t="shared" si="109"/>
        <v>0.11684751039754641</v>
      </c>
      <c r="O324" s="12">
        <f t="shared" si="110"/>
        <v>0.07267826854713168</v>
      </c>
      <c r="P324" s="12">
        <f t="shared" si="111"/>
        <v>0.030391040684030764</v>
      </c>
      <c r="Q324" s="12">
        <f t="shared" si="112"/>
        <v>0.008898905643718489</v>
      </c>
      <c r="R324" s="12">
        <f t="shared" si="113"/>
        <v>0.00025558214642533515</v>
      </c>
      <c r="S324" s="6">
        <v>8010</v>
      </c>
      <c r="T324" s="6">
        <v>14233</v>
      </c>
      <c r="U324" s="6">
        <v>10937</v>
      </c>
      <c r="V324" s="6">
        <v>5029</v>
      </c>
      <c r="W324" s="6">
        <v>3128</v>
      </c>
      <c r="X324" s="6">
        <v>1308</v>
      </c>
      <c r="Y324" s="6">
        <v>383</v>
      </c>
      <c r="Z324" s="6">
        <v>11</v>
      </c>
      <c r="AA324" s="6">
        <v>43039</v>
      </c>
      <c r="AC324" s="6">
        <v>65</v>
      </c>
      <c r="AD324" s="6">
        <v>76</v>
      </c>
      <c r="AE324" s="6">
        <v>41</v>
      </c>
      <c r="AF324" s="6">
        <v>-1</v>
      </c>
      <c r="AG324" s="6">
        <v>3</v>
      </c>
      <c r="AH324" s="6">
        <v>22</v>
      </c>
      <c r="AI324" s="6">
        <v>8</v>
      </c>
      <c r="AJ324" s="6">
        <v>0</v>
      </c>
      <c r="AK324" s="6">
        <f t="shared" si="124"/>
        <v>214</v>
      </c>
      <c r="AL324" s="6"/>
      <c r="AM324">
        <v>-60</v>
      </c>
      <c r="AN324">
        <v>-47</v>
      </c>
      <c r="AO324">
        <v>-45</v>
      </c>
      <c r="AP324">
        <v>-28</v>
      </c>
      <c r="AQ324">
        <v>-11</v>
      </c>
      <c r="AR324">
        <v>-8</v>
      </c>
      <c r="AS324">
        <v>2</v>
      </c>
      <c r="AT324">
        <v>0</v>
      </c>
      <c r="AU324">
        <f t="shared" si="125"/>
        <v>-197</v>
      </c>
      <c r="AV324">
        <f t="shared" si="114"/>
        <v>60</v>
      </c>
      <c r="AW324">
        <f t="shared" si="115"/>
        <v>47</v>
      </c>
      <c r="AX324">
        <f t="shared" si="116"/>
        <v>45</v>
      </c>
      <c r="AY324">
        <f t="shared" si="117"/>
        <v>28</v>
      </c>
      <c r="AZ324">
        <f t="shared" si="118"/>
        <v>11</v>
      </c>
      <c r="BA324">
        <f t="shared" si="119"/>
        <v>8</v>
      </c>
      <c r="BB324">
        <f t="shared" si="120"/>
        <v>-2</v>
      </c>
      <c r="BC324">
        <f t="shared" si="121"/>
        <v>0</v>
      </c>
      <c r="BD324">
        <f t="shared" si="122"/>
        <v>197</v>
      </c>
      <c r="BF324" s="13">
        <f t="shared" si="126"/>
        <v>411</v>
      </c>
      <c r="BG324" s="145">
        <v>406307.79733333335</v>
      </c>
      <c r="BH324" s="146">
        <f t="shared" si="123"/>
        <v>101576.94933333334</v>
      </c>
      <c r="BI324" s="147">
        <f t="shared" si="127"/>
        <v>2437846.784</v>
      </c>
      <c r="BJ324" s="40">
        <f t="shared" si="128"/>
        <v>609461.696</v>
      </c>
      <c r="BK324" s="38">
        <f t="shared" si="131"/>
        <v>0.8</v>
      </c>
      <c r="BL324" s="39">
        <f t="shared" si="129"/>
        <v>0.2</v>
      </c>
      <c r="BM324" s="150">
        <f t="shared" si="130"/>
        <v>507884.7466666667</v>
      </c>
    </row>
    <row r="325" spans="1:65" ht="12.75">
      <c r="A325" s="3" t="s">
        <v>405</v>
      </c>
      <c r="B325" s="3" t="s">
        <v>406</v>
      </c>
      <c r="C325" s="2" t="s">
        <v>332</v>
      </c>
      <c r="D325" s="3" t="s">
        <v>344</v>
      </c>
      <c r="E325" s="6">
        <v>47918</v>
      </c>
      <c r="F325" s="5">
        <v>8.732254873027074</v>
      </c>
      <c r="G325" s="26">
        <v>304</v>
      </c>
      <c r="H325" s="6">
        <v>400</v>
      </c>
      <c r="I325" s="21">
        <v>100</v>
      </c>
      <c r="K325" s="12">
        <f aca="true" t="shared" si="132" ref="K325:K330">S325/AA325</f>
        <v>0.15198881422429986</v>
      </c>
      <c r="L325" s="12">
        <f aca="true" t="shared" si="133" ref="L325:L330">T325/AA325</f>
        <v>0.22381985892566467</v>
      </c>
      <c r="M325" s="12">
        <f aca="true" t="shared" si="134" ref="M325:M330">U325/AA325</f>
        <v>0.26351266747360075</v>
      </c>
      <c r="N325" s="12">
        <f aca="true" t="shared" si="135" ref="N325:N330">V325/AA325</f>
        <v>0.18588004507700656</v>
      </c>
      <c r="O325" s="12">
        <f aca="true" t="shared" si="136" ref="O325:O330">W325/AA325</f>
        <v>0.10952043073584039</v>
      </c>
      <c r="P325" s="12">
        <f aca="true" t="shared" si="137" ref="P325:P330">X325/AA325</f>
        <v>0.046329145623773944</v>
      </c>
      <c r="Q325" s="12">
        <f aca="true" t="shared" si="138" ref="Q325:Q330">Y325/AA325</f>
        <v>0.0184064443424183</v>
      </c>
      <c r="R325" s="12">
        <f aca="true" t="shared" si="139" ref="R325:R330">Z325/AA325</f>
        <v>0.0005425935973955507</v>
      </c>
      <c r="S325" s="6">
        <v>7283</v>
      </c>
      <c r="T325" s="6">
        <v>10725</v>
      </c>
      <c r="U325" s="6">
        <v>12627</v>
      </c>
      <c r="V325" s="6">
        <v>8907</v>
      </c>
      <c r="W325" s="6">
        <v>5248</v>
      </c>
      <c r="X325" s="6">
        <v>2220</v>
      </c>
      <c r="Y325" s="6">
        <v>882</v>
      </c>
      <c r="Z325" s="6">
        <v>26</v>
      </c>
      <c r="AA325" s="6">
        <v>47918</v>
      </c>
      <c r="AC325" s="6">
        <v>109</v>
      </c>
      <c r="AD325" s="6">
        <v>194</v>
      </c>
      <c r="AE325" s="6">
        <v>-13</v>
      </c>
      <c r="AF325" s="6">
        <v>1</v>
      </c>
      <c r="AG325" s="6">
        <v>12</v>
      </c>
      <c r="AH325" s="6">
        <v>1</v>
      </c>
      <c r="AI325" s="6">
        <v>0</v>
      </c>
      <c r="AJ325" s="6">
        <v>0</v>
      </c>
      <c r="AK325" s="6">
        <f t="shared" si="124"/>
        <v>304</v>
      </c>
      <c r="AL325" s="6"/>
      <c r="AM325">
        <v>-25</v>
      </c>
      <c r="AN325">
        <v>3</v>
      </c>
      <c r="AO325">
        <v>0</v>
      </c>
      <c r="AP325">
        <v>-9</v>
      </c>
      <c r="AQ325">
        <v>7</v>
      </c>
      <c r="AR325">
        <v>0</v>
      </c>
      <c r="AS325">
        <v>4</v>
      </c>
      <c r="AT325">
        <v>0</v>
      </c>
      <c r="AU325">
        <f t="shared" si="125"/>
        <v>-20</v>
      </c>
      <c r="AV325">
        <f aca="true" t="shared" si="140" ref="AV325:AV330">AM325*$AU$2</f>
        <v>25</v>
      </c>
      <c r="AW325">
        <f aca="true" t="shared" si="141" ref="AW325:AW330">AN325*$AU$2</f>
        <v>-3</v>
      </c>
      <c r="AX325">
        <f aca="true" t="shared" si="142" ref="AX325:AX330">AO325*$AU$2</f>
        <v>0</v>
      </c>
      <c r="AY325">
        <f aca="true" t="shared" si="143" ref="AY325:AY330">AP325*$AU$2</f>
        <v>9</v>
      </c>
      <c r="AZ325">
        <f aca="true" t="shared" si="144" ref="AZ325:AZ330">AQ325*$AU$2</f>
        <v>-7</v>
      </c>
      <c r="BA325">
        <f aca="true" t="shared" si="145" ref="BA325:BA330">AR325*$AU$2</f>
        <v>0</v>
      </c>
      <c r="BB325">
        <f aca="true" t="shared" si="146" ref="BB325:BB330">AS325*$AU$2</f>
        <v>-4</v>
      </c>
      <c r="BC325">
        <f aca="true" t="shared" si="147" ref="BC325:BC330">AT325*$AU$2</f>
        <v>0</v>
      </c>
      <c r="BD325">
        <f aca="true" t="shared" si="148" ref="BD325:BD330">AU325*$AU$2</f>
        <v>20</v>
      </c>
      <c r="BF325" s="13">
        <f t="shared" si="126"/>
        <v>324</v>
      </c>
      <c r="BG325" s="145">
        <v>273131.9733333333</v>
      </c>
      <c r="BH325" s="146">
        <f aca="true" t="shared" si="149" ref="BH325:BH330">IF(A325="","0",(25%*BG325))</f>
        <v>68282.99333333333</v>
      </c>
      <c r="BI325" s="147">
        <f t="shared" si="127"/>
        <v>1638791.8399999999</v>
      </c>
      <c r="BJ325" s="40">
        <f t="shared" si="128"/>
        <v>409697.95999999996</v>
      </c>
      <c r="BK325" s="38">
        <f t="shared" si="131"/>
        <v>0.8</v>
      </c>
      <c r="BL325" s="39">
        <f t="shared" si="129"/>
        <v>0.2</v>
      </c>
      <c r="BM325" s="150">
        <f t="shared" si="130"/>
        <v>341414.9666666667</v>
      </c>
    </row>
    <row r="326" spans="1:65" ht="12.75">
      <c r="A326" s="3" t="s">
        <v>425</v>
      </c>
      <c r="B326" s="3" t="s">
        <v>421</v>
      </c>
      <c r="C326" s="2" t="s">
        <v>333</v>
      </c>
      <c r="D326" s="3" t="s">
        <v>346</v>
      </c>
      <c r="E326" s="6">
        <v>51406</v>
      </c>
      <c r="F326" s="5">
        <v>8.71134341360214</v>
      </c>
      <c r="G326" s="26">
        <v>138</v>
      </c>
      <c r="H326" s="6">
        <v>533</v>
      </c>
      <c r="I326" s="21">
        <v>70</v>
      </c>
      <c r="K326" s="12">
        <f t="shared" si="132"/>
        <v>0.11539509006730732</v>
      </c>
      <c r="L326" s="12">
        <f t="shared" si="133"/>
        <v>0.20472318406411702</v>
      </c>
      <c r="M326" s="12">
        <f t="shared" si="134"/>
        <v>0.2203633817064156</v>
      </c>
      <c r="N326" s="12">
        <f t="shared" si="135"/>
        <v>0.14854297163755203</v>
      </c>
      <c r="O326" s="12">
        <f t="shared" si="136"/>
        <v>0.1287592887989729</v>
      </c>
      <c r="P326" s="12">
        <f t="shared" si="137"/>
        <v>0.10483212076411313</v>
      </c>
      <c r="Q326" s="12">
        <f t="shared" si="138"/>
        <v>0.07324047776524141</v>
      </c>
      <c r="R326" s="12">
        <f t="shared" si="139"/>
        <v>0.00414348519628059</v>
      </c>
      <c r="S326" s="6">
        <v>5932</v>
      </c>
      <c r="T326" s="6">
        <v>10524</v>
      </c>
      <c r="U326" s="6">
        <v>11328</v>
      </c>
      <c r="V326" s="6">
        <v>7636</v>
      </c>
      <c r="W326" s="6">
        <v>6619</v>
      </c>
      <c r="X326" s="6">
        <v>5389</v>
      </c>
      <c r="Y326" s="6">
        <v>3765</v>
      </c>
      <c r="Z326" s="6">
        <v>213</v>
      </c>
      <c r="AA326" s="6">
        <v>51406</v>
      </c>
      <c r="AC326" s="6">
        <v>67</v>
      </c>
      <c r="AD326" s="6">
        <v>9</v>
      </c>
      <c r="AE326" s="6">
        <v>17</v>
      </c>
      <c r="AF326" s="6">
        <v>-10</v>
      </c>
      <c r="AG326" s="6">
        <v>16</v>
      </c>
      <c r="AH326" s="6">
        <v>11</v>
      </c>
      <c r="AI326" s="6">
        <v>26</v>
      </c>
      <c r="AJ326" s="6">
        <v>2</v>
      </c>
      <c r="AK326" s="6">
        <f>SUM(AC326:AJ326)</f>
        <v>138</v>
      </c>
      <c r="AL326" s="6"/>
      <c r="AM326">
        <v>-25</v>
      </c>
      <c r="AN326">
        <v>-46</v>
      </c>
      <c r="AO326">
        <v>-19</v>
      </c>
      <c r="AP326">
        <v>-21</v>
      </c>
      <c r="AQ326">
        <v>-20</v>
      </c>
      <c r="AR326">
        <v>-28</v>
      </c>
      <c r="AS326">
        <v>-9</v>
      </c>
      <c r="AT326">
        <v>-2</v>
      </c>
      <c r="AU326">
        <f>SUM(AM326:AT326)</f>
        <v>-170</v>
      </c>
      <c r="AV326">
        <f t="shared" si="140"/>
        <v>25</v>
      </c>
      <c r="AW326">
        <f t="shared" si="141"/>
        <v>46</v>
      </c>
      <c r="AX326">
        <f t="shared" si="142"/>
        <v>19</v>
      </c>
      <c r="AY326">
        <f t="shared" si="143"/>
        <v>21</v>
      </c>
      <c r="AZ326">
        <f t="shared" si="144"/>
        <v>20</v>
      </c>
      <c r="BA326">
        <f t="shared" si="145"/>
        <v>28</v>
      </c>
      <c r="BB326">
        <f t="shared" si="146"/>
        <v>9</v>
      </c>
      <c r="BC326">
        <f t="shared" si="147"/>
        <v>2</v>
      </c>
      <c r="BD326">
        <f t="shared" si="148"/>
        <v>170</v>
      </c>
      <c r="BF326" s="13">
        <f>G326+BD326</f>
        <v>308</v>
      </c>
      <c r="BG326" s="145">
        <v>361276.2026666667</v>
      </c>
      <c r="BH326" s="146">
        <f t="shared" si="149"/>
        <v>90319.05066666668</v>
      </c>
      <c r="BI326" s="147">
        <f>BG326*6</f>
        <v>2167657.216</v>
      </c>
      <c r="BJ326" s="40">
        <f>IF(BH326="","",(6*BH326))</f>
        <v>541914.304</v>
      </c>
      <c r="BK326" s="38">
        <f t="shared" si="131"/>
        <v>0.8</v>
      </c>
      <c r="BL326" s="39">
        <f>IF(A326="","0%",20%)</f>
        <v>0.2</v>
      </c>
      <c r="BM326" s="150">
        <f>BG326+BH326</f>
        <v>451595.2533333334</v>
      </c>
    </row>
    <row r="327" spans="1:65" ht="12.75">
      <c r="A327" s="3" t="s">
        <v>413</v>
      </c>
      <c r="B327" s="3" t="s">
        <v>406</v>
      </c>
      <c r="C327" s="2" t="s">
        <v>334</v>
      </c>
      <c r="D327" s="3" t="s">
        <v>344</v>
      </c>
      <c r="E327" s="6">
        <v>68977</v>
      </c>
      <c r="F327" s="5">
        <v>9.894057541776746</v>
      </c>
      <c r="G327" s="26">
        <v>448</v>
      </c>
      <c r="H327" s="6">
        <v>754</v>
      </c>
      <c r="I327" s="21">
        <v>160</v>
      </c>
      <c r="K327" s="12">
        <f t="shared" si="132"/>
        <v>0.017875523725299738</v>
      </c>
      <c r="L327" s="12">
        <f t="shared" si="133"/>
        <v>0.10632529683807646</v>
      </c>
      <c r="M327" s="12">
        <f t="shared" si="134"/>
        <v>0.2458935587224727</v>
      </c>
      <c r="N327" s="12">
        <f t="shared" si="135"/>
        <v>0.23778940806355742</v>
      </c>
      <c r="O327" s="12">
        <f t="shared" si="136"/>
        <v>0.15509517665308725</v>
      </c>
      <c r="P327" s="12">
        <f t="shared" si="137"/>
        <v>0.12537512504168055</v>
      </c>
      <c r="Q327" s="12">
        <f t="shared" si="138"/>
        <v>0.09781521376690781</v>
      </c>
      <c r="R327" s="12">
        <f t="shared" si="139"/>
        <v>0.013830697188918046</v>
      </c>
      <c r="S327" s="6">
        <v>1233</v>
      </c>
      <c r="T327" s="6">
        <v>7334</v>
      </c>
      <c r="U327" s="6">
        <v>16961</v>
      </c>
      <c r="V327" s="6">
        <v>16402</v>
      </c>
      <c r="W327" s="6">
        <v>10698</v>
      </c>
      <c r="X327" s="6">
        <v>8648</v>
      </c>
      <c r="Y327" s="6">
        <v>6747</v>
      </c>
      <c r="Z327" s="6">
        <v>954</v>
      </c>
      <c r="AA327" s="6">
        <v>68977</v>
      </c>
      <c r="AC327" s="6">
        <v>59</v>
      </c>
      <c r="AD327" s="6">
        <v>71</v>
      </c>
      <c r="AE327" s="6">
        <v>144</v>
      </c>
      <c r="AF327" s="6">
        <v>90</v>
      </c>
      <c r="AG327" s="6">
        <v>31</v>
      </c>
      <c r="AH327" s="6">
        <v>29</v>
      </c>
      <c r="AI327" s="6">
        <v>21</v>
      </c>
      <c r="AJ327" s="6">
        <v>3</v>
      </c>
      <c r="AK327" s="6">
        <f>SUM(AC327:AJ327)</f>
        <v>448</v>
      </c>
      <c r="AL327" s="6"/>
      <c r="AM327">
        <v>8</v>
      </c>
      <c r="AN327">
        <v>-26</v>
      </c>
      <c r="AO327">
        <v>3</v>
      </c>
      <c r="AP327">
        <v>3</v>
      </c>
      <c r="AQ327">
        <v>-5</v>
      </c>
      <c r="AR327">
        <v>8</v>
      </c>
      <c r="AS327">
        <v>5</v>
      </c>
      <c r="AT327">
        <v>4</v>
      </c>
      <c r="AU327">
        <f>SUM(AM327:AT327)</f>
        <v>0</v>
      </c>
      <c r="AV327">
        <f t="shared" si="140"/>
        <v>-8</v>
      </c>
      <c r="AW327">
        <f t="shared" si="141"/>
        <v>26</v>
      </c>
      <c r="AX327">
        <f t="shared" si="142"/>
        <v>-3</v>
      </c>
      <c r="AY327">
        <f t="shared" si="143"/>
        <v>-3</v>
      </c>
      <c r="AZ327">
        <f t="shared" si="144"/>
        <v>5</v>
      </c>
      <c r="BA327">
        <f t="shared" si="145"/>
        <v>-8</v>
      </c>
      <c r="BB327">
        <f t="shared" si="146"/>
        <v>-5</v>
      </c>
      <c r="BC327">
        <f t="shared" si="147"/>
        <v>-4</v>
      </c>
      <c r="BD327">
        <f t="shared" si="148"/>
        <v>0</v>
      </c>
      <c r="BF327" s="13">
        <f>G327+BD327</f>
        <v>448</v>
      </c>
      <c r="BG327" s="145">
        <v>484473.43466666667</v>
      </c>
      <c r="BH327" s="146">
        <f t="shared" si="149"/>
        <v>121118.35866666667</v>
      </c>
      <c r="BI327" s="147">
        <f>BG327*6</f>
        <v>2906840.608</v>
      </c>
      <c r="BJ327" s="40">
        <f>IF(BH327="","",(6*BH327))</f>
        <v>726710.152</v>
      </c>
      <c r="BK327" s="38">
        <f t="shared" si="131"/>
        <v>0.8</v>
      </c>
      <c r="BL327" s="39">
        <f>IF(A327="","0%",20%)</f>
        <v>0.2</v>
      </c>
      <c r="BM327" s="150">
        <f>BG327+BH327</f>
        <v>605591.7933333333</v>
      </c>
    </row>
    <row r="328" spans="1:65" ht="12.75">
      <c r="A328" s="3" t="s">
        <v>427</v>
      </c>
      <c r="B328" s="3" t="s">
        <v>408</v>
      </c>
      <c r="C328" s="2" t="s">
        <v>335</v>
      </c>
      <c r="D328" s="3" t="s">
        <v>343</v>
      </c>
      <c r="E328" s="6">
        <v>49744</v>
      </c>
      <c r="F328" s="5">
        <v>7.241167069241074</v>
      </c>
      <c r="G328" s="26">
        <v>176</v>
      </c>
      <c r="H328" s="6">
        <v>701</v>
      </c>
      <c r="I328" s="21">
        <v>40</v>
      </c>
      <c r="K328" s="12">
        <f t="shared" si="132"/>
        <v>0.22147394660662592</v>
      </c>
      <c r="L328" s="12">
        <f t="shared" si="133"/>
        <v>0.2333145706014796</v>
      </c>
      <c r="M328" s="12">
        <f t="shared" si="134"/>
        <v>0.2404712126085558</v>
      </c>
      <c r="N328" s="12">
        <f t="shared" si="135"/>
        <v>0.14508282405918302</v>
      </c>
      <c r="O328" s="12">
        <f t="shared" si="136"/>
        <v>0.09325747828883886</v>
      </c>
      <c r="P328" s="12">
        <f t="shared" si="137"/>
        <v>0.04509086522997748</v>
      </c>
      <c r="Q328" s="12">
        <f t="shared" si="138"/>
        <v>0.019841588935348986</v>
      </c>
      <c r="R328" s="12">
        <f t="shared" si="139"/>
        <v>0.0014675136699903507</v>
      </c>
      <c r="S328" s="6">
        <v>11017</v>
      </c>
      <c r="T328" s="6">
        <v>11606</v>
      </c>
      <c r="U328" s="6">
        <v>11962</v>
      </c>
      <c r="V328" s="6">
        <v>7217</v>
      </c>
      <c r="W328" s="6">
        <v>4639</v>
      </c>
      <c r="X328" s="6">
        <v>2243</v>
      </c>
      <c r="Y328" s="6">
        <v>987</v>
      </c>
      <c r="Z328" s="6">
        <v>73</v>
      </c>
      <c r="AA328" s="6">
        <v>49744</v>
      </c>
      <c r="AC328" s="6">
        <v>82</v>
      </c>
      <c r="AD328" s="6">
        <v>20</v>
      </c>
      <c r="AE328" s="6">
        <v>55</v>
      </c>
      <c r="AF328" s="6">
        <v>-8</v>
      </c>
      <c r="AG328" s="6">
        <v>12</v>
      </c>
      <c r="AH328" s="6">
        <v>5</v>
      </c>
      <c r="AI328" s="6">
        <v>8</v>
      </c>
      <c r="AJ328" s="6">
        <v>2</v>
      </c>
      <c r="AK328" s="6">
        <f>SUM(AC328:AJ328)</f>
        <v>176</v>
      </c>
      <c r="AL328" s="6"/>
      <c r="AM328">
        <v>-131</v>
      </c>
      <c r="AN328">
        <v>-106</v>
      </c>
      <c r="AO328">
        <v>-134</v>
      </c>
      <c r="AP328">
        <v>-66</v>
      </c>
      <c r="AQ328">
        <v>-26</v>
      </c>
      <c r="AR328">
        <v>-22</v>
      </c>
      <c r="AS328">
        <v>-12</v>
      </c>
      <c r="AT328">
        <v>-1</v>
      </c>
      <c r="AU328">
        <f>SUM(AM328:AT328)</f>
        <v>-498</v>
      </c>
      <c r="AV328">
        <f t="shared" si="140"/>
        <v>131</v>
      </c>
      <c r="AW328">
        <f t="shared" si="141"/>
        <v>106</v>
      </c>
      <c r="AX328">
        <f t="shared" si="142"/>
        <v>134</v>
      </c>
      <c r="AY328">
        <f t="shared" si="143"/>
        <v>66</v>
      </c>
      <c r="AZ328">
        <f t="shared" si="144"/>
        <v>26</v>
      </c>
      <c r="BA328">
        <f t="shared" si="145"/>
        <v>22</v>
      </c>
      <c r="BB328">
        <f t="shared" si="146"/>
        <v>12</v>
      </c>
      <c r="BC328">
        <f t="shared" si="147"/>
        <v>1</v>
      </c>
      <c r="BD328">
        <f t="shared" si="148"/>
        <v>498</v>
      </c>
      <c r="BF328" s="13">
        <f>G328+BD328</f>
        <v>674</v>
      </c>
      <c r="BG328" s="145">
        <v>680207.3546666666</v>
      </c>
      <c r="BH328" s="146">
        <f t="shared" si="149"/>
        <v>170051.83866666665</v>
      </c>
      <c r="BI328" s="147">
        <f>BG328*6</f>
        <v>4081244.1279999996</v>
      </c>
      <c r="BJ328" s="40">
        <f>IF(BH328="","",(6*BH328))</f>
        <v>1020311.0319999999</v>
      </c>
      <c r="BK328" s="38">
        <f t="shared" si="131"/>
        <v>0.8</v>
      </c>
      <c r="BL328" s="39">
        <f>IF(A328="","0%",20%)</f>
        <v>0.2</v>
      </c>
      <c r="BM328" s="150">
        <f>BG328+BH328</f>
        <v>850259.1933333332</v>
      </c>
    </row>
    <row r="329" spans="1:65" ht="12.75">
      <c r="A329" s="3" t="s">
        <v>425</v>
      </c>
      <c r="B329" s="3" t="s">
        <v>421</v>
      </c>
      <c r="C329" s="2" t="s">
        <v>336</v>
      </c>
      <c r="D329" s="3" t="s">
        <v>346</v>
      </c>
      <c r="E329" s="6">
        <v>44747</v>
      </c>
      <c r="F329" s="5">
        <v>7.239738210187277</v>
      </c>
      <c r="G329" s="26">
        <v>166</v>
      </c>
      <c r="H329" s="6">
        <v>608</v>
      </c>
      <c r="I329" s="21">
        <v>40</v>
      </c>
      <c r="K329" s="12">
        <f t="shared" si="132"/>
        <v>0.24140165821172369</v>
      </c>
      <c r="L329" s="12">
        <f t="shared" si="133"/>
        <v>0.2456030571881914</v>
      </c>
      <c r="M329" s="12">
        <f t="shared" si="134"/>
        <v>0.2428319216930744</v>
      </c>
      <c r="N329" s="12">
        <f t="shared" si="135"/>
        <v>0.13332737390216104</v>
      </c>
      <c r="O329" s="12">
        <f t="shared" si="136"/>
        <v>0.0712896953985742</v>
      </c>
      <c r="P329" s="12">
        <f t="shared" si="137"/>
        <v>0.036963371846157285</v>
      </c>
      <c r="Q329" s="12">
        <f t="shared" si="138"/>
        <v>0.025655351196728272</v>
      </c>
      <c r="R329" s="12">
        <f t="shared" si="139"/>
        <v>0.0029275705633897246</v>
      </c>
      <c r="S329" s="6">
        <v>10802</v>
      </c>
      <c r="T329" s="6">
        <v>10990</v>
      </c>
      <c r="U329" s="6">
        <v>10866</v>
      </c>
      <c r="V329" s="6">
        <v>5966</v>
      </c>
      <c r="W329" s="6">
        <v>3190</v>
      </c>
      <c r="X329" s="6">
        <v>1654</v>
      </c>
      <c r="Y329" s="6">
        <v>1148</v>
      </c>
      <c r="Z329" s="6">
        <v>131</v>
      </c>
      <c r="AA329" s="6">
        <v>44747</v>
      </c>
      <c r="AC329" s="6">
        <v>65</v>
      </c>
      <c r="AD329" s="6">
        <v>78</v>
      </c>
      <c r="AE329" s="6">
        <v>13</v>
      </c>
      <c r="AF329" s="6">
        <v>-9</v>
      </c>
      <c r="AG329" s="6">
        <v>0</v>
      </c>
      <c r="AH329" s="6">
        <v>15</v>
      </c>
      <c r="AI329" s="6">
        <v>3</v>
      </c>
      <c r="AJ329" s="6">
        <v>1</v>
      </c>
      <c r="AK329" s="6">
        <f>SUM(AC329:AJ329)</f>
        <v>166</v>
      </c>
      <c r="AL329" s="6"/>
      <c r="AM329">
        <v>-50</v>
      </c>
      <c r="AN329">
        <v>-31</v>
      </c>
      <c r="AO329">
        <v>-3</v>
      </c>
      <c r="AP329">
        <v>-10</v>
      </c>
      <c r="AQ329">
        <v>-3</v>
      </c>
      <c r="AR329">
        <v>-7</v>
      </c>
      <c r="AS329">
        <v>-2</v>
      </c>
      <c r="AT329">
        <v>-1</v>
      </c>
      <c r="AU329">
        <f>SUM(AM329:AT329)</f>
        <v>-107</v>
      </c>
      <c r="AV329">
        <f t="shared" si="140"/>
        <v>50</v>
      </c>
      <c r="AW329">
        <f t="shared" si="141"/>
        <v>31</v>
      </c>
      <c r="AX329">
        <f t="shared" si="142"/>
        <v>3</v>
      </c>
      <c r="AY329">
        <f t="shared" si="143"/>
        <v>10</v>
      </c>
      <c r="AZ329">
        <f t="shared" si="144"/>
        <v>3</v>
      </c>
      <c r="BA329">
        <f t="shared" si="145"/>
        <v>7</v>
      </c>
      <c r="BB329">
        <f t="shared" si="146"/>
        <v>2</v>
      </c>
      <c r="BC329">
        <f t="shared" si="147"/>
        <v>1</v>
      </c>
      <c r="BD329">
        <f t="shared" si="148"/>
        <v>107</v>
      </c>
      <c r="BF329" s="13">
        <f>G329+BD329</f>
        <v>273</v>
      </c>
      <c r="BG329" s="145">
        <v>258419.94666666668</v>
      </c>
      <c r="BH329" s="146">
        <f t="shared" si="149"/>
        <v>64604.98666666667</v>
      </c>
      <c r="BI329" s="147">
        <f>BG329*6</f>
        <v>1550519.6800000002</v>
      </c>
      <c r="BJ329" s="40">
        <f>IF(BH329="","",(6*BH329))</f>
        <v>387629.92000000004</v>
      </c>
      <c r="BK329" s="38">
        <f t="shared" si="131"/>
        <v>0.8</v>
      </c>
      <c r="BL329" s="39">
        <f>IF(A329="","0%",20%)</f>
        <v>0.2</v>
      </c>
      <c r="BM329" s="150">
        <f>BG329+BH329</f>
        <v>323024.93333333335</v>
      </c>
    </row>
    <row r="330" spans="1:65" ht="12.75">
      <c r="A330" s="3"/>
      <c r="B330" s="3" t="s">
        <v>417</v>
      </c>
      <c r="C330" s="2" t="s">
        <v>337</v>
      </c>
      <c r="D330" s="3" t="s">
        <v>347</v>
      </c>
      <c r="E330" s="6">
        <v>84978</v>
      </c>
      <c r="F330" s="5">
        <v>7.901037193762376</v>
      </c>
      <c r="G330" s="3">
        <v>468</v>
      </c>
      <c r="H330" s="6">
        <v>383</v>
      </c>
      <c r="I330" s="21">
        <v>120</v>
      </c>
      <c r="K330" s="12">
        <f t="shared" si="132"/>
        <v>0.12432629621784462</v>
      </c>
      <c r="L330" s="12">
        <f t="shared" si="133"/>
        <v>0.28746263738850053</v>
      </c>
      <c r="M330" s="12">
        <f t="shared" si="134"/>
        <v>0.30108969380310197</v>
      </c>
      <c r="N330" s="12">
        <f t="shared" si="135"/>
        <v>0.14757937348490197</v>
      </c>
      <c r="O330" s="12">
        <f t="shared" si="136"/>
        <v>0.08343335922238697</v>
      </c>
      <c r="P330" s="12">
        <f t="shared" si="137"/>
        <v>0.03716255972133964</v>
      </c>
      <c r="Q330" s="12">
        <f t="shared" si="138"/>
        <v>0.017734001741627245</v>
      </c>
      <c r="R330" s="12">
        <f t="shared" si="139"/>
        <v>0.001212078420297018</v>
      </c>
      <c r="S330" s="6">
        <v>10565</v>
      </c>
      <c r="T330" s="6">
        <v>24428</v>
      </c>
      <c r="U330" s="6">
        <v>25586</v>
      </c>
      <c r="V330" s="6">
        <v>12541</v>
      </c>
      <c r="W330" s="6">
        <v>7090</v>
      </c>
      <c r="X330" s="6">
        <v>3158</v>
      </c>
      <c r="Y330" s="6">
        <v>1507</v>
      </c>
      <c r="Z330" s="6">
        <v>103</v>
      </c>
      <c r="AA330" s="6">
        <v>84978</v>
      </c>
      <c r="AC330" s="6">
        <v>-14</v>
      </c>
      <c r="AD330" s="6">
        <v>147</v>
      </c>
      <c r="AE330" s="6">
        <v>129</v>
      </c>
      <c r="AF330" s="6">
        <v>90</v>
      </c>
      <c r="AG330" s="6">
        <v>67</v>
      </c>
      <c r="AH330" s="6">
        <v>39</v>
      </c>
      <c r="AI330" s="6">
        <v>10</v>
      </c>
      <c r="AJ330" s="6">
        <v>0</v>
      </c>
      <c r="AK330" s="6">
        <f>SUM(AC330:AJ330)</f>
        <v>468</v>
      </c>
      <c r="AL330" s="6"/>
      <c r="AM330">
        <v>27</v>
      </c>
      <c r="AN330">
        <v>3</v>
      </c>
      <c r="AO330">
        <v>-25</v>
      </c>
      <c r="AP330">
        <v>-10</v>
      </c>
      <c r="AQ330">
        <v>-7</v>
      </c>
      <c r="AR330">
        <v>-2</v>
      </c>
      <c r="AS330">
        <v>-5</v>
      </c>
      <c r="AT330">
        <v>0</v>
      </c>
      <c r="AU330">
        <f>SUM(AM330:AT330)</f>
        <v>-19</v>
      </c>
      <c r="AV330">
        <f t="shared" si="140"/>
        <v>-27</v>
      </c>
      <c r="AW330">
        <f t="shared" si="141"/>
        <v>-3</v>
      </c>
      <c r="AX330">
        <f t="shared" si="142"/>
        <v>25</v>
      </c>
      <c r="AY330">
        <f t="shared" si="143"/>
        <v>10</v>
      </c>
      <c r="AZ330">
        <f t="shared" si="144"/>
        <v>7</v>
      </c>
      <c r="BA330">
        <f t="shared" si="145"/>
        <v>2</v>
      </c>
      <c r="BB330">
        <f t="shared" si="146"/>
        <v>5</v>
      </c>
      <c r="BC330">
        <f t="shared" si="147"/>
        <v>0</v>
      </c>
      <c r="BD330">
        <f t="shared" si="148"/>
        <v>19</v>
      </c>
      <c r="BF330" s="13">
        <f>G330+BD330</f>
        <v>487</v>
      </c>
      <c r="BG330" s="145">
        <v>714172.9466666665</v>
      </c>
      <c r="BH330" s="146" t="str">
        <f t="shared" si="149"/>
        <v>0</v>
      </c>
      <c r="BI330" s="147">
        <f>BG330*6</f>
        <v>4285037.68</v>
      </c>
      <c r="BJ330" s="40">
        <f>IF(BH330="","",(6*BH330))</f>
        <v>0</v>
      </c>
      <c r="BK330" s="38" t="str">
        <f t="shared" si="131"/>
        <v>100%</v>
      </c>
      <c r="BL330" s="39" t="str">
        <f>IF(A330="","0%",20%)</f>
        <v>0%</v>
      </c>
      <c r="BM330" s="150">
        <f>BG330+BH330</f>
        <v>714172.9466666665</v>
      </c>
    </row>
    <row r="331" spans="3:62" ht="12.75">
      <c r="C331" s="23" t="s">
        <v>458</v>
      </c>
      <c r="D331" s="24" t="s">
        <v>355</v>
      </c>
      <c r="E331" s="23" t="s">
        <v>355</v>
      </c>
      <c r="F331" s="23" t="s">
        <v>355</v>
      </c>
      <c r="G331" s="23" t="s">
        <v>355</v>
      </c>
      <c r="H331" s="23" t="s">
        <v>355</v>
      </c>
      <c r="I331" s="23" t="s">
        <v>355</v>
      </c>
      <c r="J331" s="23"/>
      <c r="K331" s="23">
        <v>0</v>
      </c>
      <c r="L331" s="23">
        <v>0</v>
      </c>
      <c r="M331" s="23">
        <v>0</v>
      </c>
      <c r="N331" s="23">
        <v>0</v>
      </c>
      <c r="O331" s="23">
        <v>0</v>
      </c>
      <c r="P331" s="23">
        <v>0</v>
      </c>
      <c r="Q331" s="23">
        <v>0</v>
      </c>
      <c r="R331" s="23">
        <v>0</v>
      </c>
      <c r="S331" s="25">
        <v>0</v>
      </c>
      <c r="T331" s="25">
        <v>0</v>
      </c>
      <c r="U331" s="25">
        <v>0</v>
      </c>
      <c r="V331" s="25">
        <v>0</v>
      </c>
      <c r="W331" s="25">
        <v>0</v>
      </c>
      <c r="X331" s="25">
        <v>0</v>
      </c>
      <c r="Y331" s="25">
        <v>0</v>
      </c>
      <c r="Z331" s="25">
        <v>0</v>
      </c>
      <c r="AA331" s="25">
        <v>0</v>
      </c>
      <c r="AB331" s="23"/>
      <c r="AC331" s="23"/>
      <c r="AD331" s="23"/>
      <c r="AE331" s="23"/>
      <c r="AF331" s="23"/>
      <c r="AG331" s="23"/>
      <c r="AH331" s="23"/>
      <c r="AI331" s="23"/>
      <c r="AJ331" s="23"/>
      <c r="AK331" s="23"/>
      <c r="AL331" s="23"/>
      <c r="AM331" s="23"/>
      <c r="AN331" s="23"/>
      <c r="AO331" s="23"/>
      <c r="AP331" s="23"/>
      <c r="AQ331" s="23"/>
      <c r="AR331" s="23"/>
      <c r="AS331" s="23"/>
      <c r="AT331" s="23"/>
      <c r="AU331" s="23"/>
      <c r="AV331" s="23"/>
      <c r="AW331" s="23"/>
      <c r="AX331" s="23"/>
      <c r="AY331" s="23"/>
      <c r="AZ331" s="23"/>
      <c r="BA331" s="23"/>
      <c r="BB331" s="23"/>
      <c r="BC331" s="23"/>
      <c r="BD331" s="23"/>
      <c r="BE331" s="23"/>
      <c r="BF331" s="13"/>
      <c r="BG331" s="145"/>
      <c r="BH331" s="148"/>
      <c r="BI331" s="147"/>
      <c r="BJ331" s="26"/>
    </row>
    <row r="332" spans="1:64" ht="12.75">
      <c r="A332" s="3" t="s">
        <v>413</v>
      </c>
      <c r="B332" s="3" t="s">
        <v>406</v>
      </c>
      <c r="C332" s="3" t="s">
        <v>380</v>
      </c>
      <c r="D332" t="s">
        <v>344</v>
      </c>
      <c r="E332" s="1">
        <f aca="true" t="shared" si="150" ref="E332:E358">SUMIF($A$5:$BI$330,A332,$E$5:$E$330)</f>
        <v>206261</v>
      </c>
      <c r="F332" s="36">
        <v>9.231488855759018</v>
      </c>
      <c r="G332" s="26">
        <f aca="true" t="shared" si="151" ref="G332:G358">SUMIF($A$5:$BI$330,A332,$G$5:$G$330)</f>
        <v>1492</v>
      </c>
      <c r="H332" s="26">
        <f aca="true" t="shared" si="152" ref="H332:H358">SUMIF($A$5:$BI$330,A332,$H$5:$H$330)</f>
        <v>1876</v>
      </c>
      <c r="I332">
        <f aca="true" t="shared" si="153" ref="I332:I358">SUMIF($A$5:$BI$330,A332,$I$5:$I$330)</f>
        <v>820</v>
      </c>
      <c r="K332" s="12">
        <f>S332/$AA$332</f>
        <v>0.026859173571348923</v>
      </c>
      <c r="L332" s="12">
        <f aca="true" t="shared" si="154" ref="L332:Q332">T332/$AA$332</f>
        <v>0.10613252141703958</v>
      </c>
      <c r="M332" s="12">
        <f t="shared" si="154"/>
        <v>0.2244437872404381</v>
      </c>
      <c r="N332" s="12">
        <f t="shared" si="154"/>
        <v>0.19797731999747892</v>
      </c>
      <c r="O332" s="12">
        <f t="shared" si="154"/>
        <v>0.15758189866237438</v>
      </c>
      <c r="P332" s="12">
        <f t="shared" si="154"/>
        <v>0.1259666151138606</v>
      </c>
      <c r="Q332" s="12">
        <f t="shared" si="154"/>
        <v>0.13659877533804257</v>
      </c>
      <c r="R332" s="12">
        <f>Z332/$AA$332</f>
        <v>0.02443990865941695</v>
      </c>
      <c r="S332" s="1">
        <f aca="true" t="shared" si="155" ref="S332:S358">SUMIF($A$5:$BI$330,A332,$S$5:$S$330)</f>
        <v>5540</v>
      </c>
      <c r="T332" s="1">
        <f aca="true" t="shared" si="156" ref="T332:T358">SUMIF($A$5:$BI$330,A332,$T$5:$T$330)</f>
        <v>21891</v>
      </c>
      <c r="U332" s="1">
        <f aca="true" t="shared" si="157" ref="U332:U358">SUMIF($A$5:$BI$330,A332,$U$5:$U$330)</f>
        <v>46294</v>
      </c>
      <c r="V332" s="1">
        <f aca="true" t="shared" si="158" ref="V332:V358">SUMIF($A$5:$BI$330,A332,$V$5:$V$330)</f>
        <v>40835</v>
      </c>
      <c r="W332" s="1">
        <f aca="true" t="shared" si="159" ref="W332:W358">SUMIF($A$5:$BI$330,A332,$W$5:$W$330)</f>
        <v>32503</v>
      </c>
      <c r="X332" s="1">
        <f aca="true" t="shared" si="160" ref="X332:X358">SUMIF($A$5:$BI$330,A332,$X$5:$X$330)</f>
        <v>25982</v>
      </c>
      <c r="Y332" s="1">
        <f aca="true" t="shared" si="161" ref="Y332:Y358">SUMIF($A$5:$BI$330,A332,$Y$5:$Y$330)</f>
        <v>28175</v>
      </c>
      <c r="Z332" s="1">
        <f aca="true" t="shared" si="162" ref="Z332:Z358">SUMIF($A$5:$BI$330,A332,$Z$5:$Z$330)</f>
        <v>5041</v>
      </c>
      <c r="AA332" s="1">
        <f aca="true" t="shared" si="163" ref="AA332:AA358">SUMIF($A$5:$BI$330,A332,$AA$5:$AA$330)</f>
        <v>206261</v>
      </c>
      <c r="AC332" s="1">
        <f aca="true" t="shared" si="164" ref="AC332:AC358">SUMIF($A$5:$BI$330,A332,$AC$5:$AC$330)</f>
        <v>142</v>
      </c>
      <c r="AD332" s="1">
        <f aca="true" t="shared" si="165" ref="AD332:AD358">SUMIF($A$5:$BI$330,A332,$AD$5:$AD$330)</f>
        <v>188</v>
      </c>
      <c r="AE332" s="1">
        <f aca="true" t="shared" si="166" ref="AE332:AE358">SUMIF($A$5:$BI$330,A332,$AE$5:$AE$330)</f>
        <v>416</v>
      </c>
      <c r="AF332" s="1">
        <f aca="true" t="shared" si="167" ref="AF332:AF358">SUMIF($A$5:$BI$330,A332,$AF$5:$AF$330)</f>
        <v>338</v>
      </c>
      <c r="AG332" s="1">
        <f aca="true" t="shared" si="168" ref="AG332:AG358">SUMIF($A$5:$BI$330,A332,$AG$5:$AG$330)</f>
        <v>112</v>
      </c>
      <c r="AH332" s="1">
        <f aca="true" t="shared" si="169" ref="AH332:AH358">SUMIF($A$5:$BI$330,A332,$AH$5:$AH$330)</f>
        <v>138</v>
      </c>
      <c r="AI332" s="1">
        <f aca="true" t="shared" si="170" ref="AI332:AI358">SUMIF($A$5:$BI$330,A332,$AI$5:$AI$330)</f>
        <v>119</v>
      </c>
      <c r="AJ332" s="1">
        <f aca="true" t="shared" si="171" ref="AJ332:AJ358">SUMIF($A$5:$BI$330,A332,$AJ$5:$AJ$330)</f>
        <v>39</v>
      </c>
      <c r="AK332" s="1">
        <f aca="true" t="shared" si="172" ref="AK332:AK358">SUMIF($A$5:$BI$330,A332,$AK$5:$AK$330)</f>
        <v>1492</v>
      </c>
      <c r="AL332" s="6"/>
      <c r="AV332">
        <f aca="true" t="shared" si="173" ref="AV332:AV358">SUMIF($A$5:$BI$330,A332,$AV$5:$AV$330)</f>
        <v>-35</v>
      </c>
      <c r="AW332">
        <f aca="true" t="shared" si="174" ref="AW332:AW358">SUMIF($A$5:$BI$330,A332,$AW$5:$AW$330)</f>
        <v>42</v>
      </c>
      <c r="AX332">
        <f aca="true" t="shared" si="175" ref="AX332:AX358">SUMIF($A$5:$BI$330,A332,$AX$5:$AX$330)</f>
        <v>-68</v>
      </c>
      <c r="AY332">
        <f aca="true" t="shared" si="176" ref="AY332:AY358">SUMIF($A$5:$BI$330,A332,$AY$5:$AY$330)</f>
        <v>-19</v>
      </c>
      <c r="AZ332">
        <f aca="true" t="shared" si="177" ref="AZ332:AZ358">SUMIF($A$5:$BI$330,A332,$AZ$5:$AZ$330)</f>
        <v>-25</v>
      </c>
      <c r="BA332">
        <f aca="true" t="shared" si="178" ref="BA332:BA358">SUMIF($A$5:$BI$330,A332,$BA$5:$BA$330)</f>
        <v>-26</v>
      </c>
      <c r="BB332">
        <f aca="true" t="shared" si="179" ref="BB332:BB358">SUMIF($A$5:$BI$330,A332,$BB$5:$BB$330)</f>
        <v>12</v>
      </c>
      <c r="BC332">
        <f aca="true" t="shared" si="180" ref="BC332:BC358">SUMIF($A$5:$BI$330,A332,$BC$5:$BC$330)</f>
        <v>4</v>
      </c>
      <c r="BD332">
        <f aca="true" t="shared" si="181" ref="BD332:BD358">SUMIF($A$5:$BI$330,A332,$BD$5:$BD$330)</f>
        <v>-115</v>
      </c>
      <c r="BF332" s="13">
        <f aca="true" t="shared" si="182" ref="BF331:BF358">G332+BD332</f>
        <v>1377</v>
      </c>
      <c r="BG332" s="147">
        <v>0</v>
      </c>
      <c r="BH332" s="147">
        <v>417661.64400000003</v>
      </c>
      <c r="BI332" s="147">
        <v>0</v>
      </c>
      <c r="BJ332" s="26">
        <f>BH332*6</f>
        <v>2505969.864</v>
      </c>
      <c r="BK332" s="38">
        <v>0</v>
      </c>
      <c r="BL332" s="38">
        <v>0.2</v>
      </c>
    </row>
    <row r="333" spans="1:64" ht="12.75">
      <c r="A333" s="3" t="s">
        <v>428</v>
      </c>
      <c r="B333" s="3" t="s">
        <v>415</v>
      </c>
      <c r="C333" s="3" t="s">
        <v>374</v>
      </c>
      <c r="D333" t="s">
        <v>339</v>
      </c>
      <c r="E333" s="1">
        <f t="shared" si="150"/>
        <v>259889</v>
      </c>
      <c r="F333" s="36">
        <v>7.427687783608386</v>
      </c>
      <c r="G333" s="26">
        <f t="shared" si="151"/>
        <v>2585</v>
      </c>
      <c r="H333" s="26">
        <f t="shared" si="152"/>
        <v>2358</v>
      </c>
      <c r="I333">
        <f t="shared" si="153"/>
        <v>1160</v>
      </c>
      <c r="K333" s="12">
        <f>S333/$AA$333</f>
        <v>0.14172204287214926</v>
      </c>
      <c r="L333" s="12">
        <f aca="true" t="shared" si="183" ref="L333:R333">T333/$AA$333</f>
        <v>0.21811234796393844</v>
      </c>
      <c r="M333" s="12">
        <f t="shared" si="183"/>
        <v>0.2653363551362312</v>
      </c>
      <c r="N333" s="12">
        <f t="shared" si="183"/>
        <v>0.16083789617875324</v>
      </c>
      <c r="O333" s="12">
        <f t="shared" si="183"/>
        <v>0.1141141025591695</v>
      </c>
      <c r="P333" s="12">
        <f t="shared" si="183"/>
        <v>0.06064896936769159</v>
      </c>
      <c r="Q333" s="12">
        <f t="shared" si="183"/>
        <v>0.035199642924479295</v>
      </c>
      <c r="R333" s="12">
        <f t="shared" si="183"/>
        <v>0.004028642997587432</v>
      </c>
      <c r="S333" s="1">
        <f t="shared" si="155"/>
        <v>36832</v>
      </c>
      <c r="T333" s="1">
        <f t="shared" si="156"/>
        <v>56685</v>
      </c>
      <c r="U333" s="1">
        <f t="shared" si="157"/>
        <v>68958</v>
      </c>
      <c r="V333" s="1">
        <f t="shared" si="158"/>
        <v>41800</v>
      </c>
      <c r="W333" s="1">
        <f t="shared" si="159"/>
        <v>29657</v>
      </c>
      <c r="X333" s="1">
        <f t="shared" si="160"/>
        <v>15762</v>
      </c>
      <c r="Y333" s="1">
        <f t="shared" si="161"/>
        <v>9148</v>
      </c>
      <c r="Z333" s="1">
        <f t="shared" si="162"/>
        <v>1047</v>
      </c>
      <c r="AA333" s="1">
        <f t="shared" si="163"/>
        <v>259889</v>
      </c>
      <c r="AC333" s="1">
        <f t="shared" si="164"/>
        <v>304</v>
      </c>
      <c r="AD333" s="1">
        <f t="shared" si="165"/>
        <v>738</v>
      </c>
      <c r="AE333" s="1">
        <f t="shared" si="166"/>
        <v>551</v>
      </c>
      <c r="AF333" s="1">
        <f t="shared" si="167"/>
        <v>452</v>
      </c>
      <c r="AG333" s="1">
        <f t="shared" si="168"/>
        <v>256</v>
      </c>
      <c r="AH333" s="1">
        <f t="shared" si="169"/>
        <v>178</v>
      </c>
      <c r="AI333" s="1">
        <f t="shared" si="170"/>
        <v>85</v>
      </c>
      <c r="AJ333" s="1">
        <f t="shared" si="171"/>
        <v>21</v>
      </c>
      <c r="AK333" s="1">
        <f t="shared" si="172"/>
        <v>2585</v>
      </c>
      <c r="AL333" s="6"/>
      <c r="AV333">
        <f t="shared" si="173"/>
        <v>62</v>
      </c>
      <c r="AW333">
        <f t="shared" si="174"/>
        <v>113</v>
      </c>
      <c r="AX333">
        <f t="shared" si="175"/>
        <v>40</v>
      </c>
      <c r="AY333">
        <f t="shared" si="176"/>
        <v>61</v>
      </c>
      <c r="AZ333">
        <f t="shared" si="177"/>
        <v>30</v>
      </c>
      <c r="BA333">
        <f t="shared" si="178"/>
        <v>2</v>
      </c>
      <c r="BB333">
        <f t="shared" si="179"/>
        <v>16</v>
      </c>
      <c r="BC333">
        <f t="shared" si="180"/>
        <v>-11</v>
      </c>
      <c r="BD333">
        <f t="shared" si="181"/>
        <v>313</v>
      </c>
      <c r="BF333" s="13">
        <f t="shared" si="182"/>
        <v>2898</v>
      </c>
      <c r="BG333" s="147">
        <v>0</v>
      </c>
      <c r="BH333" s="147">
        <v>789300.2306666668</v>
      </c>
      <c r="BI333" s="147">
        <v>0</v>
      </c>
      <c r="BJ333" s="26">
        <f aca="true" t="shared" si="184" ref="BJ333:BJ358">BH333*6</f>
        <v>4735801.384000001</v>
      </c>
      <c r="BK333" s="38">
        <v>0</v>
      </c>
      <c r="BL333" s="38">
        <v>0.2</v>
      </c>
    </row>
    <row r="334" spans="1:64" ht="12.75">
      <c r="A334" s="3" t="s">
        <v>407</v>
      </c>
      <c r="B334" s="3" t="s">
        <v>408</v>
      </c>
      <c r="C334" s="3" t="s">
        <v>400</v>
      </c>
      <c r="D334" t="s">
        <v>343</v>
      </c>
      <c r="E334" s="1">
        <f t="shared" si="150"/>
        <v>237579</v>
      </c>
      <c r="F334" s="36">
        <v>5.3092494299731525</v>
      </c>
      <c r="G334" s="26">
        <f t="shared" si="151"/>
        <v>713</v>
      </c>
      <c r="H334" s="26">
        <f t="shared" si="152"/>
        <v>4483</v>
      </c>
      <c r="I334">
        <f t="shared" si="153"/>
        <v>320</v>
      </c>
      <c r="K334" s="12">
        <f>S334/$AA$334</f>
        <v>0.38661666224708413</v>
      </c>
      <c r="L334" s="12">
        <f aca="true" t="shared" si="185" ref="L334:R334">T334/$AA$334</f>
        <v>0.1907828553870502</v>
      </c>
      <c r="M334" s="12">
        <f t="shared" si="185"/>
        <v>0.16664772559864297</v>
      </c>
      <c r="N334" s="12">
        <f t="shared" si="185"/>
        <v>0.12465748235323829</v>
      </c>
      <c r="O334" s="12">
        <f t="shared" si="185"/>
        <v>0.07666502510743795</v>
      </c>
      <c r="P334" s="12">
        <f t="shared" si="185"/>
        <v>0.03512094924214682</v>
      </c>
      <c r="Q334" s="12">
        <f t="shared" si="185"/>
        <v>0.017787767437357677</v>
      </c>
      <c r="R334" s="12">
        <f t="shared" si="185"/>
        <v>0.0017215326270419524</v>
      </c>
      <c r="S334" s="1">
        <f t="shared" si="155"/>
        <v>91852</v>
      </c>
      <c r="T334" s="1">
        <f t="shared" si="156"/>
        <v>45326</v>
      </c>
      <c r="U334" s="1">
        <f t="shared" si="157"/>
        <v>39592</v>
      </c>
      <c r="V334" s="1">
        <f t="shared" si="158"/>
        <v>29616</v>
      </c>
      <c r="W334" s="1">
        <f t="shared" si="159"/>
        <v>18214</v>
      </c>
      <c r="X334" s="1">
        <f t="shared" si="160"/>
        <v>8344</v>
      </c>
      <c r="Y334" s="1">
        <f t="shared" si="161"/>
        <v>4226</v>
      </c>
      <c r="Z334" s="1">
        <f t="shared" si="162"/>
        <v>409</v>
      </c>
      <c r="AA334" s="1">
        <f t="shared" si="163"/>
        <v>237579</v>
      </c>
      <c r="AC334" s="1">
        <f t="shared" si="164"/>
        <v>233</v>
      </c>
      <c r="AD334" s="1">
        <f t="shared" si="165"/>
        <v>193</v>
      </c>
      <c r="AE334" s="1">
        <f t="shared" si="166"/>
        <v>160</v>
      </c>
      <c r="AF334" s="1">
        <f t="shared" si="167"/>
        <v>45</v>
      </c>
      <c r="AG334" s="1">
        <f t="shared" si="168"/>
        <v>73</v>
      </c>
      <c r="AH334" s="1">
        <f t="shared" si="169"/>
        <v>26</v>
      </c>
      <c r="AI334" s="1">
        <f t="shared" si="170"/>
        <v>-20</v>
      </c>
      <c r="AJ334" s="1">
        <f t="shared" si="171"/>
        <v>3</v>
      </c>
      <c r="AK334" s="1">
        <f t="shared" si="172"/>
        <v>713</v>
      </c>
      <c r="AL334" s="6"/>
      <c r="AV334">
        <f t="shared" si="173"/>
        <v>64</v>
      </c>
      <c r="AW334">
        <f t="shared" si="174"/>
        <v>-51</v>
      </c>
      <c r="AX334">
        <f t="shared" si="175"/>
        <v>-50</v>
      </c>
      <c r="AY334">
        <f t="shared" si="176"/>
        <v>-14</v>
      </c>
      <c r="AZ334">
        <f t="shared" si="177"/>
        <v>3</v>
      </c>
      <c r="BA334">
        <f t="shared" si="178"/>
        <v>-9</v>
      </c>
      <c r="BB334">
        <f t="shared" si="179"/>
        <v>-9</v>
      </c>
      <c r="BC334">
        <f t="shared" si="180"/>
        <v>3</v>
      </c>
      <c r="BD334">
        <f t="shared" si="181"/>
        <v>-63</v>
      </c>
      <c r="BF334" s="13">
        <f t="shared" si="182"/>
        <v>650</v>
      </c>
      <c r="BG334" s="147">
        <v>0</v>
      </c>
      <c r="BH334" s="147">
        <v>149199.14</v>
      </c>
      <c r="BI334" s="147">
        <v>0</v>
      </c>
      <c r="BJ334" s="26">
        <f t="shared" si="184"/>
        <v>895194.8400000001</v>
      </c>
      <c r="BK334" s="38">
        <v>0</v>
      </c>
      <c r="BL334" s="38">
        <v>0.2</v>
      </c>
    </row>
    <row r="335" spans="1:64" ht="12.75">
      <c r="A335" s="3" t="s">
        <v>409</v>
      </c>
      <c r="B335" s="3" t="s">
        <v>410</v>
      </c>
      <c r="C335" s="3" t="s">
        <v>396</v>
      </c>
      <c r="D335" t="s">
        <v>340</v>
      </c>
      <c r="E335" s="1">
        <f t="shared" si="150"/>
        <v>343669</v>
      </c>
      <c r="F335" s="36">
        <v>5.655421981248483</v>
      </c>
      <c r="G335" s="26">
        <f t="shared" si="151"/>
        <v>1668</v>
      </c>
      <c r="H335" s="26">
        <f t="shared" si="152"/>
        <v>4999</v>
      </c>
      <c r="I335">
        <f t="shared" si="153"/>
        <v>480</v>
      </c>
      <c r="K335" s="12">
        <f>S335/$AA$335</f>
        <v>0.38263852718749725</v>
      </c>
      <c r="L335" s="12">
        <f aca="true" t="shared" si="186" ref="L335:R335">T335/$AA$335</f>
        <v>0.22415463716541206</v>
      </c>
      <c r="M335" s="12">
        <f t="shared" si="186"/>
        <v>0.1659969330955076</v>
      </c>
      <c r="N335" s="12">
        <f t="shared" si="186"/>
        <v>0.10896531255364901</v>
      </c>
      <c r="O335" s="12">
        <f t="shared" si="186"/>
        <v>0.06468142311351911</v>
      </c>
      <c r="P335" s="12">
        <f t="shared" si="186"/>
        <v>0.032467286837043786</v>
      </c>
      <c r="Q335" s="12">
        <f t="shared" si="186"/>
        <v>0.019611894002659537</v>
      </c>
      <c r="R335" s="12">
        <f t="shared" si="186"/>
        <v>0.0014839860447116266</v>
      </c>
      <c r="S335" s="1">
        <f t="shared" si="155"/>
        <v>131501</v>
      </c>
      <c r="T335" s="1">
        <f t="shared" si="156"/>
        <v>77035</v>
      </c>
      <c r="U335" s="1">
        <f t="shared" si="157"/>
        <v>57048</v>
      </c>
      <c r="V335" s="1">
        <f t="shared" si="158"/>
        <v>37448</v>
      </c>
      <c r="W335" s="1">
        <f t="shared" si="159"/>
        <v>22229</v>
      </c>
      <c r="X335" s="1">
        <f t="shared" si="160"/>
        <v>11158</v>
      </c>
      <c r="Y335" s="1">
        <f t="shared" si="161"/>
        <v>6740</v>
      </c>
      <c r="Z335" s="1">
        <f t="shared" si="162"/>
        <v>510</v>
      </c>
      <c r="AA335" s="1">
        <f t="shared" si="163"/>
        <v>343669</v>
      </c>
      <c r="AC335" s="1">
        <f t="shared" si="164"/>
        <v>505</v>
      </c>
      <c r="AD335" s="1">
        <f t="shared" si="165"/>
        <v>486</v>
      </c>
      <c r="AE335" s="1">
        <f t="shared" si="166"/>
        <v>327</v>
      </c>
      <c r="AF335" s="1">
        <f t="shared" si="167"/>
        <v>222</v>
      </c>
      <c r="AG335" s="1">
        <f t="shared" si="168"/>
        <v>57</v>
      </c>
      <c r="AH335" s="1">
        <f t="shared" si="169"/>
        <v>60</v>
      </c>
      <c r="AI335" s="1">
        <f t="shared" si="170"/>
        <v>13</v>
      </c>
      <c r="AJ335" s="1">
        <f t="shared" si="171"/>
        <v>-2</v>
      </c>
      <c r="AK335" s="1">
        <f t="shared" si="172"/>
        <v>1668</v>
      </c>
      <c r="AL335" s="6"/>
      <c r="AV335">
        <f t="shared" si="173"/>
        <v>-70</v>
      </c>
      <c r="AW335">
        <f t="shared" si="174"/>
        <v>18</v>
      </c>
      <c r="AX335">
        <f t="shared" si="175"/>
        <v>-43</v>
      </c>
      <c r="AY335">
        <f t="shared" si="176"/>
        <v>-11</v>
      </c>
      <c r="AZ335">
        <f t="shared" si="177"/>
        <v>-8</v>
      </c>
      <c r="BA335">
        <f t="shared" si="178"/>
        <v>21</v>
      </c>
      <c r="BB335">
        <f t="shared" si="179"/>
        <v>-2</v>
      </c>
      <c r="BC335">
        <f t="shared" si="180"/>
        <v>-1</v>
      </c>
      <c r="BD335">
        <f t="shared" si="181"/>
        <v>-96</v>
      </c>
      <c r="BF335" s="13">
        <f t="shared" si="182"/>
        <v>1572</v>
      </c>
      <c r="BG335" s="147">
        <v>0</v>
      </c>
      <c r="BH335" s="147">
        <v>385071.3066666667</v>
      </c>
      <c r="BI335" s="147">
        <v>0</v>
      </c>
      <c r="BJ335" s="26">
        <f t="shared" si="184"/>
        <v>2310427.8400000003</v>
      </c>
      <c r="BK335" s="38">
        <v>0</v>
      </c>
      <c r="BL335" s="38">
        <v>0.2</v>
      </c>
    </row>
    <row r="336" spans="1:64" ht="12.75">
      <c r="A336" s="3" t="s">
        <v>436</v>
      </c>
      <c r="B336" s="3" t="s">
        <v>420</v>
      </c>
      <c r="C336" s="3" t="s">
        <v>393</v>
      </c>
      <c r="D336" t="s">
        <v>345</v>
      </c>
      <c r="E336" s="1">
        <f t="shared" si="150"/>
        <v>345415</v>
      </c>
      <c r="F336" s="36">
        <v>9.205355141116609</v>
      </c>
      <c r="G336" s="26">
        <f t="shared" si="151"/>
        <v>2393</v>
      </c>
      <c r="H336" s="26">
        <f t="shared" si="152"/>
        <v>3381</v>
      </c>
      <c r="I336">
        <f t="shared" si="153"/>
        <v>620</v>
      </c>
      <c r="K336" s="12">
        <f>S336/$AA$336</f>
        <v>0.1588321294674522</v>
      </c>
      <c r="L336" s="12">
        <f aca="true" t="shared" si="187" ref="L336:R336">T336/$AA$336</f>
        <v>0.23010870981283385</v>
      </c>
      <c r="M336" s="12">
        <f t="shared" si="187"/>
        <v>0.2155899425328952</v>
      </c>
      <c r="N336" s="12">
        <f t="shared" si="187"/>
        <v>0.1750503018108652</v>
      </c>
      <c r="O336" s="12">
        <f t="shared" si="187"/>
        <v>0.12020323379123662</v>
      </c>
      <c r="P336" s="12">
        <f t="shared" si="187"/>
        <v>0.061630212932269876</v>
      </c>
      <c r="Q336" s="12">
        <f t="shared" si="187"/>
        <v>0.036098606024637034</v>
      </c>
      <c r="R336" s="12">
        <f t="shared" si="187"/>
        <v>0.0024868636278100255</v>
      </c>
      <c r="S336" s="1">
        <f t="shared" si="155"/>
        <v>54863</v>
      </c>
      <c r="T336" s="1">
        <f t="shared" si="156"/>
        <v>79483</v>
      </c>
      <c r="U336" s="1">
        <f t="shared" si="157"/>
        <v>74468</v>
      </c>
      <c r="V336" s="1">
        <f t="shared" si="158"/>
        <v>60465</v>
      </c>
      <c r="W336" s="1">
        <f t="shared" si="159"/>
        <v>41520</v>
      </c>
      <c r="X336" s="1">
        <f t="shared" si="160"/>
        <v>21288</v>
      </c>
      <c r="Y336" s="1">
        <f t="shared" si="161"/>
        <v>12469</v>
      </c>
      <c r="Z336" s="1">
        <f t="shared" si="162"/>
        <v>859</v>
      </c>
      <c r="AA336" s="1">
        <f t="shared" si="163"/>
        <v>345415</v>
      </c>
      <c r="AC336" s="1">
        <f t="shared" si="164"/>
        <v>544</v>
      </c>
      <c r="AD336" s="1">
        <f t="shared" si="165"/>
        <v>577</v>
      </c>
      <c r="AE336" s="1">
        <f t="shared" si="166"/>
        <v>412</v>
      </c>
      <c r="AF336" s="1">
        <f t="shared" si="167"/>
        <v>396</v>
      </c>
      <c r="AG336" s="1">
        <f t="shared" si="168"/>
        <v>316</v>
      </c>
      <c r="AH336" s="1">
        <f t="shared" si="169"/>
        <v>107</v>
      </c>
      <c r="AI336" s="1">
        <f t="shared" si="170"/>
        <v>23</v>
      </c>
      <c r="AJ336" s="1">
        <f t="shared" si="171"/>
        <v>18</v>
      </c>
      <c r="AK336" s="1">
        <f t="shared" si="172"/>
        <v>2393</v>
      </c>
      <c r="AL336" s="6"/>
      <c r="AV336">
        <f t="shared" si="173"/>
        <v>17</v>
      </c>
      <c r="AW336">
        <f t="shared" si="174"/>
        <v>18</v>
      </c>
      <c r="AX336">
        <f t="shared" si="175"/>
        <v>8</v>
      </c>
      <c r="AY336">
        <f t="shared" si="176"/>
        <v>-11</v>
      </c>
      <c r="AZ336">
        <f t="shared" si="177"/>
        <v>10</v>
      </c>
      <c r="BA336">
        <f t="shared" si="178"/>
        <v>-3</v>
      </c>
      <c r="BB336">
        <f t="shared" si="179"/>
        <v>-7</v>
      </c>
      <c r="BC336">
        <f t="shared" si="180"/>
        <v>-3</v>
      </c>
      <c r="BD336">
        <f t="shared" si="181"/>
        <v>29</v>
      </c>
      <c r="BF336" s="13">
        <f t="shared" si="182"/>
        <v>2422</v>
      </c>
      <c r="BG336" s="147">
        <v>0</v>
      </c>
      <c r="BH336" s="147">
        <v>633384.7306666666</v>
      </c>
      <c r="BI336" s="147">
        <v>0</v>
      </c>
      <c r="BJ336" s="26">
        <f t="shared" si="184"/>
        <v>3800308.3839999996</v>
      </c>
      <c r="BK336" s="38">
        <v>0</v>
      </c>
      <c r="BL336" s="38">
        <v>0.2</v>
      </c>
    </row>
    <row r="337" spans="1:64" ht="12.75">
      <c r="A337" s="3" t="s">
        <v>432</v>
      </c>
      <c r="B337" s="3" t="s">
        <v>420</v>
      </c>
      <c r="C337" s="3" t="s">
        <v>388</v>
      </c>
      <c r="D337" t="s">
        <v>345</v>
      </c>
      <c r="E337" s="1">
        <f t="shared" si="150"/>
        <v>193166</v>
      </c>
      <c r="F337" s="36">
        <v>10.329126006272942</v>
      </c>
      <c r="G337" s="26">
        <f t="shared" si="151"/>
        <v>969</v>
      </c>
      <c r="H337" s="26">
        <f t="shared" si="152"/>
        <v>1798</v>
      </c>
      <c r="I337">
        <f t="shared" si="153"/>
        <v>400</v>
      </c>
      <c r="K337" s="12">
        <f>S337/$AA$337</f>
        <v>0.10601244525434082</v>
      </c>
      <c r="L337" s="12">
        <f aca="true" t="shared" si="188" ref="L337:R337">T337/$AA$337</f>
        <v>0.16440781503991386</v>
      </c>
      <c r="M337" s="12">
        <f t="shared" si="188"/>
        <v>0.2337626704492509</v>
      </c>
      <c r="N337" s="12">
        <f t="shared" si="188"/>
        <v>0.2070809562759492</v>
      </c>
      <c r="O337" s="12">
        <f t="shared" si="188"/>
        <v>0.1610376567304805</v>
      </c>
      <c r="P337" s="12">
        <f t="shared" si="188"/>
        <v>0.08177940217222493</v>
      </c>
      <c r="Q337" s="12">
        <f t="shared" si="188"/>
        <v>0.042258989677272395</v>
      </c>
      <c r="R337" s="12">
        <f t="shared" si="188"/>
        <v>0.0036600644005673876</v>
      </c>
      <c r="S337" s="1">
        <f t="shared" si="155"/>
        <v>20478</v>
      </c>
      <c r="T337" s="1">
        <f t="shared" si="156"/>
        <v>31758</v>
      </c>
      <c r="U337" s="1">
        <f t="shared" si="157"/>
        <v>45155</v>
      </c>
      <c r="V337" s="1">
        <f t="shared" si="158"/>
        <v>40001</v>
      </c>
      <c r="W337" s="1">
        <f t="shared" si="159"/>
        <v>31107</v>
      </c>
      <c r="X337" s="1">
        <f t="shared" si="160"/>
        <v>15797</v>
      </c>
      <c r="Y337" s="1">
        <f t="shared" si="161"/>
        <v>8163</v>
      </c>
      <c r="Z337" s="1">
        <f t="shared" si="162"/>
        <v>707</v>
      </c>
      <c r="AA337" s="1">
        <f t="shared" si="163"/>
        <v>193166</v>
      </c>
      <c r="AC337" s="1">
        <f t="shared" si="164"/>
        <v>150</v>
      </c>
      <c r="AD337" s="1">
        <f t="shared" si="165"/>
        <v>206</v>
      </c>
      <c r="AE337" s="1">
        <f t="shared" si="166"/>
        <v>198</v>
      </c>
      <c r="AF337" s="1">
        <f t="shared" si="167"/>
        <v>172</v>
      </c>
      <c r="AG337" s="1">
        <f t="shared" si="168"/>
        <v>104</v>
      </c>
      <c r="AH337" s="1">
        <f t="shared" si="169"/>
        <v>103</v>
      </c>
      <c r="AI337" s="1">
        <f t="shared" si="170"/>
        <v>35</v>
      </c>
      <c r="AJ337" s="1">
        <f t="shared" si="171"/>
        <v>1</v>
      </c>
      <c r="AK337" s="1">
        <f t="shared" si="172"/>
        <v>969</v>
      </c>
      <c r="AL337" s="6"/>
      <c r="AV337">
        <f t="shared" si="173"/>
        <v>-13</v>
      </c>
      <c r="AW337">
        <f t="shared" si="174"/>
        <v>-54</v>
      </c>
      <c r="AX337">
        <f t="shared" si="175"/>
        <v>-24</v>
      </c>
      <c r="AY337">
        <f t="shared" si="176"/>
        <v>-21</v>
      </c>
      <c r="AZ337">
        <f t="shared" si="177"/>
        <v>-27</v>
      </c>
      <c r="BA337">
        <f t="shared" si="178"/>
        <v>12</v>
      </c>
      <c r="BB337">
        <f t="shared" si="179"/>
        <v>5</v>
      </c>
      <c r="BC337">
        <f t="shared" si="180"/>
        <v>-1</v>
      </c>
      <c r="BD337">
        <f t="shared" si="181"/>
        <v>-123</v>
      </c>
      <c r="BF337" s="13">
        <f t="shared" si="182"/>
        <v>846</v>
      </c>
      <c r="BG337" s="147">
        <v>0</v>
      </c>
      <c r="BH337" s="147">
        <v>243388.09333333335</v>
      </c>
      <c r="BI337" s="147">
        <v>0</v>
      </c>
      <c r="BJ337" s="26">
        <f t="shared" si="184"/>
        <v>1460328.56</v>
      </c>
      <c r="BK337" s="38">
        <v>0</v>
      </c>
      <c r="BL337" s="38">
        <v>0.2</v>
      </c>
    </row>
    <row r="338" spans="1:64" ht="12.75">
      <c r="A338" s="3" t="s">
        <v>437</v>
      </c>
      <c r="B338" s="3" t="s">
        <v>406</v>
      </c>
      <c r="C338" s="3" t="s">
        <v>385</v>
      </c>
      <c r="D338" t="s">
        <v>344</v>
      </c>
      <c r="E338" s="1">
        <f t="shared" si="150"/>
        <v>240564</v>
      </c>
      <c r="F338" s="36">
        <v>8.924856732562978</v>
      </c>
      <c r="G338" s="26">
        <f t="shared" si="151"/>
        <v>1079</v>
      </c>
      <c r="H338" s="26">
        <f t="shared" si="152"/>
        <v>2543</v>
      </c>
      <c r="I338">
        <f t="shared" si="153"/>
        <v>350</v>
      </c>
      <c r="K338" s="12">
        <f>S338/$AA$338</f>
        <v>0.1456743319864984</v>
      </c>
      <c r="L338" s="12">
        <f aca="true" t="shared" si="189" ref="L338:R338">T338/$AA$338</f>
        <v>0.18434595367552917</v>
      </c>
      <c r="M338" s="12">
        <f t="shared" si="189"/>
        <v>0.2333807219700371</v>
      </c>
      <c r="N338" s="12">
        <f t="shared" si="189"/>
        <v>0.18812041702000298</v>
      </c>
      <c r="O338" s="12">
        <f t="shared" si="189"/>
        <v>0.1223541344507075</v>
      </c>
      <c r="P338" s="12">
        <f t="shared" si="189"/>
        <v>0.06873015081225786</v>
      </c>
      <c r="Q338" s="12">
        <f t="shared" si="189"/>
        <v>0.05138757253786934</v>
      </c>
      <c r="R338" s="12">
        <f t="shared" si="189"/>
        <v>0.006006717547097654</v>
      </c>
      <c r="S338" s="1">
        <f t="shared" si="155"/>
        <v>35044</v>
      </c>
      <c r="T338" s="1">
        <f t="shared" si="156"/>
        <v>44347</v>
      </c>
      <c r="U338" s="1">
        <f t="shared" si="157"/>
        <v>56143</v>
      </c>
      <c r="V338" s="1">
        <f t="shared" si="158"/>
        <v>45255</v>
      </c>
      <c r="W338" s="1">
        <f t="shared" si="159"/>
        <v>29434</v>
      </c>
      <c r="X338" s="1">
        <f t="shared" si="160"/>
        <v>16534</v>
      </c>
      <c r="Y338" s="1">
        <f t="shared" si="161"/>
        <v>12362</v>
      </c>
      <c r="Z338" s="1">
        <f t="shared" si="162"/>
        <v>1445</v>
      </c>
      <c r="AA338" s="1">
        <f t="shared" si="163"/>
        <v>240564</v>
      </c>
      <c r="AC338" s="1">
        <f t="shared" si="164"/>
        <v>124</v>
      </c>
      <c r="AD338" s="1">
        <f t="shared" si="165"/>
        <v>170</v>
      </c>
      <c r="AE338" s="1">
        <f t="shared" si="166"/>
        <v>337</v>
      </c>
      <c r="AF338" s="1">
        <f t="shared" si="167"/>
        <v>153</v>
      </c>
      <c r="AG338" s="1">
        <f t="shared" si="168"/>
        <v>110</v>
      </c>
      <c r="AH338" s="1">
        <f t="shared" si="169"/>
        <v>100</v>
      </c>
      <c r="AI338" s="1">
        <f t="shared" si="170"/>
        <v>73</v>
      </c>
      <c r="AJ338" s="1">
        <f t="shared" si="171"/>
        <v>12</v>
      </c>
      <c r="AK338" s="1">
        <f t="shared" si="172"/>
        <v>1079</v>
      </c>
      <c r="AL338" s="6"/>
      <c r="AV338">
        <f t="shared" si="173"/>
        <v>139</v>
      </c>
      <c r="AW338">
        <f t="shared" si="174"/>
        <v>16</v>
      </c>
      <c r="AX338">
        <f t="shared" si="175"/>
        <v>3</v>
      </c>
      <c r="AY338">
        <f t="shared" si="176"/>
        <v>19</v>
      </c>
      <c r="AZ338">
        <f t="shared" si="177"/>
        <v>46</v>
      </c>
      <c r="BA338">
        <f t="shared" si="178"/>
        <v>18</v>
      </c>
      <c r="BB338">
        <f t="shared" si="179"/>
        <v>-1</v>
      </c>
      <c r="BC338">
        <f t="shared" si="180"/>
        <v>2</v>
      </c>
      <c r="BD338">
        <f t="shared" si="181"/>
        <v>242</v>
      </c>
      <c r="BF338" s="13">
        <f t="shared" si="182"/>
        <v>1321</v>
      </c>
      <c r="BG338" s="147">
        <v>0</v>
      </c>
      <c r="BH338" s="147">
        <v>375156.68</v>
      </c>
      <c r="BI338" s="147">
        <v>0</v>
      </c>
      <c r="BJ338" s="26">
        <f t="shared" si="184"/>
        <v>2250940.08</v>
      </c>
      <c r="BK338" s="38">
        <v>0</v>
      </c>
      <c r="BL338" s="38">
        <v>0.2</v>
      </c>
    </row>
    <row r="339" spans="1:64" ht="12.75">
      <c r="A339" s="3" t="s">
        <v>418</v>
      </c>
      <c r="B339" s="3" t="s">
        <v>415</v>
      </c>
      <c r="C339" s="3" t="s">
        <v>381</v>
      </c>
      <c r="D339" t="s">
        <v>339</v>
      </c>
      <c r="E339" s="1">
        <f t="shared" si="150"/>
        <v>601962</v>
      </c>
      <c r="F339" s="36">
        <v>8.253758021077429</v>
      </c>
      <c r="G339" s="26">
        <f t="shared" si="151"/>
        <v>3584</v>
      </c>
      <c r="H339" s="26">
        <f t="shared" si="152"/>
        <v>5780</v>
      </c>
      <c r="I339">
        <f t="shared" si="153"/>
        <v>1560</v>
      </c>
      <c r="K339" s="12">
        <f>S339/$AA$339</f>
        <v>0.08603034743056871</v>
      </c>
      <c r="L339" s="12">
        <f aca="true" t="shared" si="190" ref="L339:R339">T339/$AA$339</f>
        <v>0.1836179027912061</v>
      </c>
      <c r="M339" s="12">
        <f t="shared" si="190"/>
        <v>0.29767161382279944</v>
      </c>
      <c r="N339" s="12">
        <f t="shared" si="190"/>
        <v>0.1948594761795595</v>
      </c>
      <c r="O339" s="12">
        <f t="shared" si="190"/>
        <v>0.1188148089082035</v>
      </c>
      <c r="P339" s="12">
        <f t="shared" si="190"/>
        <v>0.06796608423787548</v>
      </c>
      <c r="Q339" s="12">
        <f t="shared" si="190"/>
        <v>0.0456640120140474</v>
      </c>
      <c r="R339" s="12">
        <f t="shared" si="190"/>
        <v>0.0053757546157398636</v>
      </c>
      <c r="S339" s="1">
        <f t="shared" si="155"/>
        <v>51787</v>
      </c>
      <c r="T339" s="1">
        <f t="shared" si="156"/>
        <v>110531</v>
      </c>
      <c r="U339" s="1">
        <f t="shared" si="157"/>
        <v>179187</v>
      </c>
      <c r="V339" s="1">
        <f t="shared" si="158"/>
        <v>117298</v>
      </c>
      <c r="W339" s="1">
        <f t="shared" si="159"/>
        <v>71522</v>
      </c>
      <c r="X339" s="1">
        <f t="shared" si="160"/>
        <v>40913</v>
      </c>
      <c r="Y339" s="1">
        <f t="shared" si="161"/>
        <v>27488</v>
      </c>
      <c r="Z339" s="1">
        <f t="shared" si="162"/>
        <v>3236</v>
      </c>
      <c r="AA339" s="1">
        <f t="shared" si="163"/>
        <v>601962</v>
      </c>
      <c r="AC339" s="1">
        <f t="shared" si="164"/>
        <v>441</v>
      </c>
      <c r="AD339" s="1">
        <f t="shared" si="165"/>
        <v>1061</v>
      </c>
      <c r="AE339" s="1">
        <f t="shared" si="166"/>
        <v>636</v>
      </c>
      <c r="AF339" s="1">
        <f t="shared" si="167"/>
        <v>569</v>
      </c>
      <c r="AG339" s="1">
        <f t="shared" si="168"/>
        <v>466</v>
      </c>
      <c r="AH339" s="1">
        <f t="shared" si="169"/>
        <v>335</v>
      </c>
      <c r="AI339" s="1">
        <f t="shared" si="170"/>
        <v>29</v>
      </c>
      <c r="AJ339" s="1">
        <f t="shared" si="171"/>
        <v>47</v>
      </c>
      <c r="AK339" s="1">
        <f t="shared" si="172"/>
        <v>3584</v>
      </c>
      <c r="AL339" s="6"/>
      <c r="AV339">
        <f t="shared" si="173"/>
        <v>104</v>
      </c>
      <c r="AW339">
        <f t="shared" si="174"/>
        <v>65</v>
      </c>
      <c r="AX339">
        <f t="shared" si="175"/>
        <v>-66</v>
      </c>
      <c r="AY339">
        <f t="shared" si="176"/>
        <v>-5</v>
      </c>
      <c r="AZ339">
        <f t="shared" si="177"/>
        <v>42</v>
      </c>
      <c r="BA339">
        <f t="shared" si="178"/>
        <v>-21</v>
      </c>
      <c r="BB339">
        <f t="shared" si="179"/>
        <v>-13</v>
      </c>
      <c r="BC339">
        <f t="shared" si="180"/>
        <v>2</v>
      </c>
      <c r="BD339">
        <f t="shared" si="181"/>
        <v>108</v>
      </c>
      <c r="BF339" s="13">
        <f t="shared" si="182"/>
        <v>3692</v>
      </c>
      <c r="BG339" s="147">
        <v>0</v>
      </c>
      <c r="BH339" s="147">
        <v>1010012.6133333335</v>
      </c>
      <c r="BI339" s="147">
        <v>0</v>
      </c>
      <c r="BJ339" s="26">
        <f t="shared" si="184"/>
        <v>6060075.680000002</v>
      </c>
      <c r="BK339" s="38">
        <v>0</v>
      </c>
      <c r="BL339" s="38">
        <v>0.2</v>
      </c>
    </row>
    <row r="340" spans="1:64" ht="12.75">
      <c r="A340" s="3" t="s">
        <v>430</v>
      </c>
      <c r="B340" s="3" t="s">
        <v>420</v>
      </c>
      <c r="C340" s="3" t="s">
        <v>386</v>
      </c>
      <c r="D340" t="s">
        <v>345</v>
      </c>
      <c r="E340" s="1">
        <f t="shared" si="150"/>
        <v>267157</v>
      </c>
      <c r="F340" s="36">
        <v>7.521051002176124</v>
      </c>
      <c r="G340" s="26">
        <f t="shared" si="151"/>
        <v>2103</v>
      </c>
      <c r="H340" s="26">
        <f t="shared" si="152"/>
        <v>2790</v>
      </c>
      <c r="I340">
        <f t="shared" si="153"/>
        <v>650</v>
      </c>
      <c r="K340" s="12">
        <f>S340/$AA$340</f>
        <v>0.1788424035305083</v>
      </c>
      <c r="L340" s="12">
        <f aca="true" t="shared" si="191" ref="L340:R340">T340/$AA$340</f>
        <v>0.22044715279779306</v>
      </c>
      <c r="M340" s="12">
        <f t="shared" si="191"/>
        <v>0.2442720946858963</v>
      </c>
      <c r="N340" s="12">
        <f t="shared" si="191"/>
        <v>0.14477254947465348</v>
      </c>
      <c r="O340" s="12">
        <f t="shared" si="191"/>
        <v>0.10500567082277462</v>
      </c>
      <c r="P340" s="12">
        <f t="shared" si="191"/>
        <v>0.05923857507008987</v>
      </c>
      <c r="Q340" s="12">
        <f t="shared" si="191"/>
        <v>0.042795060582354195</v>
      </c>
      <c r="R340" s="12">
        <f t="shared" si="191"/>
        <v>0.004626493035930183</v>
      </c>
      <c r="S340" s="1">
        <f t="shared" si="155"/>
        <v>47779</v>
      </c>
      <c r="T340" s="1">
        <f t="shared" si="156"/>
        <v>58894</v>
      </c>
      <c r="U340" s="1">
        <f t="shared" si="157"/>
        <v>65259</v>
      </c>
      <c r="V340" s="1">
        <f t="shared" si="158"/>
        <v>38677</v>
      </c>
      <c r="W340" s="1">
        <f t="shared" si="159"/>
        <v>28053</v>
      </c>
      <c r="X340" s="1">
        <f t="shared" si="160"/>
        <v>15826</v>
      </c>
      <c r="Y340" s="1">
        <f t="shared" si="161"/>
        <v>11433</v>
      </c>
      <c r="Z340" s="1">
        <f t="shared" si="162"/>
        <v>1236</v>
      </c>
      <c r="AA340" s="1">
        <f t="shared" si="163"/>
        <v>267157</v>
      </c>
      <c r="AC340" s="1">
        <f t="shared" si="164"/>
        <v>517</v>
      </c>
      <c r="AD340" s="1">
        <f t="shared" si="165"/>
        <v>491</v>
      </c>
      <c r="AE340" s="1">
        <f t="shared" si="166"/>
        <v>491</v>
      </c>
      <c r="AF340" s="1">
        <f t="shared" si="167"/>
        <v>306</v>
      </c>
      <c r="AG340" s="1">
        <f t="shared" si="168"/>
        <v>181</v>
      </c>
      <c r="AH340" s="1">
        <f t="shared" si="169"/>
        <v>75</v>
      </c>
      <c r="AI340" s="1">
        <f t="shared" si="170"/>
        <v>23</v>
      </c>
      <c r="AJ340" s="1">
        <f t="shared" si="171"/>
        <v>19</v>
      </c>
      <c r="AK340" s="1">
        <f t="shared" si="172"/>
        <v>2103</v>
      </c>
      <c r="AL340" s="6"/>
      <c r="AV340">
        <f t="shared" si="173"/>
        <v>90</v>
      </c>
      <c r="AW340">
        <f t="shared" si="174"/>
        <v>14</v>
      </c>
      <c r="AX340">
        <f t="shared" si="175"/>
        <v>46</v>
      </c>
      <c r="AY340">
        <f t="shared" si="176"/>
        <v>28</v>
      </c>
      <c r="AZ340">
        <f t="shared" si="177"/>
        <v>-16</v>
      </c>
      <c r="BA340">
        <f t="shared" si="178"/>
        <v>15</v>
      </c>
      <c r="BB340">
        <f t="shared" si="179"/>
        <v>16</v>
      </c>
      <c r="BC340">
        <f t="shared" si="180"/>
        <v>2</v>
      </c>
      <c r="BD340">
        <f t="shared" si="181"/>
        <v>195</v>
      </c>
      <c r="BF340" s="13">
        <f t="shared" si="182"/>
        <v>2298</v>
      </c>
      <c r="BG340" s="147">
        <v>0</v>
      </c>
      <c r="BH340" s="147">
        <v>589344.5986666668</v>
      </c>
      <c r="BI340" s="147">
        <v>0</v>
      </c>
      <c r="BJ340" s="26">
        <f t="shared" si="184"/>
        <v>3536067.5920000006</v>
      </c>
      <c r="BK340" s="38">
        <v>0</v>
      </c>
      <c r="BL340" s="38">
        <v>0.2</v>
      </c>
    </row>
    <row r="341" spans="1:64" ht="12.75">
      <c r="A341" s="3" t="s">
        <v>419</v>
      </c>
      <c r="B341" s="3" t="s">
        <v>406</v>
      </c>
      <c r="C341" s="3" t="s">
        <v>376</v>
      </c>
      <c r="D341" t="s">
        <v>344</v>
      </c>
      <c r="E341" s="1">
        <f t="shared" si="150"/>
        <v>558235</v>
      </c>
      <c r="F341" s="36">
        <v>8.798602279180793</v>
      </c>
      <c r="G341" s="26">
        <f t="shared" si="151"/>
        <v>3740</v>
      </c>
      <c r="H341" s="26">
        <f t="shared" si="152"/>
        <v>4185</v>
      </c>
      <c r="I341">
        <f t="shared" si="153"/>
        <v>1930</v>
      </c>
      <c r="K341" s="12">
        <f>S341/$AA$341</f>
        <v>0.07168307254113411</v>
      </c>
      <c r="L341" s="12">
        <f aca="true" t="shared" si="192" ref="L341:R341">T341/$AA$341</f>
        <v>0.1724667926590056</v>
      </c>
      <c r="M341" s="12">
        <f t="shared" si="192"/>
        <v>0.2766505145682374</v>
      </c>
      <c r="N341" s="12">
        <f t="shared" si="192"/>
        <v>0.19684362320528093</v>
      </c>
      <c r="O341" s="12">
        <f t="shared" si="192"/>
        <v>0.14416150904189096</v>
      </c>
      <c r="P341" s="12">
        <f t="shared" si="192"/>
        <v>0.08307254113411018</v>
      </c>
      <c r="Q341" s="12">
        <f t="shared" si="192"/>
        <v>0.049600974499986565</v>
      </c>
      <c r="R341" s="12">
        <f t="shared" si="192"/>
        <v>0.005520972350354241</v>
      </c>
      <c r="S341" s="1">
        <f t="shared" si="155"/>
        <v>40016</v>
      </c>
      <c r="T341" s="1">
        <f t="shared" si="156"/>
        <v>96277</v>
      </c>
      <c r="U341" s="1">
        <f t="shared" si="157"/>
        <v>154436</v>
      </c>
      <c r="V341" s="1">
        <f t="shared" si="158"/>
        <v>109885</v>
      </c>
      <c r="W341" s="1">
        <f t="shared" si="159"/>
        <v>80476</v>
      </c>
      <c r="X341" s="1">
        <f t="shared" si="160"/>
        <v>46374</v>
      </c>
      <c r="Y341" s="1">
        <f t="shared" si="161"/>
        <v>27689</v>
      </c>
      <c r="Z341" s="1">
        <f t="shared" si="162"/>
        <v>3082</v>
      </c>
      <c r="AA341" s="1">
        <f t="shared" si="163"/>
        <v>558235</v>
      </c>
      <c r="AC341" s="1">
        <f t="shared" si="164"/>
        <v>272</v>
      </c>
      <c r="AD341" s="1">
        <f t="shared" si="165"/>
        <v>697</v>
      </c>
      <c r="AE341" s="1">
        <f t="shared" si="166"/>
        <v>1482</v>
      </c>
      <c r="AF341" s="1">
        <f t="shared" si="167"/>
        <v>520</v>
      </c>
      <c r="AG341" s="1">
        <f t="shared" si="168"/>
        <v>387</v>
      </c>
      <c r="AH341" s="1">
        <f t="shared" si="169"/>
        <v>235</v>
      </c>
      <c r="AI341" s="1">
        <f t="shared" si="170"/>
        <v>138</v>
      </c>
      <c r="AJ341" s="1">
        <f t="shared" si="171"/>
        <v>9</v>
      </c>
      <c r="AK341" s="1">
        <f t="shared" si="172"/>
        <v>3740</v>
      </c>
      <c r="AL341" s="6"/>
      <c r="AV341">
        <f t="shared" si="173"/>
        <v>63</v>
      </c>
      <c r="AW341">
        <f t="shared" si="174"/>
        <v>-36</v>
      </c>
      <c r="AX341">
        <f t="shared" si="175"/>
        <v>-178</v>
      </c>
      <c r="AY341">
        <f t="shared" si="176"/>
        <v>-28</v>
      </c>
      <c r="AZ341">
        <f t="shared" si="177"/>
        <v>10</v>
      </c>
      <c r="BA341">
        <f t="shared" si="178"/>
        <v>22</v>
      </c>
      <c r="BB341">
        <f t="shared" si="179"/>
        <v>10</v>
      </c>
      <c r="BC341">
        <f t="shared" si="180"/>
        <v>13</v>
      </c>
      <c r="BD341">
        <f t="shared" si="181"/>
        <v>-124</v>
      </c>
      <c r="BF341" s="13">
        <f t="shared" si="182"/>
        <v>3616</v>
      </c>
      <c r="BG341" s="147">
        <v>0</v>
      </c>
      <c r="BH341" s="147">
        <v>1024532.7440000001</v>
      </c>
      <c r="BI341" s="147">
        <v>0</v>
      </c>
      <c r="BJ341" s="26">
        <f t="shared" si="184"/>
        <v>6147196.464000001</v>
      </c>
      <c r="BK341" s="38">
        <v>0</v>
      </c>
      <c r="BL341" s="38">
        <v>0.2</v>
      </c>
    </row>
    <row r="342" spans="1:64" ht="12.75">
      <c r="A342" s="3" t="s">
        <v>426</v>
      </c>
      <c r="B342" s="3" t="s">
        <v>415</v>
      </c>
      <c r="C342" s="3" t="s">
        <v>382</v>
      </c>
      <c r="D342" t="s">
        <v>339</v>
      </c>
      <c r="E342" s="1">
        <f t="shared" si="150"/>
        <v>464745</v>
      </c>
      <c r="F342" s="36">
        <v>9.249978526835562</v>
      </c>
      <c r="G342" s="26">
        <f t="shared" si="151"/>
        <v>2749</v>
      </c>
      <c r="H342" s="26">
        <f t="shared" si="152"/>
        <v>3899</v>
      </c>
      <c r="I342">
        <f t="shared" si="153"/>
        <v>1400</v>
      </c>
      <c r="K342" s="12">
        <f>S342/$AA$342</f>
        <v>0.021743106434711508</v>
      </c>
      <c r="L342" s="12">
        <f aca="true" t="shared" si="193" ref="L342:R342">T342/$AA$342</f>
        <v>0.10331472097601911</v>
      </c>
      <c r="M342" s="12">
        <f t="shared" si="193"/>
        <v>0.28192664794672345</v>
      </c>
      <c r="N342" s="12">
        <f t="shared" si="193"/>
        <v>0.2531431214967348</v>
      </c>
      <c r="O342" s="12">
        <f t="shared" si="193"/>
        <v>0.1545793930004626</v>
      </c>
      <c r="P342" s="12">
        <f t="shared" si="193"/>
        <v>0.09278851843484061</v>
      </c>
      <c r="Q342" s="12">
        <f t="shared" si="193"/>
        <v>0.07980290266705398</v>
      </c>
      <c r="R342" s="12">
        <f t="shared" si="193"/>
        <v>0.012701589043453938</v>
      </c>
      <c r="S342" s="1">
        <f t="shared" si="155"/>
        <v>10105</v>
      </c>
      <c r="T342" s="1">
        <f t="shared" si="156"/>
        <v>48015</v>
      </c>
      <c r="U342" s="1">
        <f t="shared" si="157"/>
        <v>131024</v>
      </c>
      <c r="V342" s="1">
        <f t="shared" si="158"/>
        <v>117647</v>
      </c>
      <c r="W342" s="1">
        <f t="shared" si="159"/>
        <v>71840</v>
      </c>
      <c r="X342" s="1">
        <f t="shared" si="160"/>
        <v>43123</v>
      </c>
      <c r="Y342" s="1">
        <f t="shared" si="161"/>
        <v>37088</v>
      </c>
      <c r="Z342" s="1">
        <f t="shared" si="162"/>
        <v>5903</v>
      </c>
      <c r="AA342" s="1">
        <f t="shared" si="163"/>
        <v>464745</v>
      </c>
      <c r="AC342" s="1">
        <f t="shared" si="164"/>
        <v>71</v>
      </c>
      <c r="AD342" s="1">
        <f t="shared" si="165"/>
        <v>309</v>
      </c>
      <c r="AE342" s="1">
        <f t="shared" si="166"/>
        <v>1197</v>
      </c>
      <c r="AF342" s="1">
        <f t="shared" si="167"/>
        <v>508</v>
      </c>
      <c r="AG342" s="1">
        <f t="shared" si="168"/>
        <v>276</v>
      </c>
      <c r="AH342" s="1">
        <f t="shared" si="169"/>
        <v>152</v>
      </c>
      <c r="AI342" s="1">
        <f t="shared" si="170"/>
        <v>144</v>
      </c>
      <c r="AJ342" s="1">
        <f t="shared" si="171"/>
        <v>92</v>
      </c>
      <c r="AK342" s="1">
        <f t="shared" si="172"/>
        <v>2749</v>
      </c>
      <c r="AL342" s="6"/>
      <c r="AV342">
        <f t="shared" si="173"/>
        <v>0</v>
      </c>
      <c r="AW342">
        <f t="shared" si="174"/>
        <v>-45</v>
      </c>
      <c r="AX342">
        <f t="shared" si="175"/>
        <v>-94</v>
      </c>
      <c r="AY342">
        <f t="shared" si="176"/>
        <v>-88</v>
      </c>
      <c r="AZ342">
        <f t="shared" si="177"/>
        <v>-19</v>
      </c>
      <c r="BA342">
        <f t="shared" si="178"/>
        <v>37</v>
      </c>
      <c r="BB342">
        <f t="shared" si="179"/>
        <v>21</v>
      </c>
      <c r="BC342">
        <f t="shared" si="180"/>
        <v>2</v>
      </c>
      <c r="BD342">
        <f t="shared" si="181"/>
        <v>-186</v>
      </c>
      <c r="BF342" s="13">
        <f t="shared" si="182"/>
        <v>2563</v>
      </c>
      <c r="BG342" s="147">
        <v>0</v>
      </c>
      <c r="BH342" s="147">
        <v>778106.2973333334</v>
      </c>
      <c r="BI342" s="147">
        <v>0</v>
      </c>
      <c r="BJ342" s="26">
        <f t="shared" si="184"/>
        <v>4668637.784</v>
      </c>
      <c r="BK342" s="38">
        <v>0</v>
      </c>
      <c r="BL342" s="38">
        <v>0.2</v>
      </c>
    </row>
    <row r="343" spans="1:64" ht="12.75">
      <c r="A343" s="3" t="s">
        <v>383</v>
      </c>
      <c r="B343" s="3" t="s">
        <v>406</v>
      </c>
      <c r="C343" s="3" t="s">
        <v>383</v>
      </c>
      <c r="D343" t="s">
        <v>344</v>
      </c>
      <c r="E343" s="1">
        <f t="shared" si="150"/>
        <v>627850</v>
      </c>
      <c r="F343" s="36">
        <v>8.16704121931718</v>
      </c>
      <c r="G343" s="26">
        <f t="shared" si="151"/>
        <v>4600</v>
      </c>
      <c r="H343" s="26">
        <f t="shared" si="152"/>
        <v>7094</v>
      </c>
      <c r="I343">
        <f t="shared" si="153"/>
        <v>2320</v>
      </c>
      <c r="K343" s="12">
        <f>S343/$AA$343</f>
        <v>0.10267739109659951</v>
      </c>
      <c r="L343" s="12">
        <f aca="true" t="shared" si="194" ref="L343:R343">T343/$AA$343</f>
        <v>0.1914645217806801</v>
      </c>
      <c r="M343" s="12">
        <f t="shared" si="194"/>
        <v>0.278470972366011</v>
      </c>
      <c r="N343" s="12">
        <f t="shared" si="194"/>
        <v>0.19363701521063947</v>
      </c>
      <c r="O343" s="12">
        <f t="shared" si="194"/>
        <v>0.11210161662817551</v>
      </c>
      <c r="P343" s="12">
        <f t="shared" si="194"/>
        <v>0.06584693796288922</v>
      </c>
      <c r="Q343" s="12">
        <f t="shared" si="194"/>
        <v>0.0508736163096281</v>
      </c>
      <c r="R343" s="12">
        <f t="shared" si="194"/>
        <v>0.004927928645377081</v>
      </c>
      <c r="S343" s="1">
        <f t="shared" si="155"/>
        <v>64466</v>
      </c>
      <c r="T343" s="1">
        <f t="shared" si="156"/>
        <v>120211</v>
      </c>
      <c r="U343" s="1">
        <f t="shared" si="157"/>
        <v>174838</v>
      </c>
      <c r="V343" s="1">
        <f t="shared" si="158"/>
        <v>121575</v>
      </c>
      <c r="W343" s="1">
        <f t="shared" si="159"/>
        <v>70383</v>
      </c>
      <c r="X343" s="1">
        <f t="shared" si="160"/>
        <v>41342</v>
      </c>
      <c r="Y343" s="1">
        <f t="shared" si="161"/>
        <v>31941</v>
      </c>
      <c r="Z343" s="1">
        <f t="shared" si="162"/>
        <v>3094</v>
      </c>
      <c r="AA343" s="1">
        <f t="shared" si="163"/>
        <v>627850</v>
      </c>
      <c r="AC343" s="1">
        <f t="shared" si="164"/>
        <v>360</v>
      </c>
      <c r="AD343" s="1">
        <f t="shared" si="165"/>
        <v>1171</v>
      </c>
      <c r="AE343" s="1">
        <f t="shared" si="166"/>
        <v>1147</v>
      </c>
      <c r="AF343" s="1">
        <f t="shared" si="167"/>
        <v>1136</v>
      </c>
      <c r="AG343" s="1">
        <f t="shared" si="168"/>
        <v>377</v>
      </c>
      <c r="AH343" s="1">
        <f t="shared" si="169"/>
        <v>194</v>
      </c>
      <c r="AI343" s="1">
        <f t="shared" si="170"/>
        <v>173</v>
      </c>
      <c r="AJ343" s="1">
        <f t="shared" si="171"/>
        <v>42</v>
      </c>
      <c r="AK343" s="1">
        <f t="shared" si="172"/>
        <v>4600</v>
      </c>
      <c r="AL343" s="6"/>
      <c r="AV343">
        <f t="shared" si="173"/>
        <v>106</v>
      </c>
      <c r="AW343">
        <f t="shared" si="174"/>
        <v>49</v>
      </c>
      <c r="AX343">
        <f t="shared" si="175"/>
        <v>64</v>
      </c>
      <c r="AY343">
        <f t="shared" si="176"/>
        <v>109</v>
      </c>
      <c r="AZ343">
        <f t="shared" si="177"/>
        <v>9</v>
      </c>
      <c r="BA343">
        <f t="shared" si="178"/>
        <v>-20</v>
      </c>
      <c r="BB343">
        <f t="shared" si="179"/>
        <v>63</v>
      </c>
      <c r="BC343">
        <f t="shared" si="180"/>
        <v>4</v>
      </c>
      <c r="BD343">
        <f t="shared" si="181"/>
        <v>384</v>
      </c>
      <c r="BF343" s="13">
        <f t="shared" si="182"/>
        <v>4984</v>
      </c>
      <c r="BG343" s="147">
        <v>0</v>
      </c>
      <c r="BH343" s="147">
        <v>1378612.8466666667</v>
      </c>
      <c r="BI343" s="147">
        <v>0</v>
      </c>
      <c r="BJ343" s="26">
        <f t="shared" si="184"/>
        <v>8271677.08</v>
      </c>
      <c r="BK343" s="38">
        <v>0</v>
      </c>
      <c r="BL343" s="38">
        <v>0.2</v>
      </c>
    </row>
    <row r="344" spans="1:64" ht="12.75">
      <c r="A344" s="3" t="s">
        <v>441</v>
      </c>
      <c r="B344" s="3" t="s">
        <v>408</v>
      </c>
      <c r="C344" s="3" t="s">
        <v>395</v>
      </c>
      <c r="D344" t="s">
        <v>343</v>
      </c>
      <c r="E344" s="1">
        <f t="shared" si="150"/>
        <v>520766</v>
      </c>
      <c r="F344" s="36">
        <v>5.2683139764606715</v>
      </c>
      <c r="G344" s="26">
        <f t="shared" si="151"/>
        <v>1611</v>
      </c>
      <c r="H344" s="26">
        <f t="shared" si="152"/>
        <v>11113</v>
      </c>
      <c r="I344">
        <f t="shared" si="153"/>
        <v>500</v>
      </c>
      <c r="K344" s="12">
        <f>S344/$AA$344</f>
        <v>0.37659524623343305</v>
      </c>
      <c r="L344" s="12">
        <f aca="true" t="shared" si="195" ref="L344:R344">T344/$AA$344</f>
        <v>0.19315969168494104</v>
      </c>
      <c r="M344" s="12">
        <f t="shared" si="195"/>
        <v>0.18495831141049915</v>
      </c>
      <c r="N344" s="12">
        <f t="shared" si="195"/>
        <v>0.1200231965988563</v>
      </c>
      <c r="O344" s="12">
        <f t="shared" si="195"/>
        <v>0.07085524016544859</v>
      </c>
      <c r="P344" s="12">
        <f t="shared" si="195"/>
        <v>0.033560178659897154</v>
      </c>
      <c r="Q344" s="12">
        <f t="shared" si="195"/>
        <v>0.019377225087659333</v>
      </c>
      <c r="R344" s="12">
        <f t="shared" si="195"/>
        <v>0.00147091015926539</v>
      </c>
      <c r="S344" s="1">
        <f t="shared" si="155"/>
        <v>196118</v>
      </c>
      <c r="T344" s="1">
        <f t="shared" si="156"/>
        <v>100591</v>
      </c>
      <c r="U344" s="1">
        <f t="shared" si="157"/>
        <v>96320</v>
      </c>
      <c r="V344" s="1">
        <f t="shared" si="158"/>
        <v>62504</v>
      </c>
      <c r="W344" s="1">
        <f t="shared" si="159"/>
        <v>36899</v>
      </c>
      <c r="X344" s="1">
        <f t="shared" si="160"/>
        <v>17477</v>
      </c>
      <c r="Y344" s="1">
        <f t="shared" si="161"/>
        <v>10091</v>
      </c>
      <c r="Z344" s="1">
        <f t="shared" si="162"/>
        <v>766</v>
      </c>
      <c r="AA344" s="1">
        <f t="shared" si="163"/>
        <v>520766</v>
      </c>
      <c r="AC344" s="1">
        <f t="shared" si="164"/>
        <v>320</v>
      </c>
      <c r="AD344" s="1">
        <f t="shared" si="165"/>
        <v>525</v>
      </c>
      <c r="AE344" s="1">
        <f t="shared" si="166"/>
        <v>282</v>
      </c>
      <c r="AF344" s="1">
        <f t="shared" si="167"/>
        <v>233</v>
      </c>
      <c r="AG344" s="1">
        <f t="shared" si="168"/>
        <v>89</v>
      </c>
      <c r="AH344" s="1">
        <f t="shared" si="169"/>
        <v>90</v>
      </c>
      <c r="AI344" s="1">
        <f t="shared" si="170"/>
        <v>52</v>
      </c>
      <c r="AJ344" s="1">
        <f t="shared" si="171"/>
        <v>20</v>
      </c>
      <c r="AK344" s="1">
        <f t="shared" si="172"/>
        <v>1611</v>
      </c>
      <c r="AL344" s="6"/>
      <c r="AV344">
        <f t="shared" si="173"/>
        <v>238</v>
      </c>
      <c r="AW344">
        <f t="shared" si="174"/>
        <v>159</v>
      </c>
      <c r="AX344">
        <f t="shared" si="175"/>
        <v>157</v>
      </c>
      <c r="AY344">
        <f t="shared" si="176"/>
        <v>17</v>
      </c>
      <c r="AZ344">
        <f t="shared" si="177"/>
        <v>19</v>
      </c>
      <c r="BA344">
        <f t="shared" si="178"/>
        <v>9</v>
      </c>
      <c r="BB344">
        <f t="shared" si="179"/>
        <v>12</v>
      </c>
      <c r="BC344">
        <f t="shared" si="180"/>
        <v>2</v>
      </c>
      <c r="BD344">
        <f t="shared" si="181"/>
        <v>613</v>
      </c>
      <c r="BF344" s="13">
        <f t="shared" si="182"/>
        <v>2224</v>
      </c>
      <c r="BG344" s="147">
        <v>0</v>
      </c>
      <c r="BH344" s="147">
        <v>567020.6973333333</v>
      </c>
      <c r="BI344" s="147">
        <v>0</v>
      </c>
      <c r="BJ344" s="26">
        <f t="shared" si="184"/>
        <v>3402124.184</v>
      </c>
      <c r="BK344" s="38">
        <v>0</v>
      </c>
      <c r="BL344" s="38">
        <v>0.2</v>
      </c>
    </row>
    <row r="345" spans="1:64" ht="12.75">
      <c r="A345" s="3" t="s">
        <v>422</v>
      </c>
      <c r="B345" s="3" t="s">
        <v>410</v>
      </c>
      <c r="C345" s="3" t="s">
        <v>379</v>
      </c>
      <c r="D345" t="s">
        <v>340</v>
      </c>
      <c r="E345" s="1">
        <f t="shared" si="150"/>
        <v>274217</v>
      </c>
      <c r="F345" s="36">
        <v>6.804947970915296</v>
      </c>
      <c r="G345" s="26">
        <f t="shared" si="151"/>
        <v>1950</v>
      </c>
      <c r="H345" s="26">
        <f t="shared" si="152"/>
        <v>2835</v>
      </c>
      <c r="I345">
        <f t="shared" si="153"/>
        <v>510</v>
      </c>
      <c r="K345" s="12">
        <f>S345/$AA$345</f>
        <v>0.16671832891469165</v>
      </c>
      <c r="L345" s="12">
        <f aca="true" t="shared" si="196" ref="L345:R345">T345/$AA$345</f>
        <v>0.2941320195319765</v>
      </c>
      <c r="M345" s="12">
        <f t="shared" si="196"/>
        <v>0.2243114030129423</v>
      </c>
      <c r="N345" s="12">
        <f t="shared" si="196"/>
        <v>0.14412308500202395</v>
      </c>
      <c r="O345" s="12">
        <f t="shared" si="196"/>
        <v>0.09505610520135513</v>
      </c>
      <c r="P345" s="12">
        <f t="shared" si="196"/>
        <v>0.04466170952202088</v>
      </c>
      <c r="Q345" s="12">
        <f t="shared" si="196"/>
        <v>0.028331576816900485</v>
      </c>
      <c r="R345" s="12">
        <f t="shared" si="196"/>
        <v>0.002665771998089105</v>
      </c>
      <c r="S345" s="1">
        <f t="shared" si="155"/>
        <v>45717</v>
      </c>
      <c r="T345" s="1">
        <f t="shared" si="156"/>
        <v>80656</v>
      </c>
      <c r="U345" s="1">
        <f t="shared" si="157"/>
        <v>61510</v>
      </c>
      <c r="V345" s="1">
        <f t="shared" si="158"/>
        <v>39521</v>
      </c>
      <c r="W345" s="1">
        <f t="shared" si="159"/>
        <v>26066</v>
      </c>
      <c r="X345" s="1">
        <f t="shared" si="160"/>
        <v>12247</v>
      </c>
      <c r="Y345" s="1">
        <f t="shared" si="161"/>
        <v>7769</v>
      </c>
      <c r="Z345" s="1">
        <f t="shared" si="162"/>
        <v>731</v>
      </c>
      <c r="AA345" s="1">
        <f t="shared" si="163"/>
        <v>274217</v>
      </c>
      <c r="AC345" s="1">
        <f t="shared" si="164"/>
        <v>361</v>
      </c>
      <c r="AD345" s="1">
        <f t="shared" si="165"/>
        <v>610</v>
      </c>
      <c r="AE345" s="1">
        <f t="shared" si="166"/>
        <v>333</v>
      </c>
      <c r="AF345" s="1">
        <f t="shared" si="167"/>
        <v>321</v>
      </c>
      <c r="AG345" s="1">
        <f t="shared" si="168"/>
        <v>162</v>
      </c>
      <c r="AH345" s="1">
        <f t="shared" si="169"/>
        <v>90</v>
      </c>
      <c r="AI345" s="1">
        <f t="shared" si="170"/>
        <v>66</v>
      </c>
      <c r="AJ345" s="1">
        <f t="shared" si="171"/>
        <v>7</v>
      </c>
      <c r="AK345" s="1">
        <f t="shared" si="172"/>
        <v>1950</v>
      </c>
      <c r="AL345" s="6"/>
      <c r="AV345">
        <f t="shared" si="173"/>
        <v>-85</v>
      </c>
      <c r="AW345">
        <f t="shared" si="174"/>
        <v>24</v>
      </c>
      <c r="AX345">
        <f t="shared" si="175"/>
        <v>-25</v>
      </c>
      <c r="AY345">
        <f t="shared" si="176"/>
        <v>17</v>
      </c>
      <c r="AZ345">
        <f t="shared" si="177"/>
        <v>40</v>
      </c>
      <c r="BA345">
        <f t="shared" si="178"/>
        <v>33</v>
      </c>
      <c r="BB345">
        <f t="shared" si="179"/>
        <v>5</v>
      </c>
      <c r="BC345">
        <f t="shared" si="180"/>
        <v>0</v>
      </c>
      <c r="BD345">
        <f t="shared" si="181"/>
        <v>9</v>
      </c>
      <c r="BF345" s="13">
        <f t="shared" si="182"/>
        <v>1959</v>
      </c>
      <c r="BG345" s="147">
        <v>0</v>
      </c>
      <c r="BH345" s="147">
        <v>531296.0586666667</v>
      </c>
      <c r="BI345" s="147">
        <v>0</v>
      </c>
      <c r="BJ345" s="26">
        <f t="shared" si="184"/>
        <v>3187776.3520000004</v>
      </c>
      <c r="BK345" s="38">
        <v>0</v>
      </c>
      <c r="BL345" s="38">
        <v>0.2</v>
      </c>
    </row>
    <row r="346" spans="1:64" ht="12.75">
      <c r="A346" s="3" t="s">
        <v>423</v>
      </c>
      <c r="B346" s="3" t="s">
        <v>410</v>
      </c>
      <c r="C346" s="3" t="s">
        <v>398</v>
      </c>
      <c r="D346" t="s">
        <v>340</v>
      </c>
      <c r="E346" s="1">
        <f t="shared" si="150"/>
        <v>322245</v>
      </c>
      <c r="F346" s="36">
        <v>6.469510819481567</v>
      </c>
      <c r="G346" s="26">
        <f t="shared" si="151"/>
        <v>3172</v>
      </c>
      <c r="H346" s="26">
        <f t="shared" si="152"/>
        <v>4518</v>
      </c>
      <c r="I346">
        <f t="shared" si="153"/>
        <v>980</v>
      </c>
      <c r="K346" s="12">
        <f>S346/$AA$346</f>
        <v>0.39032413225961615</v>
      </c>
      <c r="L346" s="12">
        <f aca="true" t="shared" si="197" ref="L346:R346">T346/$AA$346</f>
        <v>0.21207466368756692</v>
      </c>
      <c r="M346" s="12">
        <f t="shared" si="197"/>
        <v>0.2034725131499325</v>
      </c>
      <c r="N346" s="12">
        <f t="shared" si="197"/>
        <v>0.10576424769973157</v>
      </c>
      <c r="O346" s="12">
        <f t="shared" si="197"/>
        <v>0.056146720662849696</v>
      </c>
      <c r="P346" s="12">
        <f t="shared" si="197"/>
        <v>0.022603919378112926</v>
      </c>
      <c r="Q346" s="12">
        <f t="shared" si="197"/>
        <v>0.008536982730531118</v>
      </c>
      <c r="R346" s="12">
        <f t="shared" si="197"/>
        <v>0.0010768204316591414</v>
      </c>
      <c r="S346" s="1">
        <f t="shared" si="155"/>
        <v>125780</v>
      </c>
      <c r="T346" s="1">
        <f t="shared" si="156"/>
        <v>68340</v>
      </c>
      <c r="U346" s="1">
        <f t="shared" si="157"/>
        <v>65568</v>
      </c>
      <c r="V346" s="1">
        <f t="shared" si="158"/>
        <v>34082</v>
      </c>
      <c r="W346" s="1">
        <f t="shared" si="159"/>
        <v>18093</v>
      </c>
      <c r="X346" s="1">
        <f t="shared" si="160"/>
        <v>7284</v>
      </c>
      <c r="Y346" s="1">
        <f t="shared" si="161"/>
        <v>2751</v>
      </c>
      <c r="Z346" s="1">
        <f t="shared" si="162"/>
        <v>347</v>
      </c>
      <c r="AA346" s="1">
        <f t="shared" si="163"/>
        <v>322245</v>
      </c>
      <c r="AC346" s="1">
        <f t="shared" si="164"/>
        <v>1486</v>
      </c>
      <c r="AD346" s="1">
        <f t="shared" si="165"/>
        <v>687</v>
      </c>
      <c r="AE346" s="1">
        <f t="shared" si="166"/>
        <v>367</v>
      </c>
      <c r="AF346" s="1">
        <f t="shared" si="167"/>
        <v>330</v>
      </c>
      <c r="AG346" s="1">
        <f t="shared" si="168"/>
        <v>213</v>
      </c>
      <c r="AH346" s="1">
        <f t="shared" si="169"/>
        <v>77</v>
      </c>
      <c r="AI346" s="1">
        <f t="shared" si="170"/>
        <v>11</v>
      </c>
      <c r="AJ346" s="1">
        <f t="shared" si="171"/>
        <v>1</v>
      </c>
      <c r="AK346" s="1">
        <f t="shared" si="172"/>
        <v>3172</v>
      </c>
      <c r="AL346" s="6"/>
      <c r="AV346">
        <f t="shared" si="173"/>
        <v>45</v>
      </c>
      <c r="AW346">
        <f t="shared" si="174"/>
        <v>-2</v>
      </c>
      <c r="AX346">
        <f t="shared" si="175"/>
        <v>39</v>
      </c>
      <c r="AY346">
        <f t="shared" si="176"/>
        <v>42</v>
      </c>
      <c r="AZ346">
        <f t="shared" si="177"/>
        <v>19</v>
      </c>
      <c r="BA346">
        <f t="shared" si="178"/>
        <v>8</v>
      </c>
      <c r="BB346">
        <f t="shared" si="179"/>
        <v>6</v>
      </c>
      <c r="BC346">
        <f t="shared" si="180"/>
        <v>2</v>
      </c>
      <c r="BD346">
        <f t="shared" si="181"/>
        <v>159</v>
      </c>
      <c r="BF346" s="13">
        <f t="shared" si="182"/>
        <v>3331</v>
      </c>
      <c r="BG346" s="147">
        <v>0</v>
      </c>
      <c r="BH346" s="147">
        <v>784950.5880000001</v>
      </c>
      <c r="BI346" s="147">
        <v>0</v>
      </c>
      <c r="BJ346" s="26">
        <f t="shared" si="184"/>
        <v>4709703.528000001</v>
      </c>
      <c r="BK346" s="38">
        <v>0</v>
      </c>
      <c r="BL346" s="38">
        <v>0.2</v>
      </c>
    </row>
    <row r="347" spans="1:64" ht="12.75">
      <c r="A347" s="3" t="s">
        <v>424</v>
      </c>
      <c r="B347" s="3" t="s">
        <v>415</v>
      </c>
      <c r="C347" s="3" t="s">
        <v>399</v>
      </c>
      <c r="D347" t="s">
        <v>339</v>
      </c>
      <c r="E347" s="1">
        <f t="shared" si="150"/>
        <v>397430</v>
      </c>
      <c r="F347" s="36">
        <v>7.352742829843582</v>
      </c>
      <c r="G347" s="26">
        <f t="shared" si="151"/>
        <v>2960</v>
      </c>
      <c r="H347" s="26">
        <f t="shared" si="152"/>
        <v>4532</v>
      </c>
      <c r="I347">
        <f t="shared" si="153"/>
        <v>1220</v>
      </c>
      <c r="K347" s="12">
        <f>S347/$AA$347</f>
        <v>0.26644943763681656</v>
      </c>
      <c r="L347" s="12">
        <f aca="true" t="shared" si="198" ref="L347:R347">T347/$AA$347</f>
        <v>0.2784138087210326</v>
      </c>
      <c r="M347" s="12">
        <f t="shared" si="198"/>
        <v>0.21697405832473643</v>
      </c>
      <c r="N347" s="12">
        <f t="shared" si="198"/>
        <v>0.12570515562488993</v>
      </c>
      <c r="O347" s="12">
        <f t="shared" si="198"/>
        <v>0.0678433938051984</v>
      </c>
      <c r="P347" s="12">
        <f t="shared" si="198"/>
        <v>0.029137206552097224</v>
      </c>
      <c r="Q347" s="12">
        <f t="shared" si="198"/>
        <v>0.014173565156128123</v>
      </c>
      <c r="R347" s="12">
        <f t="shared" si="198"/>
        <v>0.001303374179100722</v>
      </c>
      <c r="S347" s="1">
        <f t="shared" si="155"/>
        <v>105895</v>
      </c>
      <c r="T347" s="1">
        <f t="shared" si="156"/>
        <v>110650</v>
      </c>
      <c r="U347" s="1">
        <f t="shared" si="157"/>
        <v>86232</v>
      </c>
      <c r="V347" s="1">
        <f t="shared" si="158"/>
        <v>49959</v>
      </c>
      <c r="W347" s="1">
        <f t="shared" si="159"/>
        <v>26963</v>
      </c>
      <c r="X347" s="1">
        <f t="shared" si="160"/>
        <v>11580</v>
      </c>
      <c r="Y347" s="1">
        <f t="shared" si="161"/>
        <v>5633</v>
      </c>
      <c r="Z347" s="1">
        <f t="shared" si="162"/>
        <v>518</v>
      </c>
      <c r="AA347" s="1">
        <f t="shared" si="163"/>
        <v>397430</v>
      </c>
      <c r="AC347" s="1">
        <f t="shared" si="164"/>
        <v>898</v>
      </c>
      <c r="AD347" s="1">
        <f t="shared" si="165"/>
        <v>595</v>
      </c>
      <c r="AE347" s="1">
        <f t="shared" si="166"/>
        <v>576</v>
      </c>
      <c r="AF347" s="1">
        <f t="shared" si="167"/>
        <v>450</v>
      </c>
      <c r="AG347" s="1">
        <f t="shared" si="168"/>
        <v>268</v>
      </c>
      <c r="AH347" s="1">
        <f t="shared" si="169"/>
        <v>132</v>
      </c>
      <c r="AI347" s="1">
        <f t="shared" si="170"/>
        <v>44</v>
      </c>
      <c r="AJ347" s="1">
        <f t="shared" si="171"/>
        <v>-3</v>
      </c>
      <c r="AK347" s="1">
        <f t="shared" si="172"/>
        <v>2960</v>
      </c>
      <c r="AL347" s="6"/>
      <c r="AV347">
        <f t="shared" si="173"/>
        <v>43</v>
      </c>
      <c r="AW347">
        <f t="shared" si="174"/>
        <v>73</v>
      </c>
      <c r="AX347">
        <f t="shared" si="175"/>
        <v>28</v>
      </c>
      <c r="AY347">
        <f t="shared" si="176"/>
        <v>1</v>
      </c>
      <c r="AZ347">
        <f t="shared" si="177"/>
        <v>15</v>
      </c>
      <c r="BA347">
        <f t="shared" si="178"/>
        <v>15</v>
      </c>
      <c r="BB347">
        <f t="shared" si="179"/>
        <v>7</v>
      </c>
      <c r="BC347">
        <f t="shared" si="180"/>
        <v>2</v>
      </c>
      <c r="BD347">
        <f t="shared" si="181"/>
        <v>184</v>
      </c>
      <c r="BF347" s="13">
        <f t="shared" si="182"/>
        <v>3144</v>
      </c>
      <c r="BG347" s="147">
        <v>0</v>
      </c>
      <c r="BH347" s="147">
        <v>799054.944</v>
      </c>
      <c r="BI347" s="147">
        <v>0</v>
      </c>
      <c r="BJ347" s="26">
        <f t="shared" si="184"/>
        <v>4794329.664</v>
      </c>
      <c r="BK347" s="38">
        <v>0</v>
      </c>
      <c r="BL347" s="38">
        <v>0.2</v>
      </c>
    </row>
    <row r="348" spans="1:64" ht="12.75">
      <c r="A348" s="3" t="s">
        <v>434</v>
      </c>
      <c r="B348" s="3" t="s">
        <v>417</v>
      </c>
      <c r="C348" s="3" t="s">
        <v>389</v>
      </c>
      <c r="D348" t="s">
        <v>347</v>
      </c>
      <c r="E348" s="1">
        <f t="shared" si="150"/>
        <v>273138</v>
      </c>
      <c r="F348" s="36">
        <v>7.741046901193578</v>
      </c>
      <c r="G348" s="26">
        <f t="shared" si="151"/>
        <v>1336</v>
      </c>
      <c r="H348" s="26">
        <f t="shared" si="152"/>
        <v>3732</v>
      </c>
      <c r="I348">
        <f t="shared" si="153"/>
        <v>330</v>
      </c>
      <c r="K348" s="12">
        <f>S348/$AA$348</f>
        <v>0.1662639398399344</v>
      </c>
      <c r="L348" s="12">
        <f aca="true" t="shared" si="199" ref="L348:R348">T348/$AA$348</f>
        <v>0.21947879826314903</v>
      </c>
      <c r="M348" s="12">
        <f t="shared" si="199"/>
        <v>0.22590778287898425</v>
      </c>
      <c r="N348" s="12">
        <f t="shared" si="199"/>
        <v>0.14861718252312017</v>
      </c>
      <c r="O348" s="12">
        <f t="shared" si="199"/>
        <v>0.11821130710483345</v>
      </c>
      <c r="P348" s="12">
        <f t="shared" si="199"/>
        <v>0.0711728137425038</v>
      </c>
      <c r="Q348" s="12">
        <f t="shared" si="199"/>
        <v>0.046071948978172204</v>
      </c>
      <c r="R348" s="12">
        <f t="shared" si="199"/>
        <v>0.004276226669302697</v>
      </c>
      <c r="S348" s="1">
        <f t="shared" si="155"/>
        <v>45413</v>
      </c>
      <c r="T348" s="1">
        <f t="shared" si="156"/>
        <v>59948</v>
      </c>
      <c r="U348" s="1">
        <f t="shared" si="157"/>
        <v>61704</v>
      </c>
      <c r="V348" s="1">
        <f t="shared" si="158"/>
        <v>40593</v>
      </c>
      <c r="W348" s="1">
        <f t="shared" si="159"/>
        <v>32288</v>
      </c>
      <c r="X348" s="1">
        <f t="shared" si="160"/>
        <v>19440</v>
      </c>
      <c r="Y348" s="1">
        <f t="shared" si="161"/>
        <v>12584</v>
      </c>
      <c r="Z348" s="1">
        <f t="shared" si="162"/>
        <v>1168</v>
      </c>
      <c r="AA348" s="1">
        <f t="shared" si="163"/>
        <v>273138</v>
      </c>
      <c r="AC348" s="1">
        <f t="shared" si="164"/>
        <v>306</v>
      </c>
      <c r="AD348" s="1">
        <f t="shared" si="165"/>
        <v>237</v>
      </c>
      <c r="AE348" s="1">
        <f t="shared" si="166"/>
        <v>183</v>
      </c>
      <c r="AF348" s="1">
        <f t="shared" si="167"/>
        <v>212</v>
      </c>
      <c r="AG348" s="1">
        <f t="shared" si="168"/>
        <v>201</v>
      </c>
      <c r="AH348" s="1">
        <f t="shared" si="169"/>
        <v>147</v>
      </c>
      <c r="AI348" s="1">
        <f t="shared" si="170"/>
        <v>39</v>
      </c>
      <c r="AJ348" s="1">
        <f t="shared" si="171"/>
        <v>11</v>
      </c>
      <c r="AK348" s="1">
        <f t="shared" si="172"/>
        <v>1336</v>
      </c>
      <c r="AL348" s="6"/>
      <c r="AV348">
        <f t="shared" si="173"/>
        <v>16</v>
      </c>
      <c r="AW348">
        <f t="shared" si="174"/>
        <v>-5</v>
      </c>
      <c r="AX348">
        <f t="shared" si="175"/>
        <v>-41</v>
      </c>
      <c r="AY348">
        <f t="shared" si="176"/>
        <v>8</v>
      </c>
      <c r="AZ348">
        <f t="shared" si="177"/>
        <v>19</v>
      </c>
      <c r="BA348">
        <f t="shared" si="178"/>
        <v>16</v>
      </c>
      <c r="BB348">
        <f t="shared" si="179"/>
        <v>-1</v>
      </c>
      <c r="BC348">
        <f t="shared" si="180"/>
        <v>-2</v>
      </c>
      <c r="BD348">
        <f t="shared" si="181"/>
        <v>10</v>
      </c>
      <c r="BF348" s="13">
        <f t="shared" si="182"/>
        <v>1346</v>
      </c>
      <c r="BG348" s="147">
        <v>0</v>
      </c>
      <c r="BH348" s="147">
        <v>381968.98799999995</v>
      </c>
      <c r="BI348" s="147">
        <v>0</v>
      </c>
      <c r="BJ348" s="26">
        <f t="shared" si="184"/>
        <v>2291813.928</v>
      </c>
      <c r="BK348" s="38">
        <v>0</v>
      </c>
      <c r="BL348" s="38">
        <v>0.2</v>
      </c>
    </row>
    <row r="349" spans="1:64" ht="12.75">
      <c r="A349" s="3" t="s">
        <v>433</v>
      </c>
      <c r="B349" s="3" t="s">
        <v>410</v>
      </c>
      <c r="C349" s="3" t="s">
        <v>387</v>
      </c>
      <c r="D349" t="s">
        <v>340</v>
      </c>
      <c r="E349" s="1">
        <f t="shared" si="150"/>
        <v>297903</v>
      </c>
      <c r="F349" s="36">
        <v>6.358042112297297</v>
      </c>
      <c r="G349" s="26">
        <f t="shared" si="151"/>
        <v>2125</v>
      </c>
      <c r="H349" s="26">
        <f t="shared" si="152"/>
        <v>3442</v>
      </c>
      <c r="I349">
        <f t="shared" si="153"/>
        <v>930</v>
      </c>
      <c r="K349" s="12">
        <f>S349/$AA$349</f>
        <v>0.2742067048670205</v>
      </c>
      <c r="L349" s="12">
        <f aca="true" t="shared" si="200" ref="L349:R349">T349/$AA$349</f>
        <v>0.24773164419290844</v>
      </c>
      <c r="M349" s="12">
        <f t="shared" si="200"/>
        <v>0.20528158494543525</v>
      </c>
      <c r="N349" s="12">
        <f t="shared" si="200"/>
        <v>0.12096554918882992</v>
      </c>
      <c r="O349" s="12">
        <f t="shared" si="200"/>
        <v>0.08040201005025126</v>
      </c>
      <c r="P349" s="12">
        <f t="shared" si="200"/>
        <v>0.042903226889289464</v>
      </c>
      <c r="Q349" s="12">
        <f t="shared" si="200"/>
        <v>0.02642470871391023</v>
      </c>
      <c r="R349" s="12">
        <f t="shared" si="200"/>
        <v>0.002084571152354961</v>
      </c>
      <c r="S349" s="1">
        <f t="shared" si="155"/>
        <v>81687</v>
      </c>
      <c r="T349" s="1">
        <f t="shared" si="156"/>
        <v>73800</v>
      </c>
      <c r="U349" s="1">
        <f t="shared" si="157"/>
        <v>61154</v>
      </c>
      <c r="V349" s="1">
        <f t="shared" si="158"/>
        <v>36036</v>
      </c>
      <c r="W349" s="1">
        <f t="shared" si="159"/>
        <v>23952</v>
      </c>
      <c r="X349" s="1">
        <f t="shared" si="160"/>
        <v>12781</v>
      </c>
      <c r="Y349" s="1">
        <f t="shared" si="161"/>
        <v>7872</v>
      </c>
      <c r="Z349" s="1">
        <f t="shared" si="162"/>
        <v>621</v>
      </c>
      <c r="AA349" s="1">
        <f t="shared" si="163"/>
        <v>297903</v>
      </c>
      <c r="AC349" s="1">
        <f t="shared" si="164"/>
        <v>211</v>
      </c>
      <c r="AD349" s="1">
        <f t="shared" si="165"/>
        <v>464</v>
      </c>
      <c r="AE349" s="1">
        <f t="shared" si="166"/>
        <v>767</v>
      </c>
      <c r="AF349" s="1">
        <f t="shared" si="167"/>
        <v>321</v>
      </c>
      <c r="AG349" s="1">
        <f t="shared" si="168"/>
        <v>195</v>
      </c>
      <c r="AH349" s="1">
        <f t="shared" si="169"/>
        <v>97</v>
      </c>
      <c r="AI349" s="1">
        <f t="shared" si="170"/>
        <v>61</v>
      </c>
      <c r="AJ349" s="1">
        <f t="shared" si="171"/>
        <v>9</v>
      </c>
      <c r="AK349" s="1">
        <f t="shared" si="172"/>
        <v>2125</v>
      </c>
      <c r="AL349" s="6"/>
      <c r="AV349">
        <f t="shared" si="173"/>
        <v>113</v>
      </c>
      <c r="AW349">
        <f t="shared" si="174"/>
        <v>42</v>
      </c>
      <c r="AX349">
        <f t="shared" si="175"/>
        <v>48</v>
      </c>
      <c r="AY349">
        <f t="shared" si="176"/>
        <v>24</v>
      </c>
      <c r="AZ349">
        <f t="shared" si="177"/>
        <v>27</v>
      </c>
      <c r="BA349">
        <f t="shared" si="178"/>
        <v>1</v>
      </c>
      <c r="BB349">
        <f t="shared" si="179"/>
        <v>21</v>
      </c>
      <c r="BC349">
        <f t="shared" si="180"/>
        <v>1</v>
      </c>
      <c r="BD349">
        <f t="shared" si="181"/>
        <v>277</v>
      </c>
      <c r="BF349" s="13">
        <f t="shared" si="182"/>
        <v>2402</v>
      </c>
      <c r="BG349" s="147">
        <v>0</v>
      </c>
      <c r="BH349" s="147">
        <v>647233.2253333334</v>
      </c>
      <c r="BI349" s="147">
        <v>0</v>
      </c>
      <c r="BJ349" s="26">
        <f t="shared" si="184"/>
        <v>3883399.352</v>
      </c>
      <c r="BK349" s="38">
        <v>0</v>
      </c>
      <c r="BL349" s="38">
        <v>0.2</v>
      </c>
    </row>
    <row r="350" spans="1:64" ht="12.75">
      <c r="A350" s="3" t="s">
        <v>411</v>
      </c>
      <c r="B350" s="3" t="s">
        <v>410</v>
      </c>
      <c r="C350" s="3" t="s">
        <v>392</v>
      </c>
      <c r="D350" t="s">
        <v>340</v>
      </c>
      <c r="E350" s="1">
        <f t="shared" si="150"/>
        <v>347102</v>
      </c>
      <c r="F350" s="36">
        <v>5.530014213864659</v>
      </c>
      <c r="G350" s="26">
        <f t="shared" si="151"/>
        <v>1868</v>
      </c>
      <c r="H350" s="26">
        <f t="shared" si="152"/>
        <v>5235</v>
      </c>
      <c r="I350">
        <f t="shared" si="153"/>
        <v>500</v>
      </c>
      <c r="K350" s="12">
        <f>S350/$AA$350</f>
        <v>0.40121059515646695</v>
      </c>
      <c r="L350" s="12">
        <f aca="true" t="shared" si="201" ref="L350:R350">T350/$AA$350</f>
        <v>0.20590201151246607</v>
      </c>
      <c r="M350" s="12">
        <f t="shared" si="201"/>
        <v>0.17076536580025467</v>
      </c>
      <c r="N350" s="12">
        <f t="shared" si="201"/>
        <v>0.11305034255060473</v>
      </c>
      <c r="O350" s="12">
        <f t="shared" si="201"/>
        <v>0.06156403593180103</v>
      </c>
      <c r="P350" s="12">
        <f t="shared" si="201"/>
        <v>0.029533105542463023</v>
      </c>
      <c r="Q350" s="12">
        <f t="shared" si="201"/>
        <v>0.016718428588714557</v>
      </c>
      <c r="R350" s="12">
        <f t="shared" si="201"/>
        <v>0.0012561149172289413</v>
      </c>
      <c r="S350" s="1">
        <f t="shared" si="155"/>
        <v>139261</v>
      </c>
      <c r="T350" s="1">
        <f t="shared" si="156"/>
        <v>71469</v>
      </c>
      <c r="U350" s="1">
        <f t="shared" si="157"/>
        <v>59273</v>
      </c>
      <c r="V350" s="1">
        <f t="shared" si="158"/>
        <v>39240</v>
      </c>
      <c r="W350" s="1">
        <f t="shared" si="159"/>
        <v>21369</v>
      </c>
      <c r="X350" s="1">
        <f t="shared" si="160"/>
        <v>10251</v>
      </c>
      <c r="Y350" s="1">
        <f t="shared" si="161"/>
        <v>5803</v>
      </c>
      <c r="Z350" s="1">
        <f t="shared" si="162"/>
        <v>436</v>
      </c>
      <c r="AA350" s="1">
        <f t="shared" si="163"/>
        <v>347102</v>
      </c>
      <c r="AC350" s="1">
        <f t="shared" si="164"/>
        <v>802</v>
      </c>
      <c r="AD350" s="1">
        <f t="shared" si="165"/>
        <v>175</v>
      </c>
      <c r="AE350" s="1">
        <f t="shared" si="166"/>
        <v>389</v>
      </c>
      <c r="AF350" s="1">
        <f t="shared" si="167"/>
        <v>207</v>
      </c>
      <c r="AG350" s="1">
        <f t="shared" si="168"/>
        <v>184</v>
      </c>
      <c r="AH350" s="1">
        <f t="shared" si="169"/>
        <v>67</v>
      </c>
      <c r="AI350" s="1">
        <f t="shared" si="170"/>
        <v>41</v>
      </c>
      <c r="AJ350" s="1">
        <f t="shared" si="171"/>
        <v>3</v>
      </c>
      <c r="AK350" s="1">
        <f t="shared" si="172"/>
        <v>1868</v>
      </c>
      <c r="AL350" s="6"/>
      <c r="AV350">
        <f t="shared" si="173"/>
        <v>73</v>
      </c>
      <c r="AW350">
        <f t="shared" si="174"/>
        <v>78</v>
      </c>
      <c r="AX350">
        <f t="shared" si="175"/>
        <v>43</v>
      </c>
      <c r="AY350">
        <f t="shared" si="176"/>
        <v>28</v>
      </c>
      <c r="AZ350">
        <f t="shared" si="177"/>
        <v>21</v>
      </c>
      <c r="BA350">
        <f t="shared" si="178"/>
        <v>21</v>
      </c>
      <c r="BB350">
        <f t="shared" si="179"/>
        <v>-3</v>
      </c>
      <c r="BC350">
        <f t="shared" si="180"/>
        <v>3</v>
      </c>
      <c r="BD350">
        <f t="shared" si="181"/>
        <v>264</v>
      </c>
      <c r="BF350" s="13">
        <f t="shared" si="182"/>
        <v>2132</v>
      </c>
      <c r="BG350" s="147">
        <v>0</v>
      </c>
      <c r="BH350" s="147">
        <v>533119.0706666666</v>
      </c>
      <c r="BI350" s="147">
        <v>0</v>
      </c>
      <c r="BJ350" s="26">
        <f t="shared" si="184"/>
        <v>3198714.4239999996</v>
      </c>
      <c r="BK350" s="38">
        <v>0</v>
      </c>
      <c r="BL350" s="38">
        <v>0.2</v>
      </c>
    </row>
    <row r="351" spans="1:64" ht="12.75">
      <c r="A351" s="3" t="s">
        <v>431</v>
      </c>
      <c r="B351" s="3" t="s">
        <v>406</v>
      </c>
      <c r="C351" s="3" t="s">
        <v>375</v>
      </c>
      <c r="D351" t="s">
        <v>344</v>
      </c>
      <c r="E351" s="1">
        <f t="shared" si="150"/>
        <v>269538</v>
      </c>
      <c r="F351" s="36">
        <v>9.15574267013536</v>
      </c>
      <c r="G351" s="26">
        <f t="shared" si="151"/>
        <v>1661</v>
      </c>
      <c r="H351" s="26">
        <f t="shared" si="152"/>
        <v>2292</v>
      </c>
      <c r="I351">
        <f t="shared" si="153"/>
        <v>970</v>
      </c>
      <c r="K351" s="12">
        <f>S351/$AA$351</f>
        <v>0.04719928173392991</v>
      </c>
      <c r="L351" s="12">
        <f aca="true" t="shared" si="202" ref="L351:R351">T351/$AA$351</f>
        <v>0.144940602067241</v>
      </c>
      <c r="M351" s="12">
        <f t="shared" si="202"/>
        <v>0.29729759811232553</v>
      </c>
      <c r="N351" s="12">
        <f t="shared" si="202"/>
        <v>0.22222469559023217</v>
      </c>
      <c r="O351" s="12">
        <f t="shared" si="202"/>
        <v>0.14182786842671535</v>
      </c>
      <c r="P351" s="12">
        <f t="shared" si="202"/>
        <v>0.07479464862097367</v>
      </c>
      <c r="Q351" s="12">
        <f t="shared" si="202"/>
        <v>0.06318589586626004</v>
      </c>
      <c r="R351" s="12">
        <f t="shared" si="202"/>
        <v>0.008529409582322345</v>
      </c>
      <c r="S351" s="1">
        <f t="shared" si="155"/>
        <v>12722</v>
      </c>
      <c r="T351" s="1">
        <f t="shared" si="156"/>
        <v>39067</v>
      </c>
      <c r="U351" s="1">
        <f t="shared" si="157"/>
        <v>80133</v>
      </c>
      <c r="V351" s="1">
        <f t="shared" si="158"/>
        <v>59898</v>
      </c>
      <c r="W351" s="1">
        <f t="shared" si="159"/>
        <v>38228</v>
      </c>
      <c r="X351" s="1">
        <f t="shared" si="160"/>
        <v>20160</v>
      </c>
      <c r="Y351" s="1">
        <f t="shared" si="161"/>
        <v>17031</v>
      </c>
      <c r="Z351" s="1">
        <f t="shared" si="162"/>
        <v>2299</v>
      </c>
      <c r="AA351" s="1">
        <f t="shared" si="163"/>
        <v>269538</v>
      </c>
      <c r="AC351" s="1">
        <f t="shared" si="164"/>
        <v>48</v>
      </c>
      <c r="AD351" s="1">
        <f t="shared" si="165"/>
        <v>468</v>
      </c>
      <c r="AE351" s="1">
        <f t="shared" si="166"/>
        <v>704</v>
      </c>
      <c r="AF351" s="1">
        <f t="shared" si="167"/>
        <v>279</v>
      </c>
      <c r="AG351" s="1">
        <f t="shared" si="168"/>
        <v>24</v>
      </c>
      <c r="AH351" s="1">
        <f t="shared" si="169"/>
        <v>73</v>
      </c>
      <c r="AI351" s="1">
        <f t="shared" si="170"/>
        <v>43</v>
      </c>
      <c r="AJ351" s="1">
        <f t="shared" si="171"/>
        <v>22</v>
      </c>
      <c r="AK351" s="1">
        <f t="shared" si="172"/>
        <v>1661</v>
      </c>
      <c r="AL351" s="6"/>
      <c r="AV351">
        <f t="shared" si="173"/>
        <v>15</v>
      </c>
      <c r="AW351">
        <f t="shared" si="174"/>
        <v>47</v>
      </c>
      <c r="AX351">
        <f t="shared" si="175"/>
        <v>28</v>
      </c>
      <c r="AY351">
        <f t="shared" si="176"/>
        <v>11</v>
      </c>
      <c r="AZ351">
        <f t="shared" si="177"/>
        <v>34</v>
      </c>
      <c r="BA351">
        <f t="shared" si="178"/>
        <v>16</v>
      </c>
      <c r="BB351">
        <f t="shared" si="179"/>
        <v>3</v>
      </c>
      <c r="BC351">
        <f t="shared" si="180"/>
        <v>2</v>
      </c>
      <c r="BD351">
        <f t="shared" si="181"/>
        <v>156</v>
      </c>
      <c r="BF351" s="13">
        <f t="shared" si="182"/>
        <v>1817</v>
      </c>
      <c r="BG351" s="147">
        <v>0</v>
      </c>
      <c r="BH351" s="147">
        <v>491445.6560000001</v>
      </c>
      <c r="BI351" s="147">
        <v>0</v>
      </c>
      <c r="BJ351" s="26">
        <f t="shared" si="184"/>
        <v>2948673.9360000007</v>
      </c>
      <c r="BK351" s="38">
        <v>0</v>
      </c>
      <c r="BL351" s="38">
        <v>0.2</v>
      </c>
    </row>
    <row r="352" spans="1:64" ht="12.75">
      <c r="A352" s="3" t="s">
        <v>439</v>
      </c>
      <c r="B352" s="3" t="s">
        <v>420</v>
      </c>
      <c r="C352" s="3" t="s">
        <v>394</v>
      </c>
      <c r="D352" t="s">
        <v>345</v>
      </c>
      <c r="E352" s="1">
        <f t="shared" si="150"/>
        <v>237701</v>
      </c>
      <c r="F352" s="36">
        <v>7.800027114379969</v>
      </c>
      <c r="G352" s="26">
        <f t="shared" si="151"/>
        <v>1934</v>
      </c>
      <c r="H352" s="26">
        <f t="shared" si="152"/>
        <v>2854</v>
      </c>
      <c r="I352">
        <f t="shared" si="153"/>
        <v>800</v>
      </c>
      <c r="K352" s="12">
        <f>S352/$AA$352</f>
        <v>0.16397911662130155</v>
      </c>
      <c r="L352" s="12">
        <f aca="true" t="shared" si="203" ref="L352:R352">T352/$AA$352</f>
        <v>0.2720560704414369</v>
      </c>
      <c r="M352" s="12">
        <f t="shared" si="203"/>
        <v>0.21314172006007548</v>
      </c>
      <c r="N352" s="12">
        <f t="shared" si="203"/>
        <v>0.1487961767093954</v>
      </c>
      <c r="O352" s="12">
        <f t="shared" si="203"/>
        <v>0.10997008847249275</v>
      </c>
      <c r="P352" s="12">
        <f t="shared" si="203"/>
        <v>0.060921073112860276</v>
      </c>
      <c r="Q352" s="12">
        <f t="shared" si="203"/>
        <v>0.029032271635373853</v>
      </c>
      <c r="R352" s="12">
        <f t="shared" si="203"/>
        <v>0.002103482947063748</v>
      </c>
      <c r="S352" s="1">
        <f t="shared" si="155"/>
        <v>38978</v>
      </c>
      <c r="T352" s="1">
        <f t="shared" si="156"/>
        <v>64668</v>
      </c>
      <c r="U352" s="1">
        <f t="shared" si="157"/>
        <v>50664</v>
      </c>
      <c r="V352" s="1">
        <f t="shared" si="158"/>
        <v>35369</v>
      </c>
      <c r="W352" s="1">
        <f t="shared" si="159"/>
        <v>26140</v>
      </c>
      <c r="X352" s="1">
        <f t="shared" si="160"/>
        <v>14481</v>
      </c>
      <c r="Y352" s="1">
        <f t="shared" si="161"/>
        <v>6901</v>
      </c>
      <c r="Z352" s="1">
        <f t="shared" si="162"/>
        <v>500</v>
      </c>
      <c r="AA352" s="1">
        <f t="shared" si="163"/>
        <v>237701</v>
      </c>
      <c r="AC352" s="1">
        <f t="shared" si="164"/>
        <v>283</v>
      </c>
      <c r="AD352" s="1">
        <f t="shared" si="165"/>
        <v>464</v>
      </c>
      <c r="AE352" s="1">
        <f t="shared" si="166"/>
        <v>510</v>
      </c>
      <c r="AF352" s="1">
        <f t="shared" si="167"/>
        <v>212</v>
      </c>
      <c r="AG352" s="1">
        <f t="shared" si="168"/>
        <v>238</v>
      </c>
      <c r="AH352" s="1">
        <f t="shared" si="169"/>
        <v>141</v>
      </c>
      <c r="AI352" s="1">
        <f t="shared" si="170"/>
        <v>73</v>
      </c>
      <c r="AJ352" s="1">
        <f t="shared" si="171"/>
        <v>13</v>
      </c>
      <c r="AK352" s="1">
        <f t="shared" si="172"/>
        <v>1934</v>
      </c>
      <c r="AL352" s="6"/>
      <c r="AV352">
        <f t="shared" si="173"/>
        <v>23</v>
      </c>
      <c r="AW352">
        <f t="shared" si="174"/>
        <v>4</v>
      </c>
      <c r="AX352">
        <f t="shared" si="175"/>
        <v>14</v>
      </c>
      <c r="AY352">
        <f t="shared" si="176"/>
        <v>40</v>
      </c>
      <c r="AZ352">
        <f t="shared" si="177"/>
        <v>-5</v>
      </c>
      <c r="BA352">
        <f t="shared" si="178"/>
        <v>-9</v>
      </c>
      <c r="BB352">
        <f t="shared" si="179"/>
        <v>3</v>
      </c>
      <c r="BC352">
        <f t="shared" si="180"/>
        <v>4</v>
      </c>
      <c r="BD352">
        <f t="shared" si="181"/>
        <v>74</v>
      </c>
      <c r="BF352" s="13">
        <f t="shared" si="182"/>
        <v>2008</v>
      </c>
      <c r="BG352" s="147">
        <v>0</v>
      </c>
      <c r="BH352" s="147">
        <v>553204.1853333333</v>
      </c>
      <c r="BI352" s="147">
        <v>0</v>
      </c>
      <c r="BJ352" s="26">
        <f t="shared" si="184"/>
        <v>3319225.1119999997</v>
      </c>
      <c r="BK352" s="38">
        <v>0</v>
      </c>
      <c r="BL352" s="38">
        <v>0.2</v>
      </c>
    </row>
    <row r="353" spans="1:64" ht="12.75">
      <c r="A353" s="3" t="s">
        <v>429</v>
      </c>
      <c r="B353" s="3" t="s">
        <v>421</v>
      </c>
      <c r="C353" s="3" t="s">
        <v>391</v>
      </c>
      <c r="D353" t="s">
        <v>346</v>
      </c>
      <c r="E353" s="1">
        <f t="shared" si="150"/>
        <v>362567</v>
      </c>
      <c r="F353" s="36">
        <v>6.248207190550439</v>
      </c>
      <c r="G353" s="26">
        <f t="shared" si="151"/>
        <v>1711</v>
      </c>
      <c r="H353" s="26">
        <f t="shared" si="152"/>
        <v>4937</v>
      </c>
      <c r="I353">
        <f t="shared" si="153"/>
        <v>800</v>
      </c>
      <c r="K353" s="12">
        <f>S353/$AA$353</f>
        <v>0.2699197665534922</v>
      </c>
      <c r="L353" s="12">
        <f aca="true" t="shared" si="204" ref="L353:R353">T353/$AA$353</f>
        <v>0.243163332570256</v>
      </c>
      <c r="M353" s="12">
        <f t="shared" si="204"/>
        <v>0.20733271367774783</v>
      </c>
      <c r="N353" s="12">
        <f t="shared" si="204"/>
        <v>0.12612289590613596</v>
      </c>
      <c r="O353" s="12">
        <f t="shared" si="204"/>
        <v>0.08051201571019977</v>
      </c>
      <c r="P353" s="12">
        <f t="shared" si="204"/>
        <v>0.04480275369793721</v>
      </c>
      <c r="Q353" s="12">
        <f t="shared" si="204"/>
        <v>0.025713868057490066</v>
      </c>
      <c r="R353" s="12">
        <f t="shared" si="204"/>
        <v>0.0024326538267409885</v>
      </c>
      <c r="S353" s="1">
        <f t="shared" si="155"/>
        <v>97864</v>
      </c>
      <c r="T353" s="1">
        <f t="shared" si="156"/>
        <v>88163</v>
      </c>
      <c r="U353" s="1">
        <f t="shared" si="157"/>
        <v>75172</v>
      </c>
      <c r="V353" s="1">
        <f t="shared" si="158"/>
        <v>45728</v>
      </c>
      <c r="W353" s="1">
        <f t="shared" si="159"/>
        <v>29191</v>
      </c>
      <c r="X353" s="1">
        <f t="shared" si="160"/>
        <v>16244</v>
      </c>
      <c r="Y353" s="1">
        <f t="shared" si="161"/>
        <v>9323</v>
      </c>
      <c r="Z353" s="1">
        <f t="shared" si="162"/>
        <v>882</v>
      </c>
      <c r="AA353" s="1">
        <f t="shared" si="163"/>
        <v>362567</v>
      </c>
      <c r="AC353" s="1">
        <f t="shared" si="164"/>
        <v>218</v>
      </c>
      <c r="AD353" s="1">
        <f t="shared" si="165"/>
        <v>592</v>
      </c>
      <c r="AE353" s="1">
        <f t="shared" si="166"/>
        <v>340</v>
      </c>
      <c r="AF353" s="1">
        <f t="shared" si="167"/>
        <v>277</v>
      </c>
      <c r="AG353" s="1">
        <f t="shared" si="168"/>
        <v>122</v>
      </c>
      <c r="AH353" s="1">
        <f t="shared" si="169"/>
        <v>104</v>
      </c>
      <c r="AI353" s="1">
        <f t="shared" si="170"/>
        <v>50</v>
      </c>
      <c r="AJ353" s="1">
        <f t="shared" si="171"/>
        <v>8</v>
      </c>
      <c r="AK353" s="1">
        <f t="shared" si="172"/>
        <v>1711</v>
      </c>
      <c r="AL353" s="6"/>
      <c r="AV353">
        <f t="shared" si="173"/>
        <v>222</v>
      </c>
      <c r="AW353">
        <f t="shared" si="174"/>
        <v>29</v>
      </c>
      <c r="AX353">
        <f t="shared" si="175"/>
        <v>22</v>
      </c>
      <c r="AY353">
        <f t="shared" si="176"/>
        <v>39</v>
      </c>
      <c r="AZ353">
        <f t="shared" si="177"/>
        <v>1</v>
      </c>
      <c r="BA353">
        <f t="shared" si="178"/>
        <v>11</v>
      </c>
      <c r="BB353">
        <f t="shared" si="179"/>
        <v>6</v>
      </c>
      <c r="BC353">
        <f t="shared" si="180"/>
        <v>2</v>
      </c>
      <c r="BD353">
        <f t="shared" si="181"/>
        <v>332</v>
      </c>
      <c r="BF353" s="13">
        <f t="shared" si="182"/>
        <v>2043</v>
      </c>
      <c r="BG353" s="147">
        <v>0</v>
      </c>
      <c r="BH353" s="147">
        <v>530752.3533333334</v>
      </c>
      <c r="BI353" s="147">
        <v>0</v>
      </c>
      <c r="BJ353" s="26">
        <f t="shared" si="184"/>
        <v>3184514.12</v>
      </c>
      <c r="BK353" s="38">
        <v>0</v>
      </c>
      <c r="BL353" s="38">
        <v>0.2</v>
      </c>
    </row>
    <row r="354" spans="1:64" ht="12.75">
      <c r="A354" s="3" t="s">
        <v>414</v>
      </c>
      <c r="B354" s="3" t="s">
        <v>415</v>
      </c>
      <c r="C354" s="3" t="s">
        <v>397</v>
      </c>
      <c r="D354" t="s">
        <v>339</v>
      </c>
      <c r="E354" s="1">
        <f t="shared" si="150"/>
        <v>325704</v>
      </c>
      <c r="F354" s="36">
        <v>7.138317755484471</v>
      </c>
      <c r="G354" s="26">
        <f t="shared" si="151"/>
        <v>2330</v>
      </c>
      <c r="H354" s="26">
        <f t="shared" si="152"/>
        <v>3989</v>
      </c>
      <c r="I354">
        <f t="shared" si="153"/>
        <v>920</v>
      </c>
      <c r="K354" s="12">
        <f>S354/$AA$354</f>
        <v>0.20161557733402108</v>
      </c>
      <c r="L354" s="12">
        <f aca="true" t="shared" si="205" ref="L354:R354">T354/$AA$354</f>
        <v>0.3116479994105077</v>
      </c>
      <c r="M354" s="12">
        <f t="shared" si="205"/>
        <v>0.19720359590302852</v>
      </c>
      <c r="N354" s="12">
        <f t="shared" si="205"/>
        <v>0.13929211799670868</v>
      </c>
      <c r="O354" s="12">
        <f t="shared" si="205"/>
        <v>0.08343158204995947</v>
      </c>
      <c r="P354" s="12">
        <f t="shared" si="205"/>
        <v>0.040024070935573405</v>
      </c>
      <c r="Q354" s="12">
        <f t="shared" si="205"/>
        <v>0.024632795421609805</v>
      </c>
      <c r="R354" s="12">
        <f t="shared" si="205"/>
        <v>0.002152260948591359</v>
      </c>
      <c r="S354" s="1">
        <f t="shared" si="155"/>
        <v>65667</v>
      </c>
      <c r="T354" s="1">
        <f t="shared" si="156"/>
        <v>101505</v>
      </c>
      <c r="U354" s="1">
        <f t="shared" si="157"/>
        <v>64230</v>
      </c>
      <c r="V354" s="1">
        <f t="shared" si="158"/>
        <v>45368</v>
      </c>
      <c r="W354" s="1">
        <f t="shared" si="159"/>
        <v>27174</v>
      </c>
      <c r="X354" s="1">
        <f t="shared" si="160"/>
        <v>13036</v>
      </c>
      <c r="Y354" s="1">
        <f t="shared" si="161"/>
        <v>8023</v>
      </c>
      <c r="Z354" s="1">
        <f t="shared" si="162"/>
        <v>701</v>
      </c>
      <c r="AA354" s="1">
        <f t="shared" si="163"/>
        <v>325704</v>
      </c>
      <c r="AC354" s="1">
        <f t="shared" si="164"/>
        <v>610</v>
      </c>
      <c r="AD354" s="1">
        <f t="shared" si="165"/>
        <v>630</v>
      </c>
      <c r="AE354" s="1">
        <f t="shared" si="166"/>
        <v>422</v>
      </c>
      <c r="AF354" s="1">
        <f t="shared" si="167"/>
        <v>240</v>
      </c>
      <c r="AG354" s="1">
        <f t="shared" si="168"/>
        <v>275</v>
      </c>
      <c r="AH354" s="1">
        <f t="shared" si="169"/>
        <v>103</v>
      </c>
      <c r="AI354" s="1">
        <f t="shared" si="170"/>
        <v>45</v>
      </c>
      <c r="AJ354" s="1">
        <f t="shared" si="171"/>
        <v>5</v>
      </c>
      <c r="AK354" s="1">
        <f t="shared" si="172"/>
        <v>2330</v>
      </c>
      <c r="AL354" s="6"/>
      <c r="AV354">
        <f t="shared" si="173"/>
        <v>-37</v>
      </c>
      <c r="AW354">
        <f t="shared" si="174"/>
        <v>47</v>
      </c>
      <c r="AX354">
        <f t="shared" si="175"/>
        <v>-58</v>
      </c>
      <c r="AY354">
        <f t="shared" si="176"/>
        <v>-13</v>
      </c>
      <c r="AZ354">
        <f t="shared" si="177"/>
        <v>5</v>
      </c>
      <c r="BA354">
        <f t="shared" si="178"/>
        <v>3</v>
      </c>
      <c r="BB354">
        <f t="shared" si="179"/>
        <v>8</v>
      </c>
      <c r="BC354">
        <f t="shared" si="180"/>
        <v>-2</v>
      </c>
      <c r="BD354">
        <f t="shared" si="181"/>
        <v>-47</v>
      </c>
      <c r="BF354" s="13">
        <f t="shared" si="182"/>
        <v>2283</v>
      </c>
      <c r="BG354" s="147">
        <v>0</v>
      </c>
      <c r="BH354" s="147">
        <v>589728.3906666667</v>
      </c>
      <c r="BI354" s="147">
        <v>0</v>
      </c>
      <c r="BJ354" s="26">
        <f t="shared" si="184"/>
        <v>3538370.344</v>
      </c>
      <c r="BK354" s="38">
        <v>0</v>
      </c>
      <c r="BL354" s="38">
        <v>0.2</v>
      </c>
    </row>
    <row r="355" spans="1:64" ht="12.75">
      <c r="A355" s="3" t="s">
        <v>438</v>
      </c>
      <c r="B355" s="3" t="s">
        <v>406</v>
      </c>
      <c r="C355" s="3" t="s">
        <v>390</v>
      </c>
      <c r="D355" t="s">
        <v>344</v>
      </c>
      <c r="E355" s="1">
        <f t="shared" si="150"/>
        <v>470692</v>
      </c>
      <c r="F355" s="36">
        <v>10.54072553045859</v>
      </c>
      <c r="G355" s="26">
        <f t="shared" si="151"/>
        <v>2024</v>
      </c>
      <c r="H355" s="26">
        <f t="shared" si="152"/>
        <v>4285</v>
      </c>
      <c r="I355">
        <f t="shared" si="153"/>
        <v>760</v>
      </c>
      <c r="K355" s="12">
        <f>S355/$AA$355</f>
        <v>0.017637860851682206</v>
      </c>
      <c r="L355" s="12">
        <f aca="true" t="shared" si="206" ref="L355:R355">T355/$AA$355</f>
        <v>0.054043833334749686</v>
      </c>
      <c r="M355" s="12">
        <f t="shared" si="206"/>
        <v>0.17532908993566917</v>
      </c>
      <c r="N355" s="12">
        <f t="shared" si="206"/>
        <v>0.2702021704214221</v>
      </c>
      <c r="O355" s="12">
        <f t="shared" si="206"/>
        <v>0.19102300442752373</v>
      </c>
      <c r="P355" s="12">
        <f t="shared" si="206"/>
        <v>0.12855327900198008</v>
      </c>
      <c r="Q355" s="12">
        <f t="shared" si="206"/>
        <v>0.1371363864267929</v>
      </c>
      <c r="R355" s="12">
        <f t="shared" si="206"/>
        <v>0.02607437560018016</v>
      </c>
      <c r="S355" s="1">
        <f t="shared" si="155"/>
        <v>8302</v>
      </c>
      <c r="T355" s="1">
        <f t="shared" si="156"/>
        <v>25438</v>
      </c>
      <c r="U355" s="1">
        <f t="shared" si="157"/>
        <v>82526</v>
      </c>
      <c r="V355" s="1">
        <f t="shared" si="158"/>
        <v>127182</v>
      </c>
      <c r="W355" s="1">
        <f t="shared" si="159"/>
        <v>89913</v>
      </c>
      <c r="X355" s="1">
        <f t="shared" si="160"/>
        <v>60509</v>
      </c>
      <c r="Y355" s="1">
        <f t="shared" si="161"/>
        <v>64549</v>
      </c>
      <c r="Z355" s="1">
        <f t="shared" si="162"/>
        <v>12273</v>
      </c>
      <c r="AA355" s="1">
        <f t="shared" si="163"/>
        <v>470692</v>
      </c>
      <c r="AC355" s="1">
        <f t="shared" si="164"/>
        <v>126</v>
      </c>
      <c r="AD355" s="1">
        <f t="shared" si="165"/>
        <v>46</v>
      </c>
      <c r="AE355" s="1">
        <f t="shared" si="166"/>
        <v>663</v>
      </c>
      <c r="AF355" s="1">
        <f t="shared" si="167"/>
        <v>615</v>
      </c>
      <c r="AG355" s="1">
        <f t="shared" si="168"/>
        <v>127</v>
      </c>
      <c r="AH355" s="1">
        <f t="shared" si="169"/>
        <v>154</v>
      </c>
      <c r="AI355" s="1">
        <f t="shared" si="170"/>
        <v>132</v>
      </c>
      <c r="AJ355" s="1">
        <f t="shared" si="171"/>
        <v>161</v>
      </c>
      <c r="AK355" s="1">
        <f t="shared" si="172"/>
        <v>2024</v>
      </c>
      <c r="AL355" s="6"/>
      <c r="AV355">
        <f t="shared" si="173"/>
        <v>55</v>
      </c>
      <c r="AW355">
        <f t="shared" si="174"/>
        <v>-8</v>
      </c>
      <c r="AX355">
        <f t="shared" si="175"/>
        <v>20</v>
      </c>
      <c r="AY355">
        <f t="shared" si="176"/>
        <v>21</v>
      </c>
      <c r="AZ355">
        <f t="shared" si="177"/>
        <v>52</v>
      </c>
      <c r="BA355">
        <f t="shared" si="178"/>
        <v>42</v>
      </c>
      <c r="BB355">
        <f t="shared" si="179"/>
        <v>21</v>
      </c>
      <c r="BC355">
        <f t="shared" si="180"/>
        <v>-6</v>
      </c>
      <c r="BD355">
        <f t="shared" si="181"/>
        <v>197</v>
      </c>
      <c r="BF355" s="13">
        <f t="shared" si="182"/>
        <v>2221</v>
      </c>
      <c r="BG355" s="147">
        <v>0</v>
      </c>
      <c r="BH355" s="147">
        <v>708160.2053333332</v>
      </c>
      <c r="BI355" s="147">
        <v>0</v>
      </c>
      <c r="BJ355" s="26">
        <f t="shared" si="184"/>
        <v>4248961.231999999</v>
      </c>
      <c r="BK355" s="38">
        <v>0</v>
      </c>
      <c r="BL355" s="38">
        <v>0.2</v>
      </c>
    </row>
    <row r="356" spans="1:64" ht="12.75">
      <c r="A356" s="3" t="s">
        <v>440</v>
      </c>
      <c r="B356" s="3" t="s">
        <v>421</v>
      </c>
      <c r="C356" s="3" t="s">
        <v>377</v>
      </c>
      <c r="D356" t="s">
        <v>346</v>
      </c>
      <c r="E356" s="1">
        <f t="shared" si="150"/>
        <v>237514</v>
      </c>
      <c r="F356" s="36">
        <v>6.945837746420959</v>
      </c>
      <c r="G356" s="26">
        <f t="shared" si="151"/>
        <v>1002</v>
      </c>
      <c r="H356" s="26">
        <f t="shared" si="152"/>
        <v>2841</v>
      </c>
      <c r="I356">
        <f t="shared" si="153"/>
        <v>500</v>
      </c>
      <c r="K356" s="12">
        <f>S356/$AA$356</f>
        <v>0.17842737691251884</v>
      </c>
      <c r="L356" s="12">
        <f aca="true" t="shared" si="207" ref="L356:R356">T356/$AA$356</f>
        <v>0.2053057925006526</v>
      </c>
      <c r="M356" s="12">
        <f t="shared" si="207"/>
        <v>0.2506294365805805</v>
      </c>
      <c r="N356" s="12">
        <f t="shared" si="207"/>
        <v>0.15652972035332655</v>
      </c>
      <c r="O356" s="12">
        <f t="shared" si="207"/>
        <v>0.09920678360012462</v>
      </c>
      <c r="P356" s="12">
        <f t="shared" si="207"/>
        <v>0.05885968827100718</v>
      </c>
      <c r="Q356" s="12">
        <f t="shared" si="207"/>
        <v>0.04518891517973677</v>
      </c>
      <c r="R356" s="12">
        <f t="shared" si="207"/>
        <v>0.005852286602052932</v>
      </c>
      <c r="S356" s="1">
        <f t="shared" si="155"/>
        <v>42379</v>
      </c>
      <c r="T356" s="1">
        <f t="shared" si="156"/>
        <v>48763</v>
      </c>
      <c r="U356" s="1">
        <f t="shared" si="157"/>
        <v>59528</v>
      </c>
      <c r="V356" s="1">
        <f t="shared" si="158"/>
        <v>37178</v>
      </c>
      <c r="W356" s="1">
        <f t="shared" si="159"/>
        <v>23563</v>
      </c>
      <c r="X356" s="1">
        <f t="shared" si="160"/>
        <v>13980</v>
      </c>
      <c r="Y356" s="1">
        <f t="shared" si="161"/>
        <v>10733</v>
      </c>
      <c r="Z356" s="1">
        <f t="shared" si="162"/>
        <v>1390</v>
      </c>
      <c r="AA356" s="1">
        <f t="shared" si="163"/>
        <v>237514</v>
      </c>
      <c r="AC356" s="1">
        <f t="shared" si="164"/>
        <v>220</v>
      </c>
      <c r="AD356" s="1">
        <f t="shared" si="165"/>
        <v>180</v>
      </c>
      <c r="AE356" s="1">
        <f t="shared" si="166"/>
        <v>214</v>
      </c>
      <c r="AF356" s="1">
        <f t="shared" si="167"/>
        <v>197</v>
      </c>
      <c r="AG356" s="1">
        <f t="shared" si="168"/>
        <v>79</v>
      </c>
      <c r="AH356" s="1">
        <f t="shared" si="169"/>
        <v>30</v>
      </c>
      <c r="AI356" s="1">
        <f t="shared" si="170"/>
        <v>61</v>
      </c>
      <c r="AJ356" s="1">
        <f t="shared" si="171"/>
        <v>21</v>
      </c>
      <c r="AK356" s="1">
        <f t="shared" si="172"/>
        <v>1002</v>
      </c>
      <c r="AL356" s="6"/>
      <c r="AV356">
        <f t="shared" si="173"/>
        <v>47</v>
      </c>
      <c r="AW356">
        <f t="shared" si="174"/>
        <v>18</v>
      </c>
      <c r="AX356">
        <f t="shared" si="175"/>
        <v>13</v>
      </c>
      <c r="AY356">
        <f t="shared" si="176"/>
        <v>18</v>
      </c>
      <c r="AZ356">
        <f t="shared" si="177"/>
        <v>18</v>
      </c>
      <c r="BA356">
        <f t="shared" si="178"/>
        <v>-6</v>
      </c>
      <c r="BB356">
        <f t="shared" si="179"/>
        <v>1</v>
      </c>
      <c r="BC356">
        <f t="shared" si="180"/>
        <v>0</v>
      </c>
      <c r="BD356">
        <f t="shared" si="181"/>
        <v>109</v>
      </c>
      <c r="BF356" s="13">
        <f t="shared" si="182"/>
        <v>1111</v>
      </c>
      <c r="BG356" s="147">
        <v>0</v>
      </c>
      <c r="BH356" s="147">
        <v>301468.616</v>
      </c>
      <c r="BI356" s="147">
        <v>0</v>
      </c>
      <c r="BJ356" s="26">
        <f t="shared" si="184"/>
        <v>1808811.696</v>
      </c>
      <c r="BK356" s="38">
        <v>0</v>
      </c>
      <c r="BL356" s="38">
        <v>0.2</v>
      </c>
    </row>
    <row r="357" spans="1:64" ht="12.75">
      <c r="A357" s="3" t="s">
        <v>405</v>
      </c>
      <c r="B357" s="3" t="s">
        <v>406</v>
      </c>
      <c r="C357" s="3" t="s">
        <v>378</v>
      </c>
      <c r="D357" t="s">
        <v>344</v>
      </c>
      <c r="E357" s="1">
        <f t="shared" si="150"/>
        <v>356073</v>
      </c>
      <c r="F357" s="36">
        <v>9.533026894988353</v>
      </c>
      <c r="G357" s="26">
        <f t="shared" si="151"/>
        <v>2097</v>
      </c>
      <c r="H357" s="26">
        <f t="shared" si="152"/>
        <v>2916</v>
      </c>
      <c r="I357">
        <f t="shared" si="153"/>
        <v>770</v>
      </c>
      <c r="K357" s="12">
        <f>S357/$AA$357</f>
        <v>0.07119045813639338</v>
      </c>
      <c r="L357" s="12">
        <f aca="true" t="shared" si="208" ref="L357:R357">T357/$AA$357</f>
        <v>0.14199054688224044</v>
      </c>
      <c r="M357" s="12">
        <f t="shared" si="208"/>
        <v>0.28151811566729296</v>
      </c>
      <c r="N357" s="12">
        <f t="shared" si="208"/>
        <v>0.2147003563875947</v>
      </c>
      <c r="O357" s="12">
        <f t="shared" si="208"/>
        <v>0.13765154898012485</v>
      </c>
      <c r="P357" s="12">
        <f t="shared" si="208"/>
        <v>0.0876309071454449</v>
      </c>
      <c r="Q357" s="12">
        <f t="shared" si="208"/>
        <v>0.058218399036152696</v>
      </c>
      <c r="R357" s="12">
        <f t="shared" si="208"/>
        <v>0.0070996677647561035</v>
      </c>
      <c r="S357" s="1">
        <f t="shared" si="155"/>
        <v>25349</v>
      </c>
      <c r="T357" s="1">
        <f t="shared" si="156"/>
        <v>50559</v>
      </c>
      <c r="U357" s="1">
        <f t="shared" si="157"/>
        <v>100241</v>
      </c>
      <c r="V357" s="1">
        <f t="shared" si="158"/>
        <v>76449</v>
      </c>
      <c r="W357" s="1">
        <f t="shared" si="159"/>
        <v>49014</v>
      </c>
      <c r="X357" s="1">
        <f t="shared" si="160"/>
        <v>31203</v>
      </c>
      <c r="Y357" s="1">
        <f t="shared" si="161"/>
        <v>20730</v>
      </c>
      <c r="Z357" s="1">
        <f t="shared" si="162"/>
        <v>2528</v>
      </c>
      <c r="AA357" s="1">
        <f t="shared" si="163"/>
        <v>356073</v>
      </c>
      <c r="AC357" s="1">
        <f t="shared" si="164"/>
        <v>305</v>
      </c>
      <c r="AD357" s="1">
        <f t="shared" si="165"/>
        <v>612</v>
      </c>
      <c r="AE357" s="1">
        <f t="shared" si="166"/>
        <v>560</v>
      </c>
      <c r="AF357" s="1">
        <f t="shared" si="167"/>
        <v>335</v>
      </c>
      <c r="AG357" s="1">
        <f t="shared" si="168"/>
        <v>131</v>
      </c>
      <c r="AH357" s="1">
        <f t="shared" si="169"/>
        <v>63</v>
      </c>
      <c r="AI357" s="1">
        <f t="shared" si="170"/>
        <v>73</v>
      </c>
      <c r="AJ357" s="1">
        <f t="shared" si="171"/>
        <v>18</v>
      </c>
      <c r="AK357" s="1">
        <f t="shared" si="172"/>
        <v>2097</v>
      </c>
      <c r="AL357" s="6"/>
      <c r="AV357">
        <f t="shared" si="173"/>
        <v>67</v>
      </c>
      <c r="AW357">
        <f t="shared" si="174"/>
        <v>-12</v>
      </c>
      <c r="AX357">
        <f t="shared" si="175"/>
        <v>17</v>
      </c>
      <c r="AY357">
        <f t="shared" si="176"/>
        <v>42</v>
      </c>
      <c r="AZ357">
        <f t="shared" si="177"/>
        <v>30</v>
      </c>
      <c r="BA357">
        <f t="shared" si="178"/>
        <v>12</v>
      </c>
      <c r="BB357">
        <f t="shared" si="179"/>
        <v>17</v>
      </c>
      <c r="BC357">
        <f t="shared" si="180"/>
        <v>5</v>
      </c>
      <c r="BD357">
        <f t="shared" si="181"/>
        <v>178</v>
      </c>
      <c r="BF357" s="13">
        <f t="shared" si="182"/>
        <v>2275</v>
      </c>
      <c r="BG357" s="147">
        <v>0</v>
      </c>
      <c r="BH357" s="147">
        <v>606103.5160000001</v>
      </c>
      <c r="BI357" s="147">
        <v>0</v>
      </c>
      <c r="BJ357" s="26">
        <f t="shared" si="184"/>
        <v>3636621.0960000004</v>
      </c>
      <c r="BK357" s="38">
        <v>0</v>
      </c>
      <c r="BL357" s="38">
        <v>0.2</v>
      </c>
    </row>
    <row r="358" spans="1:64" ht="12.75">
      <c r="A358" s="3" t="s">
        <v>425</v>
      </c>
      <c r="B358" s="3" t="s">
        <v>421</v>
      </c>
      <c r="C358" s="3" t="s">
        <v>384</v>
      </c>
      <c r="D358" t="s">
        <v>346</v>
      </c>
      <c r="E358" s="1">
        <f t="shared" si="150"/>
        <v>246810</v>
      </c>
      <c r="F358" s="36">
        <v>7.628426871678543</v>
      </c>
      <c r="G358" s="26">
        <f t="shared" si="151"/>
        <v>1087</v>
      </c>
      <c r="H358" s="26">
        <f t="shared" si="152"/>
        <v>2627</v>
      </c>
      <c r="I358">
        <f t="shared" si="153"/>
        <v>600</v>
      </c>
      <c r="K358" s="12">
        <f>S358/$AA$358</f>
        <v>0.15916291884445524</v>
      </c>
      <c r="L358" s="12">
        <f aca="true" t="shared" si="209" ref="L358:R358">T358/$AA$358</f>
        <v>0.2484947935659009</v>
      </c>
      <c r="M358" s="12">
        <f t="shared" si="209"/>
        <v>0.22634820307118836</v>
      </c>
      <c r="N358" s="12">
        <f t="shared" si="209"/>
        <v>0.1445322312710182</v>
      </c>
      <c r="O358" s="12">
        <f t="shared" si="209"/>
        <v>0.11029131720756857</v>
      </c>
      <c r="P358" s="12">
        <f t="shared" si="209"/>
        <v>0.06527693367367611</v>
      </c>
      <c r="Q358" s="12">
        <f t="shared" si="209"/>
        <v>0.04255905352295288</v>
      </c>
      <c r="R358" s="12">
        <f t="shared" si="209"/>
        <v>0.003334548843239739</v>
      </c>
      <c r="S358" s="1">
        <f t="shared" si="155"/>
        <v>39283</v>
      </c>
      <c r="T358" s="1">
        <f t="shared" si="156"/>
        <v>61331</v>
      </c>
      <c r="U358" s="1">
        <f t="shared" si="157"/>
        <v>55865</v>
      </c>
      <c r="V358" s="1">
        <f t="shared" si="158"/>
        <v>35672</v>
      </c>
      <c r="W358" s="1">
        <f t="shared" si="159"/>
        <v>27221</v>
      </c>
      <c r="X358" s="1">
        <f t="shared" si="160"/>
        <v>16111</v>
      </c>
      <c r="Y358" s="1">
        <f t="shared" si="161"/>
        <v>10504</v>
      </c>
      <c r="Z358" s="1">
        <f t="shared" si="162"/>
        <v>823</v>
      </c>
      <c r="AA358" s="1">
        <f t="shared" si="163"/>
        <v>246810</v>
      </c>
      <c r="AC358" s="1">
        <f t="shared" si="164"/>
        <v>289</v>
      </c>
      <c r="AD358" s="1">
        <f t="shared" si="165"/>
        <v>303</v>
      </c>
      <c r="AE358" s="1">
        <f t="shared" si="166"/>
        <v>193</v>
      </c>
      <c r="AF358" s="1">
        <f t="shared" si="167"/>
        <v>69</v>
      </c>
      <c r="AG358" s="1">
        <f t="shared" si="168"/>
        <v>73</v>
      </c>
      <c r="AH358" s="1">
        <f t="shared" si="169"/>
        <v>97</v>
      </c>
      <c r="AI358" s="1">
        <f t="shared" si="170"/>
        <v>56</v>
      </c>
      <c r="AJ358" s="1">
        <f t="shared" si="171"/>
        <v>7</v>
      </c>
      <c r="AK358" s="1">
        <f t="shared" si="172"/>
        <v>1087</v>
      </c>
      <c r="AL358" s="6"/>
      <c r="AV358">
        <f t="shared" si="173"/>
        <v>144</v>
      </c>
      <c r="AW358">
        <f t="shared" si="174"/>
        <v>135</v>
      </c>
      <c r="AX358">
        <f t="shared" si="175"/>
        <v>81</v>
      </c>
      <c r="AY358">
        <f t="shared" si="176"/>
        <v>55</v>
      </c>
      <c r="AZ358">
        <f t="shared" si="177"/>
        <v>63</v>
      </c>
      <c r="BA358">
        <f t="shared" si="178"/>
        <v>51</v>
      </c>
      <c r="BB358">
        <f t="shared" si="179"/>
        <v>6</v>
      </c>
      <c r="BC358">
        <f t="shared" si="180"/>
        <v>2</v>
      </c>
      <c r="BD358">
        <f t="shared" si="181"/>
        <v>537</v>
      </c>
      <c r="BF358" s="13">
        <f t="shared" si="182"/>
        <v>1624</v>
      </c>
      <c r="BG358" s="147">
        <v>0</v>
      </c>
      <c r="BH358" s="147">
        <v>431254.2773333334</v>
      </c>
      <c r="BI358" s="147">
        <v>0</v>
      </c>
      <c r="BJ358" s="26">
        <f t="shared" si="184"/>
        <v>2587525.6640000003</v>
      </c>
      <c r="BK358" s="38">
        <v>0</v>
      </c>
      <c r="BL358" s="38">
        <v>0.2</v>
      </c>
    </row>
    <row r="359" spans="3:37" ht="12.75">
      <c r="C359" s="3"/>
      <c r="E359" s="6"/>
      <c r="F359" s="6"/>
      <c r="G359" s="6"/>
      <c r="H359" s="6"/>
      <c r="I359" s="6"/>
      <c r="J359" s="6"/>
      <c r="K359" s="34"/>
      <c r="L359" s="34"/>
      <c r="M359" s="34"/>
      <c r="N359" s="34"/>
      <c r="O359" s="34"/>
      <c r="P359" s="34"/>
      <c r="Q359" s="34"/>
      <c r="R359" s="34"/>
      <c r="S359" s="6"/>
      <c r="T359" s="6"/>
      <c r="U359" s="6"/>
      <c r="V359" s="6"/>
      <c r="W359" s="6"/>
      <c r="X359" s="6"/>
      <c r="Y359" s="6"/>
      <c r="Z359" s="6"/>
      <c r="AA359" s="6"/>
      <c r="AB359" s="6"/>
      <c r="AC359" s="6"/>
      <c r="AD359" s="6"/>
      <c r="AE359" s="6"/>
      <c r="AF359" s="6"/>
      <c r="AG359" s="6"/>
      <c r="AH359" s="6"/>
      <c r="AI359" s="6"/>
      <c r="AJ359" s="6"/>
      <c r="AK359" s="6"/>
    </row>
  </sheetData>
  <sheetProtection sheet="1" objects="1" scenarios="1" selectLockedCells="1" selectUnlockedCells="1"/>
  <hyperlinks>
    <hyperlink ref="F1" r:id="rId1" display="http://www.communities.gov.uk/documents/housing/xls/152924.xls"/>
    <hyperlink ref="I1" r:id="rId2" display="http://www.communities.gov.uk/documents/housing/xls/1406068.xls"/>
  </hyperlinks>
  <printOptions/>
  <pageMargins left="0.75" right="0.75" top="1" bottom="1" header="0.5" footer="0.5"/>
  <pageSetup horizontalDpi="600" verticalDpi="600" orientation="portrait" paperSize="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DCLG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hround</dc:creator>
  <cp:keywords/>
  <dc:description/>
  <cp:lastModifiedBy>Helen Round</cp:lastModifiedBy>
  <cp:lastPrinted>2011-02-14T14:47:59Z</cp:lastPrinted>
  <dcterms:created xsi:type="dcterms:W3CDTF">2010-10-20T10:13:21Z</dcterms:created>
  <dcterms:modified xsi:type="dcterms:W3CDTF">2011-03-14T11:48:43Z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