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100" windowHeight="7800" activeTab="2"/>
  </bookViews>
  <sheets>
    <sheet name="Return Sheet" sheetId="1" r:id="rId1"/>
    <sheet name="Calculation Sheet" sheetId="2" r:id="rId2"/>
    <sheet name="Sheet3" sheetId="3" r:id="rId3"/>
  </sheets>
  <definedNames>
    <definedName name="hole_diam_i">'Calculation Sheet'!$J$32</definedName>
    <definedName name="Hole_Diam_ii">'Calculation Sheet'!$K$32</definedName>
    <definedName name="Hole_Diam_iii">'Calculation Sheet'!$M$32</definedName>
    <definedName name="Hole_Diam_iv">'Calculation Sheet'!$O$32</definedName>
    <definedName name="Len_sect_i">'Calculation Sheet'!$J$33</definedName>
    <definedName name="Len_Sect_ii">'Calculation Sheet'!$K$33</definedName>
    <definedName name="Len_Sect_iii">'Calculation Sheet'!$M$33</definedName>
    <definedName name="Len_Sect_iv">'Calculation Sheet'!$O$33</definedName>
    <definedName name="_xlnm.Print_Area" localSheetId="1">'Calculation Sheet'!$A$1:$N$6</definedName>
    <definedName name="_xlnm.Print_Area" localSheetId="0">'Return Sheet'!$A$1:$O$56</definedName>
  </definedNames>
  <calcPr fullCalcOnLoad="1"/>
</workbook>
</file>

<file path=xl/sharedStrings.xml><?xml version="1.0" encoding="utf-8"?>
<sst xmlns="http://schemas.openxmlformats.org/spreadsheetml/2006/main" count="108" uniqueCount="81">
  <si>
    <t>Permit Holder</t>
  </si>
  <si>
    <t>Spud Date</t>
  </si>
  <si>
    <t>Completion Date</t>
  </si>
  <si>
    <t>Well Information</t>
  </si>
  <si>
    <t>Cuttings Mass Balance</t>
  </si>
  <si>
    <t>OBM / SBM Mass Balance</t>
  </si>
  <si>
    <t>Well Section Diameter</t>
  </si>
  <si>
    <t>WBM Cuttings</t>
  </si>
  <si>
    <t>OBM / SBM Cuttings</t>
  </si>
  <si>
    <t>Cuttings Discharged</t>
  </si>
  <si>
    <t>Start Depth (metres)</t>
  </si>
  <si>
    <t>End Depth (metres)</t>
  </si>
  <si>
    <t>Chemical Permit Number</t>
  </si>
  <si>
    <t>Well Section Diameter (inches)</t>
  </si>
  <si>
    <t>Section Length (metres)</t>
  </si>
  <si>
    <t>Fluid Type              (WBM / OBM / SBM)</t>
  </si>
  <si>
    <t>OBM / SBM Fluid System (Name)</t>
  </si>
  <si>
    <t>Base Oil or Base Synthetic Concentration (g/kg)</t>
  </si>
  <si>
    <t>OBM/SBM only</t>
  </si>
  <si>
    <t>A</t>
  </si>
  <si>
    <t>B</t>
  </si>
  <si>
    <t>C</t>
  </si>
  <si>
    <t>D</t>
  </si>
  <si>
    <t>E</t>
  </si>
  <si>
    <t>F</t>
  </si>
  <si>
    <t>G</t>
  </si>
  <si>
    <t>H</t>
  </si>
  <si>
    <t>I</t>
  </si>
  <si>
    <t>J</t>
  </si>
  <si>
    <t>K</t>
  </si>
  <si>
    <t>A = (B+C+D+E)</t>
  </si>
  <si>
    <t>A = B+C+D+E+F+G+H+J+K</t>
  </si>
  <si>
    <t>% Base Oil or Base Synthetic on Fluid</t>
  </si>
  <si>
    <t>[A]</t>
  </si>
  <si>
    <t>Hole Diameter</t>
  </si>
  <si>
    <t>(inches)</t>
  </si>
  <si>
    <t>[B]</t>
  </si>
  <si>
    <t>Length of Section</t>
  </si>
  <si>
    <t>[C]</t>
  </si>
  <si>
    <t>(tonnes)</t>
  </si>
  <si>
    <t>(metres)</t>
  </si>
  <si>
    <t>Weight of Cuttings 
((3.6*A*A*B)*3.28083) / 10,000</t>
  </si>
  <si>
    <t>WBM</t>
  </si>
  <si>
    <t>diameter</t>
  </si>
  <si>
    <t>length</t>
  </si>
  <si>
    <t>line 1</t>
  </si>
  <si>
    <t>conditions</t>
  </si>
  <si>
    <t>OBM/SBM</t>
  </si>
  <si>
    <t>Length</t>
  </si>
  <si>
    <t>Diameter</t>
  </si>
  <si>
    <t/>
  </si>
  <si>
    <t>OP volume discharged (tonnes) - DECC use only - calculated</t>
  </si>
  <si>
    <t>Mass of Cuttings (tonnes)</t>
  </si>
  <si>
    <t>Mass of Cuttings Discharged (tonnes)</t>
  </si>
  <si>
    <t>Mass of Cuttings Injected (tonnes)</t>
  </si>
  <si>
    <t>Mass of Cuttings Shipped to Shore (tonnes)</t>
  </si>
  <si>
    <r>
      <t xml:space="preserve">Mass of Any Cuttings Discharged Accidentally or </t>
    </r>
    <r>
      <rPr>
        <i/>
        <sz val="10"/>
        <color indexed="8"/>
        <rFont val="Arial"/>
        <family val="2"/>
      </rPr>
      <t>Force Majeure</t>
    </r>
    <r>
      <rPr>
        <sz val="10"/>
        <color indexed="8"/>
        <rFont val="Arial"/>
        <family val="2"/>
      </rPr>
      <t xml:space="preserve"> (tonnes)</t>
    </r>
  </si>
  <si>
    <t>Mass (tonnes)</t>
  </si>
  <si>
    <t>Mass of  Fluid Used (tonnes) *</t>
  </si>
  <si>
    <t>Well Number - if available</t>
  </si>
  <si>
    <t>To Clarify: cuttings = mass of rock, not associated mud</t>
  </si>
  <si>
    <t>Fluid Specific Gravity</t>
  </si>
  <si>
    <t>Drilling Fluids Return Sheet - to be completed for each well drilled</t>
  </si>
  <si>
    <t>Versaclean</t>
  </si>
  <si>
    <t>Phase Pro</t>
  </si>
  <si>
    <t>Test 2</t>
  </si>
  <si>
    <t>(i.e. The PON15B, or PON15F reference number)</t>
  </si>
  <si>
    <t>NOTE - Where wells are drilled with one type of mud, then displaced with a second mud (e.g. solids free mud for completion) it is recognised that this second mud won't generate cuttings</t>
  </si>
  <si>
    <t>* - Fluid Used = all mud pumped through the well.  Do not count mud that is on the Installation at at the start of the operation and is unused throughout the operation.  Similarly, stocks of base oil should not be counted unless they are used in the well.</t>
  </si>
  <si>
    <t>To accommodate this, in such circumstances enter details as normal in rows 16 to 20 but use zero's for start and end depth.</t>
  </si>
  <si>
    <t>Mass of Base Oil or Base Synthetic Used (tonnes)</t>
  </si>
  <si>
    <t>Mass of Base Oil or Base Synthetic Backloaded  to Shore in Whole Mud (tonnes)</t>
  </si>
  <si>
    <t>Mass of Base Oil or Base Synthetic Retained Onboard after completion of well operations(tonnes)</t>
  </si>
  <si>
    <t>Mass of Base Oil or Base Synthetic Left in Well including downhole losses (tonnes)</t>
  </si>
  <si>
    <t>Mass of Base Oil or Base Synthetic Discharged with Cuttings (tonnes)</t>
  </si>
  <si>
    <t>Mass of Base Oil or Base Synthetic Injected (tonnes)</t>
  </si>
  <si>
    <t>Mass of Base Oil or Base Synthetic Shipped to Shore with cuttings(tonnes)</t>
  </si>
  <si>
    <t>Mass of Base Oil or Base Synthetic Shipped to Shore from recovery process (tonnes)</t>
  </si>
  <si>
    <r>
      <t>Mass Of Base Oil or Base Synthetic Shipped to Shore with slops</t>
    </r>
    <r>
      <rPr>
        <strike/>
        <sz val="10"/>
        <color indexed="10"/>
        <rFont val="Arial"/>
        <family val="2"/>
      </rPr>
      <t xml:space="preserve"> </t>
    </r>
    <r>
      <rPr>
        <sz val="10"/>
        <rFont val="Arial"/>
        <family val="2"/>
      </rPr>
      <t>(tonnes)</t>
    </r>
  </si>
  <si>
    <r>
      <t xml:space="preserve">Mass of Any Base Oil or Base Synthetic Discharged Accidentally or </t>
    </r>
    <r>
      <rPr>
        <i/>
        <sz val="10"/>
        <color indexed="8"/>
        <rFont val="Arial"/>
        <family val="2"/>
      </rPr>
      <t>Force Majeure</t>
    </r>
    <r>
      <rPr>
        <sz val="10"/>
        <color indexed="8"/>
        <rFont val="Arial"/>
        <family val="2"/>
      </rPr>
      <t xml:space="preserve"> (tonnes)</t>
    </r>
  </si>
  <si>
    <t>Mass of Any Base Oil or Base Synthetic Not Accounted for, e.g. Weight Evaporated (tonnes)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</si>
</sst>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809]dd\ mmmm\ yyyy"/>
  </numFmts>
  <fonts count="27">
    <font>
      <sz val="12"/>
      <name val="Arial"/>
      <family val="0"/>
    </font>
    <font>
      <b/>
      <u val="single"/>
      <sz val="10"/>
      <name val="Arial"/>
      <family val="2"/>
    </font>
    <font>
      <sz val="10"/>
      <name val="Arial"/>
      <family val="2"/>
    </font>
    <font>
      <b/>
      <sz val="10"/>
      <name val="Arial"/>
      <family val="2"/>
    </font>
    <font>
      <sz val="10"/>
      <color indexed="8"/>
      <name val="Arial"/>
      <family val="2"/>
    </font>
    <font>
      <i/>
      <sz val="10"/>
      <color indexed="8"/>
      <name val="Arial"/>
      <family val="2"/>
    </font>
    <font>
      <sz val="10"/>
      <color indexed="10"/>
      <name val="Arial"/>
      <family val="2"/>
    </font>
    <font>
      <strike/>
      <sz val="10"/>
      <color indexed="10"/>
      <name val="Arial"/>
      <family val="2"/>
    </font>
    <font>
      <u val="single"/>
      <sz val="12"/>
      <color indexed="12"/>
      <name val="Arial"/>
      <family val="0"/>
    </font>
    <font>
      <u val="single"/>
      <sz val="12"/>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1" fillId="0" borderId="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15" borderId="10" xfId="0" applyFont="1" applyFill="1" applyBorder="1" applyAlignment="1">
      <alignment horizontal="center"/>
    </xf>
    <xf numFmtId="0" fontId="2" fillId="0" borderId="11" xfId="0" applyFont="1" applyBorder="1" applyAlignment="1">
      <alignment horizontal="center" vertical="center" wrapText="1"/>
    </xf>
    <xf numFmtId="0" fontId="2" fillId="2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22" borderId="12" xfId="0" applyFont="1" applyFill="1" applyBorder="1" applyAlignment="1">
      <alignment horizontal="center"/>
    </xf>
    <xf numFmtId="0" fontId="6" fillId="0" borderId="0" xfId="0" applyFont="1" applyAlignment="1">
      <alignment horizontal="left"/>
    </xf>
    <xf numFmtId="0" fontId="2" fillId="0" borderId="10" xfId="0" applyFont="1" applyFill="1" applyBorder="1" applyAlignment="1" applyProtection="1">
      <alignment horizontal="center" vertical="center"/>
      <protection/>
    </xf>
    <xf numFmtId="164"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xf>
    <xf numFmtId="49" fontId="2" fillId="0" borderId="0" xfId="0" applyNumberFormat="1" applyFont="1" applyAlignment="1" quotePrefix="1">
      <alignment/>
    </xf>
    <xf numFmtId="0" fontId="2" fillId="0" borderId="0" xfId="0" applyFont="1" applyAlignment="1" quotePrefix="1">
      <alignment/>
    </xf>
    <xf numFmtId="0" fontId="3" fillId="0" borderId="13" xfId="0" applyFont="1" applyBorder="1" applyAlignment="1">
      <alignment horizontal="center" vertical="center" wrapText="1"/>
    </xf>
    <xf numFmtId="0" fontId="2" fillId="22" borderId="0" xfId="0" applyFont="1" applyFill="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2" fillId="24" borderId="0" xfId="0" applyFont="1" applyFill="1" applyAlignment="1">
      <alignment/>
    </xf>
    <xf numFmtId="0" fontId="2" fillId="4" borderId="10" xfId="0" applyFont="1" applyFill="1" applyBorder="1" applyAlignment="1" applyProtection="1">
      <alignment/>
      <protection locked="0"/>
    </xf>
    <xf numFmtId="0" fontId="6" fillId="4" borderId="10" xfId="0" applyFont="1" applyFill="1" applyBorder="1" applyAlignment="1" applyProtection="1">
      <alignment/>
      <protection locked="0"/>
    </xf>
    <xf numFmtId="0" fontId="2" fillId="4" borderId="10" xfId="0" applyFont="1" applyFill="1" applyBorder="1" applyAlignment="1" applyProtection="1">
      <alignment horizontal="center"/>
      <protection locked="0"/>
    </xf>
    <xf numFmtId="2" fontId="2" fillId="4" borderId="10" xfId="0" applyNumberFormat="1" applyFont="1" applyFill="1" applyBorder="1" applyAlignment="1" applyProtection="1">
      <alignment horizontal="center"/>
      <protection locked="0"/>
    </xf>
    <xf numFmtId="0" fontId="2" fillId="4" borderId="0" xfId="0" applyFont="1" applyFill="1" applyAlignment="1" applyProtection="1">
      <alignment horizontal="center"/>
      <protection locked="0"/>
    </xf>
    <xf numFmtId="49" fontId="2" fillId="15" borderId="10" xfId="0" applyNumberFormat="1" applyFont="1" applyFill="1" applyBorder="1" applyAlignment="1">
      <alignment horizontal="center"/>
    </xf>
    <xf numFmtId="0" fontId="2" fillId="4" borderId="13" xfId="0" applyFont="1" applyFill="1" applyBorder="1" applyAlignment="1" applyProtection="1">
      <alignment horizontal="center"/>
      <protection locked="0"/>
    </xf>
    <xf numFmtId="10" fontId="2" fillId="4" borderId="10" xfId="0" applyNumberFormat="1" applyFont="1" applyFill="1" applyBorder="1" applyAlignment="1" applyProtection="1">
      <alignment horizontal="center"/>
      <protection locked="0"/>
    </xf>
    <xf numFmtId="0" fontId="2" fillId="5" borderId="0" xfId="0" applyFont="1" applyFill="1" applyAlignment="1">
      <alignment/>
    </xf>
    <xf numFmtId="0" fontId="2" fillId="4" borderId="14" xfId="0" applyFont="1" applyFill="1" applyBorder="1" applyAlignment="1" applyProtection="1">
      <alignment horizontal="center" wrapText="1"/>
      <protection locked="0"/>
    </xf>
    <xf numFmtId="0" fontId="2" fillId="4" borderId="11" xfId="0" applyFont="1" applyFill="1" applyBorder="1" applyAlignment="1" applyProtection="1">
      <alignment horizontal="center" wrapText="1"/>
      <protection locked="0"/>
    </xf>
    <xf numFmtId="0" fontId="2" fillId="4" borderId="14" xfId="0" applyFon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4" borderId="10" xfId="0" applyFont="1" applyFill="1" applyBorder="1" applyAlignment="1" applyProtection="1">
      <alignment horizontal="center" wrapText="1"/>
      <protection locked="0"/>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wrapText="1"/>
      <protection/>
    </xf>
    <xf numFmtId="164"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207"/>
  <sheetViews>
    <sheetView zoomScalePageLayoutView="0" workbookViewId="0" topLeftCell="K40">
      <selection activeCell="E50" sqref="E50"/>
    </sheetView>
  </sheetViews>
  <sheetFormatPr defaultColWidth="8.88671875" defaultRowHeight="15"/>
  <cols>
    <col min="1" max="1" width="20.77734375" style="0" customWidth="1"/>
    <col min="2" max="2" width="23.5546875" style="0" customWidth="1"/>
    <col min="3" max="5" width="15.77734375" style="0" customWidth="1"/>
    <col min="6" max="6" width="17.88671875" style="0" customWidth="1"/>
    <col min="7" max="15" width="15.77734375" style="0" customWidth="1"/>
    <col min="26" max="29" width="0" style="0" hidden="1" customWidth="1"/>
    <col min="31" max="31" width="0" style="0" hidden="1" customWidth="1"/>
  </cols>
  <sheetData>
    <row r="1" spans="1:63" ht="15">
      <c r="A1" s="1" t="s">
        <v>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1:63" ht="15">
      <c r="A3" s="29" t="s">
        <v>0</v>
      </c>
      <c r="B3" s="3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ht="15">
      <c r="A5" s="29" t="s">
        <v>12</v>
      </c>
      <c r="B5" s="32"/>
      <c r="C5" s="2" t="s">
        <v>66</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row>
    <row r="6" spans="1:63"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row>
    <row r="7" spans="1:63" ht="15">
      <c r="A7" s="29" t="s">
        <v>59</v>
      </c>
      <c r="B7" s="3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3" ht="15">
      <c r="A8" s="2"/>
      <c r="B8" s="2"/>
      <c r="C8" s="2"/>
      <c r="D8" s="2"/>
      <c r="E8" s="2"/>
      <c r="F8" s="2"/>
      <c r="G8" s="2"/>
      <c r="H8" s="2"/>
      <c r="I8" s="2"/>
      <c r="O8" s="2"/>
      <c r="P8" s="2"/>
      <c r="Q8" s="2"/>
      <c r="R8" s="2"/>
      <c r="S8" s="2"/>
      <c r="T8" s="2"/>
      <c r="U8" s="2"/>
      <c r="V8" s="2"/>
      <c r="W8" s="2"/>
      <c r="X8" s="2"/>
      <c r="Y8" s="2"/>
      <c r="Z8" s="2"/>
      <c r="AA8" s="2" t="s">
        <v>47</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1:63" ht="15">
      <c r="A9" s="29" t="s">
        <v>1</v>
      </c>
      <c r="B9" s="33"/>
      <c r="C9" s="2"/>
      <c r="D9" s="2"/>
      <c r="E9" s="2"/>
      <c r="F9" s="2"/>
      <c r="G9" s="2"/>
      <c r="H9" s="2"/>
      <c r="I9" s="2"/>
      <c r="O9" s="2"/>
      <c r="P9" s="2"/>
      <c r="Q9" s="2"/>
      <c r="R9" s="2"/>
      <c r="S9" s="2"/>
      <c r="T9" s="2"/>
      <c r="U9" s="2"/>
      <c r="V9" s="2"/>
      <c r="W9" s="2"/>
      <c r="X9" s="2"/>
      <c r="Y9" s="2"/>
      <c r="Z9" s="2"/>
      <c r="AA9" s="2" t="s">
        <v>42</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ht="15">
      <c r="A10" s="2"/>
      <c r="B10" s="2"/>
      <c r="C10" s="2"/>
      <c r="D10" s="2"/>
      <c r="E10" s="2"/>
      <c r="F10" s="2"/>
      <c r="G10" s="2"/>
      <c r="H10" s="2"/>
      <c r="I10" s="2"/>
      <c r="O10" s="2"/>
      <c r="P10" s="2"/>
      <c r="Q10" s="2"/>
      <c r="R10" s="2"/>
      <c r="S10" s="2"/>
      <c r="T10" s="2"/>
      <c r="U10" s="2"/>
      <c r="V10" s="2"/>
      <c r="W10" s="2"/>
      <c r="X10" s="2"/>
      <c r="Y10" s="2"/>
      <c r="Z10" s="2"/>
      <c r="AA10" s="2"/>
      <c r="AB10" s="2"/>
      <c r="AC10" s="2"/>
      <c r="AD10" s="2"/>
      <c r="AE10" s="2" t="s">
        <v>46</v>
      </c>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ht="15">
      <c r="A11" s="29" t="s">
        <v>2</v>
      </c>
      <c r="B11" s="33"/>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3"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row>
    <row r="13" spans="1:63" ht="15.75" thickBot="1">
      <c r="A13" s="1" t="s">
        <v>3</v>
      </c>
      <c r="B13" s="40" t="s">
        <v>67</v>
      </c>
      <c r="C13" s="40"/>
      <c r="D13" s="40"/>
      <c r="E13" s="40"/>
      <c r="F13" s="40"/>
      <c r="G13" s="40"/>
      <c r="H13" s="4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15.75" thickBot="1">
      <c r="A14" s="2"/>
      <c r="B14" s="40" t="s">
        <v>69</v>
      </c>
      <c r="C14" s="40"/>
      <c r="D14" s="40"/>
      <c r="E14" s="40"/>
      <c r="F14" s="40"/>
      <c r="G14" s="2"/>
      <c r="H14" s="19" t="s">
        <v>18</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25.5">
      <c r="A15" s="30" t="s">
        <v>13</v>
      </c>
      <c r="B15" s="30" t="s">
        <v>10</v>
      </c>
      <c r="C15" s="30" t="s">
        <v>11</v>
      </c>
      <c r="D15" s="30" t="s">
        <v>14</v>
      </c>
      <c r="E15" s="30" t="s">
        <v>15</v>
      </c>
      <c r="F15" s="30" t="s">
        <v>16</v>
      </c>
      <c r="G15" s="14" t="s">
        <v>61</v>
      </c>
      <c r="H15" s="27" t="s">
        <v>32</v>
      </c>
      <c r="I15" s="3"/>
      <c r="J15" s="3"/>
      <c r="K15" s="3"/>
      <c r="L15" s="3"/>
      <c r="M15" s="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5">
      <c r="A16" s="34">
        <v>10.5</v>
      </c>
      <c r="B16" s="34">
        <v>256</v>
      </c>
      <c r="C16" s="34">
        <v>379</v>
      </c>
      <c r="D16" s="15">
        <f>+C16-B16</f>
        <v>123</v>
      </c>
      <c r="E16" s="35" t="s">
        <v>42</v>
      </c>
      <c r="F16" s="34"/>
      <c r="G16" s="34"/>
      <c r="H16" s="39"/>
      <c r="I16" s="3"/>
      <c r="K16" s="3"/>
      <c r="L16" s="3"/>
      <c r="M16" s="3"/>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5">
      <c r="A17" s="34">
        <v>10.5</v>
      </c>
      <c r="B17" s="34">
        <v>222</v>
      </c>
      <c r="C17" s="34">
        <v>1034</v>
      </c>
      <c r="D17" s="15">
        <f>+C17-B17</f>
        <v>812</v>
      </c>
      <c r="E17" s="35" t="s">
        <v>42</v>
      </c>
      <c r="F17" s="34"/>
      <c r="G17" s="34"/>
      <c r="H17" s="39"/>
      <c r="I17" s="3"/>
      <c r="J17" s="3"/>
      <c r="K17" s="3"/>
      <c r="L17" s="3"/>
      <c r="M17" s="3"/>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ht="15">
      <c r="A18" s="34">
        <v>10.5</v>
      </c>
      <c r="B18" s="34">
        <v>222</v>
      </c>
      <c r="C18" s="34">
        <v>1034</v>
      </c>
      <c r="D18" s="15">
        <f>+C18-B18</f>
        <v>812</v>
      </c>
      <c r="E18" s="35" t="s">
        <v>47</v>
      </c>
      <c r="F18" s="34" t="s">
        <v>63</v>
      </c>
      <c r="G18" s="34"/>
      <c r="H18" s="39">
        <v>0.9</v>
      </c>
      <c r="I18" s="3"/>
      <c r="J18" s="3"/>
      <c r="K18" s="3"/>
      <c r="L18" s="3"/>
      <c r="M18" s="3"/>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row>
    <row r="19" spans="1:63" ht="15">
      <c r="A19" s="34">
        <v>23</v>
      </c>
      <c r="B19" s="34">
        <v>222</v>
      </c>
      <c r="C19" s="34">
        <v>234</v>
      </c>
      <c r="D19" s="15">
        <f>+C19-B19</f>
        <v>12</v>
      </c>
      <c r="E19" s="35" t="s">
        <v>47</v>
      </c>
      <c r="F19" s="34" t="s">
        <v>64</v>
      </c>
      <c r="G19" s="34"/>
      <c r="H19" s="39">
        <v>0.5</v>
      </c>
      <c r="I19" s="3"/>
      <c r="J19" s="3"/>
      <c r="K19" s="3"/>
      <c r="L19" s="3"/>
      <c r="M19" s="3"/>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ht="15">
      <c r="A20" s="34">
        <v>36</v>
      </c>
      <c r="B20" s="34">
        <v>222</v>
      </c>
      <c r="C20" s="34">
        <v>234</v>
      </c>
      <c r="D20" s="15">
        <f>+C20-B20</f>
        <v>12</v>
      </c>
      <c r="E20" s="35" t="s">
        <v>47</v>
      </c>
      <c r="F20" s="34" t="s">
        <v>65</v>
      </c>
      <c r="G20" s="34"/>
      <c r="H20" s="39">
        <v>0.5</v>
      </c>
      <c r="I20" s="3"/>
      <c r="J20" s="3"/>
      <c r="K20" s="3"/>
      <c r="L20" s="3"/>
      <c r="M20" s="3"/>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row>
    <row r="21" spans="1:63" ht="15">
      <c r="A21" s="8"/>
      <c r="B21" s="8"/>
      <c r="C21" s="8"/>
      <c r="D21" s="8"/>
      <c r="E21" s="8"/>
      <c r="F21" s="8"/>
      <c r="G21" s="8"/>
      <c r="H21" s="3"/>
      <c r="I21" s="3"/>
      <c r="J21" s="3"/>
      <c r="K21" s="3"/>
      <c r="L21" s="3"/>
      <c r="M21" s="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3" ht="15">
      <c r="A22" s="9" t="s">
        <v>4</v>
      </c>
      <c r="B22" s="20" t="s">
        <v>60</v>
      </c>
      <c r="C22" s="3"/>
      <c r="D22" s="3"/>
      <c r="E22" s="3"/>
      <c r="F22" s="3"/>
      <c r="G22" s="3"/>
      <c r="H22" s="3"/>
      <c r="I22" s="3"/>
      <c r="J22" s="3"/>
      <c r="K22" s="3"/>
      <c r="L22" s="3"/>
      <c r="M22" s="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1:63" ht="15">
      <c r="A23" s="3"/>
      <c r="B23" s="20"/>
      <c r="C23" s="3"/>
      <c r="D23" s="3"/>
      <c r="E23" s="3"/>
      <c r="F23" s="3"/>
      <c r="G23" s="3"/>
      <c r="H23" s="3"/>
      <c r="I23" s="3"/>
      <c r="J23" s="3"/>
      <c r="K23" s="3"/>
      <c r="L23" s="3"/>
      <c r="M23" s="3"/>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1:63" ht="15">
      <c r="A24" s="10" t="s">
        <v>7</v>
      </c>
      <c r="B24" s="3"/>
      <c r="C24" s="3"/>
      <c r="D24" s="3"/>
      <c r="E24" s="3"/>
      <c r="F24" s="3"/>
      <c r="G24" s="3"/>
      <c r="H24" s="3"/>
      <c r="I24" s="3"/>
      <c r="J24" s="3"/>
      <c r="K24" s="3"/>
      <c r="L24" s="3"/>
      <c r="M24" s="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row>
    <row r="25" spans="1:63" ht="15">
      <c r="A25" s="3"/>
      <c r="B25" s="3" t="s">
        <v>19</v>
      </c>
      <c r="D25" s="3" t="s">
        <v>20</v>
      </c>
      <c r="E25" s="3"/>
      <c r="F25" s="3" t="s">
        <v>21</v>
      </c>
      <c r="G25" s="3"/>
      <c r="H25" s="3" t="s">
        <v>22</v>
      </c>
      <c r="I25" s="3"/>
      <c r="J25" s="3" t="s">
        <v>23</v>
      </c>
      <c r="K25" s="3"/>
      <c r="L25" s="3"/>
      <c r="P25" s="2"/>
      <c r="Q25" s="2"/>
      <c r="R25" s="2"/>
      <c r="S25" s="2"/>
      <c r="T25" s="2"/>
      <c r="U25" s="2"/>
      <c r="V25" s="2"/>
      <c r="W25" s="2"/>
      <c r="X25" s="2"/>
      <c r="Y25" s="2"/>
      <c r="Z25" s="2"/>
      <c r="AA25" s="3" t="s">
        <v>44</v>
      </c>
      <c r="AB25" s="2" t="s">
        <v>43</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row>
    <row r="26" spans="1:64" ht="25.5" customHeight="1">
      <c r="A26" s="13" t="s">
        <v>6</v>
      </c>
      <c r="B26" s="47" t="s">
        <v>52</v>
      </c>
      <c r="C26" s="48"/>
      <c r="D26" s="54" t="s">
        <v>53</v>
      </c>
      <c r="E26" s="54"/>
      <c r="F26" s="54" t="s">
        <v>54</v>
      </c>
      <c r="G26" s="54"/>
      <c r="H26" s="54" t="s">
        <v>55</v>
      </c>
      <c r="I26" s="54"/>
      <c r="J26" s="58" t="s">
        <v>56</v>
      </c>
      <c r="K26" s="58"/>
      <c r="L26" s="3"/>
      <c r="P26" s="2"/>
      <c r="Q26" s="2"/>
      <c r="R26" s="2"/>
      <c r="S26" s="2"/>
      <c r="T26" s="2"/>
      <c r="U26" s="2"/>
      <c r="V26" s="2"/>
      <c r="W26" s="2"/>
      <c r="X26" s="2"/>
      <c r="Y26" s="2"/>
      <c r="Z26" s="2"/>
      <c r="AA26" s="3"/>
      <c r="AB26" s="3"/>
      <c r="AC26" s="3"/>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5" ht="15">
      <c r="A27" s="15">
        <f>IF(AB27=0,0,AB27)</f>
        <v>10.5</v>
      </c>
      <c r="B27" s="15">
        <f>+((3.6*A27*A27*AA27)*3.28083)/10000</f>
        <v>16.0165855521</v>
      </c>
      <c r="C27" s="6"/>
      <c r="D27" s="46">
        <v>10</v>
      </c>
      <c r="E27" s="46"/>
      <c r="F27" s="55"/>
      <c r="G27" s="55"/>
      <c r="H27" s="55">
        <v>6</v>
      </c>
      <c r="I27" s="55"/>
      <c r="J27" s="55"/>
      <c r="K27" s="55"/>
      <c r="L27" s="3"/>
      <c r="P27" s="2"/>
      <c r="Q27" s="2"/>
      <c r="R27" s="2"/>
      <c r="S27" s="2"/>
      <c r="T27" s="2"/>
      <c r="U27" s="2"/>
      <c r="V27" s="2"/>
      <c r="W27" s="2"/>
      <c r="X27" s="2"/>
      <c r="Y27" s="2"/>
      <c r="Z27" s="2"/>
      <c r="AA27" s="3">
        <f>IF(E16=AA9,D16,0)</f>
        <v>123</v>
      </c>
      <c r="AB27" s="3">
        <f>IF(E16=AA9,A16,0)</f>
        <v>10.5</v>
      </c>
      <c r="AC27" s="3" t="s">
        <v>45</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5">
      <c r="A28" s="15">
        <f>IF(AB28=0,0,AB28)</f>
        <v>10.5</v>
      </c>
      <c r="B28" s="15">
        <f>+((3.6*A28*A28*AA28)*3.28083)/10000</f>
        <v>105.73550787240002</v>
      </c>
      <c r="C28" s="6"/>
      <c r="D28" s="46"/>
      <c r="E28" s="46"/>
      <c r="F28" s="55"/>
      <c r="G28" s="55"/>
      <c r="H28" s="55"/>
      <c r="I28" s="55"/>
      <c r="J28" s="55"/>
      <c r="K28" s="55"/>
      <c r="L28" s="3"/>
      <c r="P28" s="2"/>
      <c r="Q28" s="2"/>
      <c r="R28" s="2"/>
      <c r="S28" s="2"/>
      <c r="T28" s="2"/>
      <c r="U28" s="2"/>
      <c r="V28" s="2"/>
      <c r="W28" s="2"/>
      <c r="X28" s="2"/>
      <c r="Y28" s="2"/>
      <c r="Z28" s="2"/>
      <c r="AA28" s="3">
        <f>IF(E17=AA9,D17,0)</f>
        <v>812</v>
      </c>
      <c r="AB28" s="3">
        <f>IF(E17=AA9,A17,0)</f>
        <v>10.5</v>
      </c>
      <c r="AC28" s="3"/>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5">
      <c r="A29" s="15">
        <f>IF(AB29=0,0,AB29)</f>
        <v>0</v>
      </c>
      <c r="B29" s="15">
        <f>+((3.6*A29*A29*AA29)*3.28083)/10000</f>
        <v>0</v>
      </c>
      <c r="C29" s="6"/>
      <c r="D29" s="43"/>
      <c r="E29" s="45"/>
      <c r="F29" s="41"/>
      <c r="G29" s="42"/>
      <c r="H29" s="41"/>
      <c r="I29" s="42"/>
      <c r="J29" s="41"/>
      <c r="K29" s="42"/>
      <c r="L29" s="3"/>
      <c r="P29" s="2"/>
      <c r="Q29" s="2"/>
      <c r="R29" s="2"/>
      <c r="S29" s="2"/>
      <c r="T29" s="2"/>
      <c r="U29" s="2"/>
      <c r="V29" s="2"/>
      <c r="W29" s="2"/>
      <c r="X29" s="2"/>
      <c r="Y29" s="2"/>
      <c r="Z29" s="2"/>
      <c r="AA29" s="3">
        <f>IF(E18=AA9,D18,0)</f>
        <v>0</v>
      </c>
      <c r="AB29" s="3">
        <f>IF(E18=AA9,A18,0)</f>
        <v>0</v>
      </c>
      <c r="AC29" s="3"/>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15">
      <c r="A30" s="15">
        <f>IF(AB30=0,0,AB30)</f>
        <v>0</v>
      </c>
      <c r="B30" s="15">
        <f>+((3.6*A30*A30*AA30)*3.28083)/10000</f>
        <v>0</v>
      </c>
      <c r="C30" s="6"/>
      <c r="D30" s="46"/>
      <c r="E30" s="46"/>
      <c r="F30" s="55"/>
      <c r="G30" s="55"/>
      <c r="H30" s="55"/>
      <c r="I30" s="55"/>
      <c r="J30" s="55"/>
      <c r="K30" s="55"/>
      <c r="L30" s="3"/>
      <c r="P30" s="2"/>
      <c r="Q30" s="2"/>
      <c r="R30" s="2"/>
      <c r="S30" s="2"/>
      <c r="T30" s="2"/>
      <c r="U30" s="2"/>
      <c r="V30" s="2"/>
      <c r="W30" s="2"/>
      <c r="X30" s="2"/>
      <c r="Y30" s="2"/>
      <c r="Z30" s="2"/>
      <c r="AA30" s="3">
        <f>IF(E19=AA9,D19,0)</f>
        <v>0</v>
      </c>
      <c r="AB30" s="3">
        <f>IF(E19=AA9,A19,0)</f>
        <v>0</v>
      </c>
      <c r="AC30" s="3"/>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15">
      <c r="A31" s="15">
        <f>IF(AB31=0,0,AB31)</f>
        <v>0</v>
      </c>
      <c r="B31" s="15">
        <f>+((3.6*A31*A31*AA31)*3.28083)/10000</f>
        <v>0</v>
      </c>
      <c r="C31" s="6"/>
      <c r="D31" s="46"/>
      <c r="E31" s="46"/>
      <c r="F31" s="46"/>
      <c r="G31" s="46"/>
      <c r="H31" s="46"/>
      <c r="I31" s="46"/>
      <c r="J31" s="46"/>
      <c r="K31" s="46"/>
      <c r="L31" s="3"/>
      <c r="P31" s="2"/>
      <c r="Q31" s="2"/>
      <c r="R31" s="2"/>
      <c r="S31" s="2"/>
      <c r="T31" s="2"/>
      <c r="U31" s="2"/>
      <c r="V31" s="2"/>
      <c r="W31" s="2"/>
      <c r="X31" s="2"/>
      <c r="Y31" s="2"/>
      <c r="Z31" s="2"/>
      <c r="AA31" s="3">
        <f>IF(E20=AA9,D20,0)</f>
        <v>0</v>
      </c>
      <c r="AB31" s="3">
        <f>IF(E20=AA9,A20,0)</f>
        <v>0</v>
      </c>
      <c r="AC31" s="3"/>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15">
      <c r="A32" s="8"/>
      <c r="B32" s="8"/>
      <c r="C32" s="8" t="s">
        <v>30</v>
      </c>
      <c r="D32" s="8"/>
      <c r="E32" s="8"/>
      <c r="F32" s="8"/>
      <c r="G32" s="8"/>
      <c r="H32" s="8"/>
      <c r="I32" s="8"/>
      <c r="J32" s="8"/>
      <c r="K32" s="8"/>
      <c r="L32" s="3"/>
      <c r="M32" s="3"/>
      <c r="N32" s="3"/>
      <c r="O32" s="3"/>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3" ht="15">
      <c r="A33" s="8"/>
      <c r="B33" s="8"/>
      <c r="C33" s="8"/>
      <c r="D33" s="8"/>
      <c r="E33" s="8"/>
      <c r="F33" s="8"/>
      <c r="G33" s="8"/>
      <c r="H33" s="3"/>
      <c r="I33" s="3"/>
      <c r="J33" s="3"/>
      <c r="K33" s="3"/>
      <c r="L33" s="3"/>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row>
    <row r="34" spans="1:63" ht="15">
      <c r="A34" s="11" t="s">
        <v>8</v>
      </c>
      <c r="B34" s="3"/>
      <c r="C34" s="3"/>
      <c r="D34" s="3"/>
      <c r="E34" s="3"/>
      <c r="F34" s="3"/>
      <c r="G34" s="3"/>
      <c r="H34" s="3"/>
      <c r="I34" s="3"/>
      <c r="J34" s="3"/>
      <c r="K34" s="3"/>
      <c r="L34" s="3"/>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row>
    <row r="35" spans="1:63" ht="15">
      <c r="A35" s="11"/>
      <c r="B35" s="3" t="s">
        <v>19</v>
      </c>
      <c r="C35" s="3"/>
      <c r="D35" s="3" t="s">
        <v>20</v>
      </c>
      <c r="F35" s="3" t="s">
        <v>21</v>
      </c>
      <c r="G35" s="3"/>
      <c r="H35" s="3" t="s">
        <v>22</v>
      </c>
      <c r="I35" s="3"/>
      <c r="J35" s="3" t="s">
        <v>23</v>
      </c>
      <c r="K35" s="3"/>
      <c r="L35" s="3"/>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row>
    <row r="36" spans="1:65" ht="15">
      <c r="A36" s="56" t="s">
        <v>6</v>
      </c>
      <c r="B36" s="50" t="s">
        <v>52</v>
      </c>
      <c r="C36" s="51"/>
      <c r="D36" s="49" t="s">
        <v>9</v>
      </c>
      <c r="E36" s="49"/>
      <c r="F36" s="50" t="s">
        <v>54</v>
      </c>
      <c r="G36" s="51"/>
      <c r="H36" s="50" t="s">
        <v>55</v>
      </c>
      <c r="I36" s="51"/>
      <c r="J36" s="59" t="s">
        <v>56</v>
      </c>
      <c r="K36" s="59"/>
      <c r="L36" s="3"/>
      <c r="M36" s="3"/>
      <c r="N36" s="3"/>
      <c r="O36" s="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2" ht="38.25">
      <c r="A37" s="57"/>
      <c r="B37" s="52"/>
      <c r="C37" s="53"/>
      <c r="D37" s="14" t="s">
        <v>57</v>
      </c>
      <c r="E37" s="7" t="s">
        <v>17</v>
      </c>
      <c r="F37" s="52"/>
      <c r="G37" s="53"/>
      <c r="H37" s="52"/>
      <c r="I37" s="53"/>
      <c r="J37" s="59"/>
      <c r="K37" s="59"/>
      <c r="L37" s="4"/>
      <c r="M37" s="28" t="s">
        <v>51</v>
      </c>
      <c r="N37" s="28"/>
      <c r="O37" s="31"/>
      <c r="P37" s="31"/>
      <c r="Q37" s="31"/>
      <c r="U37" s="2"/>
      <c r="V37" s="2"/>
      <c r="W37" s="2"/>
      <c r="X37" s="2"/>
      <c r="Y37" s="2"/>
      <c r="Z37" s="2"/>
      <c r="AA37" s="3" t="s">
        <v>48</v>
      </c>
      <c r="AB37" s="3" t="s">
        <v>49</v>
      </c>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5" ht="15">
      <c r="A38" s="15">
        <f>IF(AB38=0,0,AB38)</f>
        <v>0</v>
      </c>
      <c r="B38" s="15">
        <f>+((3.6*A38*A38*AA38)*3.28083)/10000</f>
        <v>0</v>
      </c>
      <c r="C38" s="6"/>
      <c r="D38" s="34"/>
      <c r="E38" s="34"/>
      <c r="F38" s="43"/>
      <c r="G38" s="45"/>
      <c r="H38" s="43"/>
      <c r="I38" s="45"/>
      <c r="J38" s="46"/>
      <c r="K38" s="46"/>
      <c r="L38" s="3"/>
      <c r="M38" s="28">
        <f>+D38*(E38/1000)</f>
        <v>0</v>
      </c>
      <c r="N38" s="28"/>
      <c r="O38" s="31"/>
      <c r="P38" s="31"/>
      <c r="Q38" s="31"/>
      <c r="U38" s="2"/>
      <c r="V38" s="2"/>
      <c r="W38" s="2"/>
      <c r="X38" s="2"/>
      <c r="Y38" s="2"/>
      <c r="Z38" s="2"/>
      <c r="AA38" s="3">
        <f>IF(E16=AA8,D16,0)</f>
        <v>0</v>
      </c>
      <c r="AB38" s="3">
        <f>IF(E16=AA8,A16,0)</f>
        <v>0</v>
      </c>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5">
      <c r="A39" s="15">
        <f>IF(AB39=0,0,AB39)</f>
        <v>0</v>
      </c>
      <c r="B39" s="15">
        <f>+((3.6*A39*A39*AA39)*3.28083)/10000</f>
        <v>0</v>
      </c>
      <c r="C39" s="6"/>
      <c r="D39" s="34"/>
      <c r="E39" s="34"/>
      <c r="F39" s="43"/>
      <c r="G39" s="45"/>
      <c r="H39" s="43"/>
      <c r="I39" s="45"/>
      <c r="J39" s="46"/>
      <c r="K39" s="46"/>
      <c r="L39" s="3"/>
      <c r="M39" s="28">
        <f>+D39*(E39/1000)</f>
        <v>0</v>
      </c>
      <c r="N39" s="28"/>
      <c r="O39" s="31"/>
      <c r="P39" s="31"/>
      <c r="Q39" s="31"/>
      <c r="U39" s="2"/>
      <c r="V39" s="2"/>
      <c r="W39" s="2"/>
      <c r="X39" s="2"/>
      <c r="Y39" s="2"/>
      <c r="Z39" s="2"/>
      <c r="AA39" s="3">
        <f>IF(E17=AA8,D17,0)</f>
        <v>0</v>
      </c>
      <c r="AB39" s="3">
        <f>IF(E17=AA8,A17,0)</f>
        <v>0</v>
      </c>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15">
      <c r="A40" s="15">
        <f>IF(AB40=0,0,AB40)</f>
        <v>10.5</v>
      </c>
      <c r="B40" s="15">
        <f>+((3.6*A40*A40*AA40)*3.28083)/10000</f>
        <v>105.73550787240002</v>
      </c>
      <c r="C40" s="6"/>
      <c r="D40" s="34">
        <v>100</v>
      </c>
      <c r="E40" s="34">
        <v>250</v>
      </c>
      <c r="F40" s="43"/>
      <c r="G40" s="44"/>
      <c r="H40" s="43"/>
      <c r="I40" s="44"/>
      <c r="J40" s="43"/>
      <c r="K40" s="45"/>
      <c r="L40" s="3"/>
      <c r="M40" s="28">
        <f>+D40*(E40/1000)</f>
        <v>25</v>
      </c>
      <c r="N40" s="28"/>
      <c r="O40" s="31"/>
      <c r="P40" s="31"/>
      <c r="Q40" s="31"/>
      <c r="U40" s="2"/>
      <c r="V40" s="2"/>
      <c r="W40" s="2"/>
      <c r="X40" s="2"/>
      <c r="Y40" s="2"/>
      <c r="Z40" s="2"/>
      <c r="AA40" s="3">
        <f>IF(E18=AA8,D18,0)</f>
        <v>812</v>
      </c>
      <c r="AB40" s="3">
        <f>IF(E18=AA8,A18,0)</f>
        <v>10.5</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5">
      <c r="A41" s="15">
        <f>IF(AB41=0,0,AB41)</f>
        <v>23</v>
      </c>
      <c r="B41" s="15">
        <f>+((3.6*A41*A41*AA41)*3.28083)/10000</f>
        <v>7.4976151824</v>
      </c>
      <c r="C41" s="6"/>
      <c r="D41" s="34">
        <v>3000</v>
      </c>
      <c r="E41" s="34">
        <v>1.9</v>
      </c>
      <c r="F41" s="43"/>
      <c r="G41" s="45"/>
      <c r="H41" s="43"/>
      <c r="I41" s="45"/>
      <c r="J41" s="46"/>
      <c r="K41" s="46"/>
      <c r="L41" s="3"/>
      <c r="M41" s="28">
        <f>+D41*(E41/1000)</f>
        <v>5.7</v>
      </c>
      <c r="N41" s="28"/>
      <c r="O41" s="31"/>
      <c r="P41" s="31"/>
      <c r="Q41" s="31"/>
      <c r="U41" s="2"/>
      <c r="V41" s="2"/>
      <c r="W41" s="2"/>
      <c r="X41" s="2"/>
      <c r="Y41" s="2"/>
      <c r="Z41" s="2"/>
      <c r="AA41" s="3">
        <f>IF(E19=AA8,D19,0)</f>
        <v>12</v>
      </c>
      <c r="AB41" s="3">
        <f>IF(E19=AA8,A19,0)</f>
        <v>23</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5">
      <c r="A42" s="15">
        <f>IF(AB42=0,0,AB42)</f>
        <v>36</v>
      </c>
      <c r="B42" s="15">
        <f>+((3.6*A42*A42*AA42)*3.28083)/10000</f>
        <v>18.3684485376</v>
      </c>
      <c r="C42" s="6"/>
      <c r="D42" s="34">
        <v>500</v>
      </c>
      <c r="E42" s="34">
        <v>250</v>
      </c>
      <c r="F42" s="43"/>
      <c r="G42" s="45"/>
      <c r="H42" s="43"/>
      <c r="I42" s="45"/>
      <c r="J42" s="46"/>
      <c r="K42" s="46"/>
      <c r="L42" s="3"/>
      <c r="M42" s="28">
        <f>+D42*(E42/1000)</f>
        <v>125</v>
      </c>
      <c r="N42" s="28"/>
      <c r="O42" s="31"/>
      <c r="P42" s="31"/>
      <c r="Q42" s="31"/>
      <c r="U42" s="2"/>
      <c r="V42" s="2"/>
      <c r="W42" s="2"/>
      <c r="X42" s="2"/>
      <c r="Y42" s="2"/>
      <c r="Z42" s="2"/>
      <c r="AA42" s="3">
        <f>IF(E20=AA8,D20,0)</f>
        <v>12</v>
      </c>
      <c r="AB42" s="3">
        <f>IF(E20=AA8,A20,0)</f>
        <v>36</v>
      </c>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5">
      <c r="A43" s="8"/>
      <c r="B43" s="8"/>
      <c r="C43" s="8"/>
      <c r="D43" s="8"/>
      <c r="E43" s="8"/>
      <c r="F43" s="8"/>
      <c r="G43" s="8"/>
      <c r="H43" s="8"/>
      <c r="I43" s="8"/>
      <c r="J43" s="8"/>
      <c r="K43" s="8"/>
      <c r="L43" s="3"/>
      <c r="M43" s="3"/>
      <c r="N43" s="3"/>
      <c r="O43" s="3"/>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3" ht="15">
      <c r="A44" s="8"/>
      <c r="B44" s="8"/>
      <c r="C44" s="8" t="s">
        <v>30</v>
      </c>
      <c r="D44" s="8"/>
      <c r="E44" s="8"/>
      <c r="F44" s="8"/>
      <c r="G44" s="8"/>
      <c r="H44" s="3"/>
      <c r="I44" s="3"/>
      <c r="J44" s="3"/>
      <c r="K44" s="3"/>
      <c r="L44" s="3"/>
      <c r="M44" s="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1:63" ht="15">
      <c r="A45" s="12" t="s">
        <v>5</v>
      </c>
      <c r="B45" s="8"/>
      <c r="C45" s="8"/>
      <c r="D45" s="8"/>
      <c r="E45" s="8"/>
      <c r="F45" s="8"/>
      <c r="G45" s="8"/>
      <c r="H45" s="3"/>
      <c r="I45" s="3"/>
      <c r="J45" s="3"/>
      <c r="K45" s="3"/>
      <c r="L45" s="3"/>
      <c r="M45" s="3"/>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1:63" ht="15">
      <c r="A46" s="8"/>
      <c r="B46" s="8"/>
      <c r="C46" s="8"/>
      <c r="D46" s="8" t="s">
        <v>19</v>
      </c>
      <c r="E46" s="8" t="s">
        <v>20</v>
      </c>
      <c r="F46" s="8" t="s">
        <v>21</v>
      </c>
      <c r="G46" s="8" t="s">
        <v>22</v>
      </c>
      <c r="H46" s="3" t="s">
        <v>23</v>
      </c>
      <c r="I46" s="3" t="s">
        <v>24</v>
      </c>
      <c r="J46" s="3" t="s">
        <v>25</v>
      </c>
      <c r="K46" s="3" t="s">
        <v>26</v>
      </c>
      <c r="L46" s="3" t="s">
        <v>27</v>
      </c>
      <c r="M46" s="3" t="s">
        <v>28</v>
      </c>
      <c r="N46" s="2" t="s">
        <v>29</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row>
    <row r="47" spans="1:65" s="5" customFormat="1" ht="63.75">
      <c r="A47" s="13" t="s">
        <v>6</v>
      </c>
      <c r="B47" s="14" t="s">
        <v>16</v>
      </c>
      <c r="C47" s="14" t="s">
        <v>58</v>
      </c>
      <c r="D47" s="14" t="s">
        <v>70</v>
      </c>
      <c r="E47" s="16" t="s">
        <v>71</v>
      </c>
      <c r="F47" s="14" t="s">
        <v>72</v>
      </c>
      <c r="G47" s="16" t="s">
        <v>73</v>
      </c>
      <c r="H47" s="14" t="s">
        <v>74</v>
      </c>
      <c r="I47" s="14" t="s">
        <v>75</v>
      </c>
      <c r="J47" s="14" t="s">
        <v>76</v>
      </c>
      <c r="K47" s="17" t="s">
        <v>77</v>
      </c>
      <c r="L47" s="14" t="s">
        <v>78</v>
      </c>
      <c r="M47" s="18" t="s">
        <v>79</v>
      </c>
      <c r="N47" s="14" t="s">
        <v>80</v>
      </c>
      <c r="O47" s="14"/>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
      <c r="A48" s="15">
        <f>+A38</f>
        <v>0</v>
      </c>
      <c r="B48" s="37">
        <f>+AA48</f>
      </c>
      <c r="C48" s="36"/>
      <c r="D48" s="15">
        <f>+(C48*(H16))</f>
        <v>0</v>
      </c>
      <c r="E48" s="34"/>
      <c r="F48" s="34"/>
      <c r="G48" s="38"/>
      <c r="H48" s="34"/>
      <c r="I48" s="34"/>
      <c r="J48" s="34"/>
      <c r="K48" s="34"/>
      <c r="L48" s="34"/>
      <c r="M48" s="34"/>
      <c r="N48" s="15">
        <f>+D48-(E48+F48+G48+H48+I48+J48+K48+L48+M48)</f>
        <v>0</v>
      </c>
      <c r="O48" s="6"/>
      <c r="P48" s="2"/>
      <c r="R48" s="25" t="s">
        <v>50</v>
      </c>
      <c r="S48" s="26" t="s">
        <v>50</v>
      </c>
      <c r="T48" s="2"/>
      <c r="U48" s="2"/>
      <c r="V48" s="2"/>
      <c r="W48" s="2"/>
      <c r="X48" s="2"/>
      <c r="Y48" s="2"/>
      <c r="Z48" s="2"/>
      <c r="AA48" s="2">
        <f>IF(F16=0,R48,F16)</f>
      </c>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5">
      <c r="A49" s="15">
        <f>+A39</f>
        <v>0</v>
      </c>
      <c r="B49" s="37">
        <f>+AA49</f>
      </c>
      <c r="C49" s="34"/>
      <c r="D49" s="15">
        <f>+(C49*(H17))</f>
        <v>0</v>
      </c>
      <c r="E49" s="34"/>
      <c r="F49" s="34"/>
      <c r="G49" s="34"/>
      <c r="H49" s="34"/>
      <c r="I49" s="34"/>
      <c r="J49" s="34"/>
      <c r="K49" s="34"/>
      <c r="L49" s="34"/>
      <c r="M49" s="34"/>
      <c r="N49" s="15">
        <f>+D49-(E49+F49+G49+H49+I49+J49+K49+L49)</f>
        <v>0</v>
      </c>
      <c r="O49" s="6"/>
      <c r="P49" s="2"/>
      <c r="R49" s="25" t="s">
        <v>50</v>
      </c>
      <c r="S49" s="2"/>
      <c r="T49" s="2"/>
      <c r="U49" s="2"/>
      <c r="V49" s="2"/>
      <c r="W49" s="2"/>
      <c r="X49" s="2"/>
      <c r="Y49" s="2"/>
      <c r="Z49" s="2"/>
      <c r="AA49" s="2">
        <f>IF(F17=0,R49,F17)</f>
      </c>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5">
      <c r="A50" s="15">
        <f>+A40</f>
        <v>10.5</v>
      </c>
      <c r="B50" s="37" t="str">
        <f>+AA50</f>
        <v>Versaclean</v>
      </c>
      <c r="C50" s="34">
        <v>100</v>
      </c>
      <c r="D50" s="15">
        <f>+(C50*(H18))</f>
        <v>90</v>
      </c>
      <c r="E50" s="34">
        <v>70000</v>
      </c>
      <c r="F50" s="34">
        <v>4000</v>
      </c>
      <c r="G50" s="38"/>
      <c r="H50" s="34"/>
      <c r="I50" s="34"/>
      <c r="J50" s="34">
        <v>700</v>
      </c>
      <c r="K50" s="34">
        <v>250</v>
      </c>
      <c r="L50" s="34">
        <v>40</v>
      </c>
      <c r="M50" s="34"/>
      <c r="N50" s="15">
        <f>+D50-(E50+F50+G50+H50+I50+J50+K50+L50)</f>
        <v>-74900</v>
      </c>
      <c r="O50" s="6"/>
      <c r="P50" s="2"/>
      <c r="R50" s="25"/>
      <c r="S50" s="2"/>
      <c r="T50" s="2"/>
      <c r="U50" s="2"/>
      <c r="V50" s="2"/>
      <c r="W50" s="2"/>
      <c r="X50" s="2"/>
      <c r="Y50" s="2"/>
      <c r="Z50" s="2"/>
      <c r="AA50" s="2" t="str">
        <f>IF(F18=0,R50,F18)</f>
        <v>Versaclean</v>
      </c>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5">
      <c r="A51" s="15">
        <f>+A41</f>
        <v>23</v>
      </c>
      <c r="B51" s="37" t="str">
        <f>+AA51</f>
        <v>Phase Pro</v>
      </c>
      <c r="C51" s="34">
        <v>1000</v>
      </c>
      <c r="D51" s="15">
        <f>+(C51*(H19))</f>
        <v>500</v>
      </c>
      <c r="E51" s="34">
        <v>1000</v>
      </c>
      <c r="F51" s="34">
        <v>240000</v>
      </c>
      <c r="G51" s="38">
        <v>23450</v>
      </c>
      <c r="H51" s="34">
        <v>125000</v>
      </c>
      <c r="I51" s="34">
        <v>92300</v>
      </c>
      <c r="J51" s="34">
        <v>9248</v>
      </c>
      <c r="K51" s="34">
        <v>16000</v>
      </c>
      <c r="L51" s="34"/>
      <c r="M51" s="34">
        <v>10000</v>
      </c>
      <c r="N51" s="15">
        <f>+D51-(E51+F51+G51+H51+I51+J51+K51+L51)</f>
        <v>-506498</v>
      </c>
      <c r="O51" s="6"/>
      <c r="P51" s="2"/>
      <c r="R51" s="25" t="s">
        <v>50</v>
      </c>
      <c r="S51" s="2"/>
      <c r="T51" s="2"/>
      <c r="U51" s="2"/>
      <c r="V51" s="2"/>
      <c r="W51" s="2"/>
      <c r="X51" s="2"/>
      <c r="Y51" s="2"/>
      <c r="Z51" s="2"/>
      <c r="AA51" s="2" t="str">
        <f>IF(F19=0,R51,F19)</f>
        <v>Phase Pro</v>
      </c>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row>
    <row r="52" spans="1:65" ht="15">
      <c r="A52" s="15">
        <f>+A42</f>
        <v>36</v>
      </c>
      <c r="B52" s="37" t="str">
        <f>+AA52</f>
        <v>Test 2</v>
      </c>
      <c r="C52" s="34">
        <v>100</v>
      </c>
      <c r="D52" s="15">
        <f>+(C52*(H20))</f>
        <v>50</v>
      </c>
      <c r="E52" s="34">
        <v>1000</v>
      </c>
      <c r="F52" s="34">
        <v>45000</v>
      </c>
      <c r="G52" s="34"/>
      <c r="H52" s="34">
        <v>16000</v>
      </c>
      <c r="I52" s="34"/>
      <c r="J52" s="34"/>
      <c r="K52" s="34">
        <v>2975</v>
      </c>
      <c r="L52" s="34"/>
      <c r="M52" s="34"/>
      <c r="N52" s="15">
        <f>+D52-(E52+F52+G52+H52+I52+J52+K52+L52)</f>
        <v>-64925</v>
      </c>
      <c r="O52" s="6"/>
      <c r="P52" s="2"/>
      <c r="R52" s="25" t="s">
        <v>50</v>
      </c>
      <c r="S52" s="2"/>
      <c r="T52" s="2"/>
      <c r="U52" s="2"/>
      <c r="V52" s="2"/>
      <c r="W52" s="2"/>
      <c r="X52" s="2"/>
      <c r="Y52" s="2"/>
      <c r="Z52" s="2"/>
      <c r="AA52" s="2" t="str">
        <f>IF(F20=0,R52,F20)</f>
        <v>Test 2</v>
      </c>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row>
    <row r="53" spans="1:63" ht="15">
      <c r="A53" s="3"/>
      <c r="B53" s="3"/>
      <c r="C53" s="3"/>
      <c r="D53" s="3"/>
      <c r="E53" s="3"/>
      <c r="F53" s="3"/>
      <c r="G53" s="3"/>
      <c r="H53" s="3"/>
      <c r="I53" s="3"/>
      <c r="J53" s="3"/>
      <c r="K53" s="3"/>
      <c r="L53" s="3"/>
      <c r="M53" s="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1:63" ht="15">
      <c r="A54" s="3"/>
      <c r="B54" s="3"/>
      <c r="C54" s="3"/>
      <c r="D54" s="3"/>
      <c r="E54" s="3"/>
      <c r="F54" s="3"/>
      <c r="G54" s="3"/>
      <c r="H54" s="3"/>
      <c r="I54" s="3"/>
      <c r="K54" s="3"/>
      <c r="L54" s="3"/>
      <c r="M54" s="3"/>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row>
    <row r="55" spans="1:63" ht="15">
      <c r="A55" s="2" t="s">
        <v>68</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row>
    <row r="56" spans="1:63" ht="15">
      <c r="A56" s="2" t="s">
        <v>31</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1:63"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1:63"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1:63"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1:63"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row>
    <row r="61" spans="1:63"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row>
    <row r="62" spans="1:63"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1:63"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row>
    <row r="64" spans="1:63"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row>
    <row r="65" spans="1:63"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row>
    <row r="66" spans="1:63"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row>
    <row r="67" spans="1:63"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row>
    <row r="68" spans="1:63"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row>
    <row r="69" spans="1:63"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row>
    <row r="70" spans="1:63"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row>
    <row r="71" spans="1:63"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row>
    <row r="72" spans="1:63"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row>
    <row r="73" spans="1:63"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1:63"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1:63"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1:63"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3"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1:63"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1:63"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1:63"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1:63"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1:63"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1:63"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1:63"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1:63"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1:63"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1:63"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1:63"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3"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1:63"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1:63"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1:63"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1:63"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1:63"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1:63"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1:63"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1:63"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1:63"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1:63"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1:63"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1:63"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1:63"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1:63"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1:63"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1:63"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1:63"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1:63"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1:63"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1:63"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1:63"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1:63"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1:63"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1:63"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1:63"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1:63"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1:63"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1:63"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1:63"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1:63"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1:63"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1:63"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1:63"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1:63"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1:63"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1:63"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1:63"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1:63"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1:63"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1:63"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1:63"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1:63"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1:63"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1:63"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1:63"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1:63"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1:63"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1:63"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1:63"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1:63"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1:63"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1:63"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1:63"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1:63"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1:63"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1:63"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1:63"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1:63"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1:63"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1:63"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1:63"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1:63"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1:63"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1:63"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1:63"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1:63"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1:63"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1:63"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1:63"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1:63"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1:63"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1:63"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1:63"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1:63"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1:63"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1:63"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1:63"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1:63"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1:63"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1:63"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1:63"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1:63"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1:63"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1:63"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1:63"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1:63"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1:63"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1:63"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1:63"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1:63"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1:63"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1:63"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1:63"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1:63"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1:63"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1:63"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1:63"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3"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1:63"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1:63"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1:63"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1:63"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1:63"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1:63"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1:63"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1:63"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1:63"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1:63"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1:63"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1:63"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1:63"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1:63"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1:63"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1:63"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1:63"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row r="205" spans="1:63"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row>
    <row r="206" spans="1:63"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row>
    <row r="207" spans="1:63"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row>
  </sheetData>
  <sheetProtection selectLockedCells="1"/>
  <mergeCells count="46">
    <mergeCell ref="J41:K41"/>
    <mergeCell ref="J42:K42"/>
    <mergeCell ref="A36:A37"/>
    <mergeCell ref="J26:K26"/>
    <mergeCell ref="J27:K27"/>
    <mergeCell ref="J28:K28"/>
    <mergeCell ref="J30:K30"/>
    <mergeCell ref="J31:K31"/>
    <mergeCell ref="J36:K37"/>
    <mergeCell ref="H27:I27"/>
    <mergeCell ref="H28:I28"/>
    <mergeCell ref="H30:I30"/>
    <mergeCell ref="F41:G41"/>
    <mergeCell ref="F42:G42"/>
    <mergeCell ref="H38:I38"/>
    <mergeCell ref="H39:I39"/>
    <mergeCell ref="H41:I41"/>
    <mergeCell ref="H42:I42"/>
    <mergeCell ref="D28:E28"/>
    <mergeCell ref="D30:E30"/>
    <mergeCell ref="D31:E31"/>
    <mergeCell ref="F28:G28"/>
    <mergeCell ref="F30:G30"/>
    <mergeCell ref="F31:G31"/>
    <mergeCell ref="D29:E29"/>
    <mergeCell ref="F29:G29"/>
    <mergeCell ref="B26:C26"/>
    <mergeCell ref="D36:E36"/>
    <mergeCell ref="F36:G37"/>
    <mergeCell ref="H36:I37"/>
    <mergeCell ref="B36:C37"/>
    <mergeCell ref="D26:E26"/>
    <mergeCell ref="F26:G26"/>
    <mergeCell ref="H26:I26"/>
    <mergeCell ref="D27:E27"/>
    <mergeCell ref="F27:G27"/>
    <mergeCell ref="J29:K29"/>
    <mergeCell ref="F40:G40"/>
    <mergeCell ref="H40:I40"/>
    <mergeCell ref="J40:K40"/>
    <mergeCell ref="H31:I31"/>
    <mergeCell ref="H29:I29"/>
    <mergeCell ref="F38:G38"/>
    <mergeCell ref="F39:G39"/>
    <mergeCell ref="J38:K38"/>
    <mergeCell ref="J39:K39"/>
  </mergeCells>
  <dataValidations count="1">
    <dataValidation type="list" allowBlank="1" showInputMessage="1" showErrorMessage="1" sqref="E16:E20">
      <formula1>$AA$8:$AA$10</formula1>
    </dataValidation>
  </dataValidations>
  <printOptions/>
  <pageMargins left="0.75" right="0.75" top="1" bottom="1" header="0.5" footer="0.5"/>
  <pageSetup fitToHeight="1" fitToWidth="1"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sheetPr>
    <pageSetUpPr fitToPage="1"/>
  </sheetPr>
  <dimension ref="A4:N6"/>
  <sheetViews>
    <sheetView zoomScalePageLayoutView="0" workbookViewId="0" topLeftCell="G1">
      <selection activeCell="M6" sqref="A1:N6"/>
    </sheetView>
  </sheetViews>
  <sheetFormatPr defaultColWidth="8.88671875" defaultRowHeight="15"/>
  <sheetData>
    <row r="4" spans="1:14" ht="15">
      <c r="A4" s="21" t="s">
        <v>33</v>
      </c>
      <c r="B4" s="61" t="s">
        <v>34</v>
      </c>
      <c r="C4" s="61"/>
      <c r="D4" s="61"/>
      <c r="E4" s="61"/>
      <c r="F4" s="61"/>
      <c r="G4" s="62" t="s">
        <v>35</v>
      </c>
      <c r="H4" s="62"/>
      <c r="I4" s="22">
        <v>10</v>
      </c>
      <c r="J4" s="22"/>
      <c r="K4" s="65"/>
      <c r="L4" s="65"/>
      <c r="M4" s="65"/>
      <c r="N4" s="65"/>
    </row>
    <row r="5" spans="1:14" ht="15">
      <c r="A5" s="21" t="s">
        <v>36</v>
      </c>
      <c r="B5" s="61" t="s">
        <v>37</v>
      </c>
      <c r="C5" s="61"/>
      <c r="D5" s="61"/>
      <c r="E5" s="61"/>
      <c r="F5" s="61"/>
      <c r="G5" s="66" t="s">
        <v>40</v>
      </c>
      <c r="H5" s="66"/>
      <c r="I5" s="23">
        <v>100</v>
      </c>
      <c r="J5" s="23"/>
      <c r="K5" s="60"/>
      <c r="L5" s="60"/>
      <c r="M5" s="60"/>
      <c r="N5" s="60"/>
    </row>
    <row r="6" spans="1:14" ht="15">
      <c r="A6" s="21" t="s">
        <v>38</v>
      </c>
      <c r="B6" s="64" t="s">
        <v>41</v>
      </c>
      <c r="C6" s="64"/>
      <c r="D6" s="64"/>
      <c r="E6" s="64"/>
      <c r="F6" s="64"/>
      <c r="G6" s="62" t="s">
        <v>39</v>
      </c>
      <c r="H6" s="62"/>
      <c r="I6" s="24">
        <f>((3.6*I4*I4*I5)*3.28083)/10000</f>
        <v>11.810987999999998</v>
      </c>
      <c r="J6" s="24">
        <f>(3.6*Hole_Diam_ii*Hole_Diam_ii*Len_Sect_ii)/10000</f>
        <v>0</v>
      </c>
      <c r="K6" s="63">
        <f>(3.6*Hole_Diam_iii*Hole_Diam_iii*Len_Sect_iii)/10000</f>
        <v>0</v>
      </c>
      <c r="L6" s="63"/>
      <c r="M6" s="63">
        <f>(3.6*Hole_Diam_iv*Hole_Diam_iv*Len_Sect_iv)/10000</f>
        <v>0</v>
      </c>
      <c r="N6" s="63"/>
    </row>
  </sheetData>
  <sheetProtection/>
  <mergeCells count="12">
    <mergeCell ref="K6:L6"/>
    <mergeCell ref="M6:N6"/>
    <mergeCell ref="B6:F6"/>
    <mergeCell ref="G6:H6"/>
    <mergeCell ref="K5:L5"/>
    <mergeCell ref="M5:N5"/>
    <mergeCell ref="B4:F4"/>
    <mergeCell ref="G4:H4"/>
    <mergeCell ref="K4:L4"/>
    <mergeCell ref="M4:N4"/>
    <mergeCell ref="B5:F5"/>
    <mergeCell ref="G5:H5"/>
  </mergeCells>
  <printOptions/>
  <pageMargins left="0.75" right="0.75" top="1" bottom="1" header="0.5" footer="0.5"/>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saward</dc:creator>
  <cp:keywords/>
  <dc:description/>
  <cp:lastModifiedBy>gwen.moran</cp:lastModifiedBy>
  <cp:lastPrinted>2009-06-30T15:03:38Z</cp:lastPrinted>
  <dcterms:created xsi:type="dcterms:W3CDTF">2008-11-05T15:10:33Z</dcterms:created>
  <dcterms:modified xsi:type="dcterms:W3CDTF">2009-06-30T15:03:42Z</dcterms:modified>
  <cp:category/>
  <cp:version/>
  <cp:contentType/>
  <cp:contentStatus/>
</cp:coreProperties>
</file>